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codeName="ThisWorkbook"/>
  <xr:revisionPtr revIDLastSave="0" documentId="13_ncr:1_{30E96CF3-3A50-4A2C-8F4A-F2BEBF2089A4}" xr6:coauthVersionLast="47" xr6:coauthVersionMax="47" xr10:uidLastSave="{00000000-0000-0000-0000-000000000000}"/>
  <bookViews>
    <workbookView xWindow="1520" yWindow="910" windowWidth="17060" windowHeight="11890" xr2:uid="{00000000-000D-0000-FFFF-FFFF00000000}"/>
  </bookViews>
  <sheets>
    <sheet name="README" sheetId="5" r:id="rId1"/>
    <sheet name="Area Lookup" sheetId="8" r:id="rId2"/>
    <sheet name="Inputs" sheetId="2" r:id="rId3"/>
    <sheet name="Sheet1" sheetId="7" r:id="rId4"/>
    <sheet name="Calculations" sheetId="6" r:id="rId5"/>
    <sheet name="Regional AQ - worksheet 2" sheetId="4" r:id="rId6"/>
    <sheet name="Output - worksheet 3" sheetId="1" r:id="rId7"/>
  </sheets>
  <externalReferences>
    <externalReference r:id="rId8"/>
    <externalReference r:id="rId9"/>
  </externalReferences>
  <definedNames>
    <definedName name="_xlnm._FilterDatabase" localSheetId="1" hidden="1">'Area Lookup'!$A$1:$J$7701</definedName>
    <definedName name="Appraisal_length_in">Calculations!$C$15</definedName>
    <definedName name="Appraisal_mask">#REF!</definedName>
    <definedName name="Appraisal_period">Calculations!$D$21:$CP$21</definedName>
    <definedName name="Appraisal_period_length">Calculations!$C$15</definedName>
    <definedName name="Appraisal_period_length_in">Inputs!$D$160</definedName>
    <definedName name="category" localSheetId="1">[1]NTEM_NTM_development!#REF!</definedName>
    <definedName name="category">[2]NTEM_NTM_development!#REF!</definedName>
    <definedName name="Change_forecast_year_exceedance">Calculations!$C$161</definedName>
    <definedName name="Change_forecast_year_not_in_exceedance">Calculations!$C$176</definedName>
    <definedName name="Change_in_PM10_emissions_net_total">Calculations!$D$290:$CP$290</definedName>
    <definedName name="Change_in_PM2.5_concentrations_net_total_assessment">Calculations!$D$214:$CP$214</definedName>
    <definedName name="Change_in_PM2.5_concentrations_other_impacts_total">Calculations!#REF!</definedName>
    <definedName name="Change_in_PM2.5_emissions_net_total">Calculations!$D$252:$CP$252</definedName>
    <definedName name="Change_in_PM2.5_emissions_net_total_conversion">Calculations!$D$298:$CP$298</definedName>
    <definedName name="Change_NOx_emissions_in_exceedance">Calculations!$D$153:$CP$153</definedName>
    <definedName name="Change_NOx_emissions_not_in_exceedance">Calculations!$D$168:$CP$168</definedName>
    <definedName name="Change_opening_year_exceedance">Calculations!$C$157</definedName>
    <definedName name="Change_opening_year_not_in_exceedance">Calculations!$C$172</definedName>
    <definedName name="Choice_of_Nox_No2">Inputs!$D$11</definedName>
    <definedName name="Choice_of_PM">Inputs!$D$12</definedName>
    <definedName name="conversion_factor">Calculations!#REF!</definedName>
    <definedName name="Current_year">Calculations!$C$449</definedName>
    <definedName name="Current_year_in">Inputs!$D$9</definedName>
    <definedName name="Custom_difference">Calculations!#REF!</definedName>
    <definedName name="Custom_emissions_exceedance">Calculations!#REF!</definedName>
    <definedName name="Custom_emissions_exceedance_in">Inputs!$D$96:$CG$96</definedName>
    <definedName name="Custom_mask">Calculations!$C$146</definedName>
    <definedName name="Custom_with_scheme_emissions">Calculations!#REF!</definedName>
    <definedName name="Custom_without_scheme_emissions">Calculations!#REF!</definedName>
    <definedName name="Damage_costs">Sheet1!$C$2:$C$3</definedName>
    <definedName name="Damagecosts">Sheet1!$C$2:$C$3</definedName>
    <definedName name="Difference_with_scheme_NO2_concentrations">Calculations!$C$51</definedName>
    <definedName name="Difference_with_scheme_NOx_emissions">Calculations!$C$127</definedName>
    <definedName name="Difference_with_scheme_NOx_other_emissions">Calculations!$C$89</definedName>
    <definedName name="Difference_with_scheme_PM10_emissions">Calculations!$C$282</definedName>
    <definedName name="Difference_with_scheme_PM2.5_concentration_other_impacts">Calculations!#REF!</definedName>
    <definedName name="Difference_with_scheme_PM2.5_concentrations">Calculations!$C$206</definedName>
    <definedName name="Difference_with_scheme_PM2.5_emissions">Calculations!$C$244</definedName>
    <definedName name="Difference_without_scheme_NO2_concentrations">Calculations!$C$35</definedName>
    <definedName name="Difference_without_scheme_NOx_emissions">Calculations!$C$111</definedName>
    <definedName name="Difference_without_scheme_NOx_other_emissions">Calculations!$C$73</definedName>
    <definedName name="Difference_without_scheme_PM10_emissions">Calculations!$C$266</definedName>
    <definedName name="Difference_without_scheme_PM2.5_concentration_other_impacts">Calculations!#REF!</definedName>
    <definedName name="Difference_without_scheme_PM2.5_concentrations">Calculations!$C$190</definedName>
    <definedName name="Difference_without_scheme_PM2.5_emissions">Calculations!$C$228</definedName>
    <definedName name="Discount_factor">Calculations!$D$467:$CP$467</definedName>
    <definedName name="Discount_period_1">Calculations!$C$451</definedName>
    <definedName name="Discount_period_1_in">Inputs!$D$164</definedName>
    <definedName name="Discount_period_1_mask">Calculations!$D$456:$CP$456</definedName>
    <definedName name="Discount_period_2">Calculations!$C$452</definedName>
    <definedName name="Discount_period_2_in">Inputs!$D$165</definedName>
    <definedName name="Discount_period_2_mask">Calculations!$D$457:$CP$457</definedName>
    <definedName name="Discount_period_3">Calculations!$C$453</definedName>
    <definedName name="Discount_period_3_in">Inputs!$D$166</definedName>
    <definedName name="Discount_period_3_mask">Calculations!$D$458:$CP$458</definedName>
    <definedName name="Discount_rate_1">Calculations!$C$462</definedName>
    <definedName name="Discount_rate_1_in">Inputs!$D$167</definedName>
    <definedName name="Discount_rate_2">Calculations!$C$463</definedName>
    <definedName name="Discount_rate_2_in">Inputs!$D$168</definedName>
    <definedName name="Discount_rate_3">Calculations!$C$464</definedName>
    <definedName name="Discount_rate_3_in">Inputs!$D$169</definedName>
    <definedName name="Discount_rate_profile">Calculations!$D$466:$CP$466</definedName>
    <definedName name="Exceedance_difference">Calculations!$D$146:$CP$146</definedName>
    <definedName name="Exceedance_method">Calculations!$C$141</definedName>
    <definedName name="Exceedance_method_in">Inputs!$C$91</definedName>
    <definedName name="Exceedance_percentages">Calculations!$D$143:$CP$143</definedName>
    <definedName name="Exceedance_with">Calculations!$D$145:$CP$145</definedName>
    <definedName name="Exceedance_without">Calculations!$D$144:$CP$144</definedName>
    <definedName name="Extrapolation_mask">Calculations!$D$19:$CP$19</definedName>
    <definedName name="Extrapolation_with_scheme_NO2_emissions_other_mask">Calculations!$D$94:$CP$94</definedName>
    <definedName name="Extrapolation_with_scheme_NOx_concentrations_mask">Calculations!$D$56:$CP$56</definedName>
    <definedName name="Extrapolation_with_scheme_NOx_emissions_mask">Calculations!$D$132:$CP$132</definedName>
    <definedName name="Extrapolation_with_scheme_PM10_emissions_mask">Calculations!$D$287:$CP$287</definedName>
    <definedName name="Extrapolation_with_scheme_PM2.5_concentration_other_impact_mask">Calculations!#REF!</definedName>
    <definedName name="Extrapolation_with_scheme_PM2.5_concentrations_mask">Calculations!$D$211:$CP$211</definedName>
    <definedName name="Extrapolation_with_scheme_PM2.5_emissions_mask">Calculations!$D$249:$CP$249</definedName>
    <definedName name="Extrapolation_without_scheme_NO2_emissions_other_mask">Calculations!$D$78:$CP$78</definedName>
    <definedName name="Extrapolation_without_scheme_NOx_concentrations_in_mask">Calculations!$D$40:$CP$40</definedName>
    <definedName name="Extrapolation_without_scheme_NOx_emissions_mask">Calculations!$D$116:$CP$116</definedName>
    <definedName name="Extrapolation_without_scheme_PM10_emissions_mask">Calculations!$D$271:$CP$271</definedName>
    <definedName name="Extrapolation_without_scheme_PM2.5_concentration_other_impacts_mask">Calculations!#REF!</definedName>
    <definedName name="Extrapolation_without_scheme_PM2.5_concentrations_mask">Calculations!$D$195:$CP$195</definedName>
    <definedName name="Extrapolation_without_scheme_PM2.5_emissions_mask">Calculations!$D$233:$CP$233</definedName>
    <definedName name="Forecast_year">Calculations!$C$11</definedName>
    <definedName name="Forecast_year_in">Inputs!$D$8</definedName>
    <definedName name="Forecast_year_mask">Calculations!$D$12:$CP$12</definedName>
    <definedName name="Forecast_year_with_scheme_NO2_concentrations">Calculations!$C$49</definedName>
    <definedName name="Forecast_year_with_scheme_NO2_concentrations_in">Inputs!$C$36</definedName>
    <definedName name="Forecast_year_with_scheme_NO2_concentrations_mask">Calculations!$D$54:$CP$54</definedName>
    <definedName name="Forecast_year_with_scheme_NO2_emissions_other_mask">Calculations!$D$92:$CP$92</definedName>
    <definedName name="Forecast_year_with_scheme_NOx_emissions" localSheetId="4">Calculations!$C$125</definedName>
    <definedName name="Forecast_year_with_scheme_NOx_emissions_in">Inputs!$C$24</definedName>
    <definedName name="Forecast_year_with_scheme_NOx_emissions_mask">Calculations!$D$130:$CP$130</definedName>
    <definedName name="Forecast_year_with_scheme_NOx_other_emissions">Calculations!$C$87</definedName>
    <definedName name="Forecast_year_with_scheme_NOx_other_emissions_in">Inputs!$C$45</definedName>
    <definedName name="Forecast_year_with_scheme_PM10_emissions">Calculations!$C$280</definedName>
    <definedName name="Forecast_year_with_scheme_PM10_emissions_in">Inputs!$C$70</definedName>
    <definedName name="Forecast_year_with_scheme_PM10_emissions_mask">Calculations!$D$285:$CP$285</definedName>
    <definedName name="Forecast_year_with_scheme_PM2.5_concentration_other_impact_mask">Calculations!#REF!</definedName>
    <definedName name="Forecast_year_with_scheme_PM2.5_concentration_other_impacts">Calculations!#REF!</definedName>
    <definedName name="Forecast_year_with_scheme_PM2.5_concentrations">Calculations!$C$204</definedName>
    <definedName name="Forecast_year_with_scheme_PM2.5_concentrations_in">Inputs!$C$83</definedName>
    <definedName name="Forecast_year_with_scheme_PM2.5_concentrations_mask">Calculations!$D$209:$CP$209</definedName>
    <definedName name="Forecast_year_with_scheme_PM2.5_emissions">Calculations!$C$242</definedName>
    <definedName name="Forecast_year_with_scheme_PM2.5_emissions_in">Inputs!$C$57</definedName>
    <definedName name="Forecast_year_with_scheme_PM2.5_emissions_mask">Calculations!$D$247:$CP$247</definedName>
    <definedName name="Forecast_year_with_scheme_PM2.5_other_emissions_in">Inputs!#REF!</definedName>
    <definedName name="Forecast_year_without_scheme_NO2_concentrations">Calculations!$C$33</definedName>
    <definedName name="Forecast_year_without_scheme_NO2_concentrations_in">Inputs!$C$35</definedName>
    <definedName name="Forecast_year_without_scheme_NO2_concentrations_in_mask">Calculations!$D$38:$CP$38</definedName>
    <definedName name="Forecast_year_without_scheme_NO2_emissions_other_mask">Calculations!$D$76:$CP$76</definedName>
    <definedName name="Forecast_year_without_scheme_NOx_emissions" localSheetId="4">Calculations!$C$109</definedName>
    <definedName name="Forecast_year_without_scheme_NOx_emissions_in">Inputs!$C$23</definedName>
    <definedName name="Forecast_year_without_scheme_NOx_emissions_mask">Calculations!$D$114:$CP$114</definedName>
    <definedName name="Forecast_year_without_scheme_NOx_other_emissions">Calculations!$C$71</definedName>
    <definedName name="Forecast_year_without_scheme_NOx_other_emissions_in">Inputs!$C$44</definedName>
    <definedName name="Forecast_year_without_scheme_PM10_emissions">Calculations!$C$264</definedName>
    <definedName name="Forecast_year_without_scheme_PM10_emissions_in">Inputs!$C$69</definedName>
    <definedName name="Forecast_year_without_scheme_PM10_emissions_mask">Calculations!$D$269:$CP$269</definedName>
    <definedName name="Forecast_year_without_scheme_PM2.5_concentration_other_impacts">Calculations!#REF!</definedName>
    <definedName name="Forecast_year_without_scheme_PM2.5_concentration_other_impacts_mask">Calculations!#REF!</definedName>
    <definedName name="Forecast_year_without_scheme_PM2.5_concentrations">Calculations!$C$188</definedName>
    <definedName name="Forecast_year_without_scheme_PM2.5_concentrations_in">Inputs!$C$82</definedName>
    <definedName name="Forecast_year_without_scheme_PM2.5_concentrations_mask">Calculations!$D$193:$CP$193</definedName>
    <definedName name="Forecast_year_without_scheme_PM2.5_emissions">Calculations!$C$226</definedName>
    <definedName name="Forecast_year_without_scheme_PM2.5_emissions_in">Inputs!$C$56</definedName>
    <definedName name="Forecast_year_without_scheme_PM2.5_emissions_mask">Calculations!$D$231:$CP$231</definedName>
    <definedName name="Forecast_year_without_scheme_PM2.5_other_emissions_in">Inputs!#REF!</definedName>
    <definedName name="GDP_capita">Calculations!$D$307:$CP$307</definedName>
    <definedName name="GDP_capita_base_values">Calculations!$C$310</definedName>
    <definedName name="GDP_capita_in">Inputs!$D$175:$CP$175</definedName>
    <definedName name="GDP_deflator">Calculations!$D$306:$CP$306</definedName>
    <definedName name="GDP_deflator_base_values">Calculations!$C$313</definedName>
    <definedName name="GDP_deflator_in">Inputs!$D$174:$CP$174</definedName>
    <definedName name="GDP_deflator_outputs">Calculations!$C$316</definedName>
    <definedName name="GDP_household">Calculations!#REF!</definedName>
    <definedName name="GDP_household_base_values">Calculations!#REF!</definedName>
    <definedName name="GDP_household_in">Inputs!#REF!</definedName>
    <definedName name="Impact_pathways">Sheet1!#REF!</definedName>
    <definedName name="Impactpathways">Sheet1!#REF!</definedName>
    <definedName name="Income_base_values">Calculations!$C$309</definedName>
    <definedName name="Income_base_values_in">Inputs!$C$114</definedName>
    <definedName name="Income_elasticity">Calculations!$C$319</definedName>
    <definedName name="Interpolation">#REF!</definedName>
    <definedName name="Interpolation_mask">Calculations!$D$17:$CP$17</definedName>
    <definedName name="Interpolation_period_length">Calculations!$C$14</definedName>
    <definedName name="Interpolation_period_length_in">Calculations!$C$14</definedName>
    <definedName name="Interpolation_with_scheme_NO2_emissions_other_mask">Calculations!$D$93:$CP$93</definedName>
    <definedName name="Interpolation_with_scheme_NOx_concentrations_mask">Calculations!$D$55:$CP$55</definedName>
    <definedName name="Interpolation_with_scheme_NOx_emissions_mask">Calculations!$D$131:$CP$131</definedName>
    <definedName name="Interpolation_with_scheme_PM10_emissions_mask">Calculations!$D$286:$CP$286</definedName>
    <definedName name="Interpolation_with_scheme_PM2.5_concentration_other_impact_mask">Calculations!#REF!</definedName>
    <definedName name="Interpolation_with_scheme_PM2.5_concentrations_mask">Calculations!$D$210:$CP$210</definedName>
    <definedName name="Interpolation_with_scheme_PM2.5_emissions_mask">Calculations!$D$248:$CP$248</definedName>
    <definedName name="Interpolation_without_scheme_NO2_emissions_other_mask">Calculations!$D$77:$CP$77</definedName>
    <definedName name="Interpolation_without_scheme_NOx_concentrations_in_mask">Calculations!$D$39:$CP$39</definedName>
    <definedName name="Interpolation_without_scheme_NOx_emissions_mask">Calculations!$D$115:$CP$115</definedName>
    <definedName name="Interpolation_without_scheme_PM10_emissions_mask">Calculations!$D$270:$CP$270</definedName>
    <definedName name="Interpolation_without_scheme_PM2.5_concentration_other_impacts_mask">Calculations!#REF!</definedName>
    <definedName name="Interpolation_without_scheme_PM2.5_concentrations_mask">Calculations!$D$194:$CP$194</definedName>
    <definedName name="Interpolation_without_scheme_PM2.5_emissions_mask">Calculations!$D$232:$CP$232</definedName>
    <definedName name="National_difference">Calculations!#REF!</definedName>
    <definedName name="National_emissions_exceedance">Calculations!#REF!</definedName>
    <definedName name="National_emissions_exceedance_in">Inputs!#REF!</definedName>
    <definedName name="National_mask">Calculations!$C$144</definedName>
    <definedName name="National_with_scheme_emissions">Calculations!#REF!</definedName>
    <definedName name="National_without_scheme_emissions">Calculations!#REF!</definedName>
    <definedName name="NO2_and_NOx_concentrations_TOTAL_benefits_central">Calculations!$D$409:$CP$409</definedName>
    <definedName name="NO2_and_NOx_concentrations_TOTAL_benefits_low">Calculations!$D$408:$CP$408</definedName>
    <definedName name="No2_concentration_cost_central">Calculations!$C$327</definedName>
    <definedName name="No2_concentration_cost_high">Calculations!$C$328</definedName>
    <definedName name="No2_concentration_cost_low">Calculations!$C$326</definedName>
    <definedName name="NO2_concentration_NPV_central">Calculations!$D$529</definedName>
    <definedName name="NO2_concentration_NPV_high">Calculations!$D$530</definedName>
    <definedName name="NO2_concentration_NPV_low">Calculations!$D$528</definedName>
    <definedName name="NO2_concentration_NPV_pc_central">Calculations!$D$535</definedName>
    <definedName name="NO2_concentration_NPV_pc_high">Calculations!$D$536</definedName>
    <definedName name="NO2_concentration_NPV_pc_low">Calculations!$D$534</definedName>
    <definedName name="NO2_concentration_other_impacts_discounted_central">Calculations!$D$489:$CP$489</definedName>
    <definedName name="NO2_concentration_other_impacts_discounted_high">Calculations!$D$490:$CP$490</definedName>
    <definedName name="NO2_concentration_other_impacts_discounted_low">Calculations!$D$488:$CP$488</definedName>
    <definedName name="NO2_concentration_pc_discounted_central">Calculations!$D$479:$CP$479</definedName>
    <definedName name="NO2_concentration_pc_discounted_high">Calculations!$D$480:$CP$480</definedName>
    <definedName name="NO2_concentration_pc_discounted_low">Calculations!$D$478:$CP$478</definedName>
    <definedName name="NO2_concentration_secondary_PM2.5_impacts_discounted_central">Calculations!$D$484:$CP$484</definedName>
    <definedName name="NO2_concentration_secondary_PM2.5_impacts_discounted_high">Calculations!$D$485:$CP$485</definedName>
    <definedName name="NO2_concentration_secondary_PM2.5_impacts_discounted_low">Calculations!$D$483:$CP$483</definedName>
    <definedName name="No2_concentration_value_central">Calculations!$C$327</definedName>
    <definedName name="No2_concentration_value_central_in">Inputs!$C$128</definedName>
    <definedName name="No2_concentration_value_high_in">Inputs!$C$130</definedName>
    <definedName name="No2_concentration_value_low_in">Inputs!$C$129</definedName>
    <definedName name="NO2_concentrations_benefits_central">Calculations!$D$391:$CP$391</definedName>
    <definedName name="NO2_concentrations_benefits_high">Calculations!$D$392:$CP$392</definedName>
    <definedName name="NO2_concentrations_benefits_low">Calculations!$D$390:$CP$390</definedName>
    <definedName name="No2_concentrations_discounted_central">Calculations!$D$473:$CP$473</definedName>
    <definedName name="No2_concentrations_discounted_high">Calculations!$D$474:$CP$474</definedName>
    <definedName name="No2_concentrations_discounted_low">Calculations!$D$472:$CP$472</definedName>
    <definedName name="NO2_concentrations_total_change">Calculations!$D$59:$CP$59</definedName>
    <definedName name="NO2_emissions_other_TOTAL_change">Calculations!$D$97:$CP$97</definedName>
    <definedName name="NO2_NOx_concentrations_TOTAL_benefits_high">Calculations!$D$410:$CP$410</definedName>
    <definedName name="NO2_total_concentration_costs_central">Calculations!$D$331:$CP$331</definedName>
    <definedName name="NO2_total_concentration_costs_high">Calculations!$D$332:$CP$332</definedName>
    <definedName name="NO2_total_concentration_costs_low">Calculations!$D$330:$CP$330</definedName>
    <definedName name="NO2_total_other_impacts_central">Calculations!$D$351:$CP$351</definedName>
    <definedName name="NO2_total_other_impacts_high">Calculations!$D$352:$CP$352</definedName>
    <definedName name="NO2_total_other_impacts_low">Calculations!$D$350:$CP$350</definedName>
    <definedName name="NO2_total_secondary_PM2.5_impacts_central">Calculations!$D$341:$CP$341</definedName>
    <definedName name="NO2_total_secondary_PM2.5_impacts_high">Calculations!$D$342:$CP$342</definedName>
    <definedName name="NO2_total_secondary_PM2.5_impacts_low">Calculations!$D$340:$CP$340</definedName>
    <definedName name="NOx_abatement_base_value_central">Calculations!#REF!</definedName>
    <definedName name="NOx_abatement_base_value_central_in">Inputs!#REF!</definedName>
    <definedName name="NOx_abatement_base_value_high">Calculations!#REF!</definedName>
    <definedName name="NOx_abatement_base_value_high_in">Inputs!#REF!</definedName>
    <definedName name="NOx_abatement_base_value_low">Calculations!#REF!</definedName>
    <definedName name="NOx_abatement_base_value_low_in">Inputs!#REF!</definedName>
    <definedName name="NOx_abatement_costs_central">Calculations!#REF!</definedName>
    <definedName name="NOx_abatement_costs_high">Calculations!#REF!</definedName>
    <definedName name="NOx_abatement_costs_low">Calculations!#REF!</definedName>
    <definedName name="NOx_abatement_NPV_central">Calculations!#REF!</definedName>
    <definedName name="NOx_abatement_NPV_high">Calculations!#REF!</definedName>
    <definedName name="NOx_abatement_NPV_low">Calculations!#REF!</definedName>
    <definedName name="NOx_benefits_in_exceedance_central">Calculations!$D$422:$CP$422</definedName>
    <definedName name="NOx_benefits_in_exceedance_discounted_central">Calculations!$D$503:$CP$503</definedName>
    <definedName name="NOx_benefits_in_exceedance_discounted_high">Calculations!$D$504:$CP$504</definedName>
    <definedName name="NOx_benefits_in_exceedance_discounted_low">Calculations!$D$502:$CP$502</definedName>
    <definedName name="NOx_benefits_in_exceedance_high">Calculations!$D$423:$CP$423</definedName>
    <definedName name="NOx_benefits_in_exceedance_low">Calculations!$D$421:$CP$421</definedName>
    <definedName name="NOx_benefits_not_in_exceedance_central">Calculations!$D$416:$CP$416</definedName>
    <definedName name="NOx_benefits_not_in_exceedance_discounted_central">Calculations!$D$497:$CP$497</definedName>
    <definedName name="NOx_benefits_not_in_exceedance_discounted_high">Calculations!$D$498:$CP$498</definedName>
    <definedName name="NOx_benefits_not_in_exceedance_discounted_low">Calculations!$D$496:$CP$496</definedName>
    <definedName name="NOx_benefits_not_in_exceedance_high">Calculations!$D$417:$CP$417</definedName>
    <definedName name="NOx_benefits_not_in_exceedance_low">Calculations!$D$415:$CP$415</definedName>
    <definedName name="NOx_concentration_NPV_other_impacts_central">Calculations!$D$545</definedName>
    <definedName name="NOx_concentration_NPV_other_impacts_high">Calculations!$D$546</definedName>
    <definedName name="NOx_concentration_NPV_other_impacts_low">Calculations!$D$544</definedName>
    <definedName name="NOx_concentration_NPV_secondary_PM2.5_impacts_central">Calculations!$D$540</definedName>
    <definedName name="NOx_concentration_NPV_secondary_PM2.5_impacts_high">Calculations!$D$541</definedName>
    <definedName name="NOx_concentration_NPV_secondary_PM2.5_impacts_low">Calculations!$D$539</definedName>
    <definedName name="Nox_concentration_other_impacts_central">Calculations!$C$347</definedName>
    <definedName name="Nox_concentration_other_impacts_central_value_in">Inputs!$L$128</definedName>
    <definedName name="Nox_concentration_other_impacts_high">Calculations!$C$348</definedName>
    <definedName name="Nox_concentration_other_impacts_high_value_in">Inputs!$L$130</definedName>
    <definedName name="Nox_concentration_other_impacts_low_calc">Calculations!$C$346</definedName>
    <definedName name="Nox_concentration_other_impacts_low_value_in">Inputs!$L$129</definedName>
    <definedName name="Nox_concentration_secondary_PM2.5_impacts_central">Calculations!$C$337</definedName>
    <definedName name="Nox_concentration_secondary_PM2.5_impacts_central_value_in">Inputs!$F$128</definedName>
    <definedName name="Nox_concentration_secondary_PM2.5_impacts_high">Calculations!$C$338</definedName>
    <definedName name="NOx_concentration_secondary_PM2.5_impacts_high_value_in">Inputs!$F$130</definedName>
    <definedName name="Nox_concentration_secondary_PM2.5_impacts_low">Calculations!$C$336</definedName>
    <definedName name="NOx_concentration_secondary_PM2.5_impacts_low_value_in">Inputs!$F$129</definedName>
    <definedName name="NOx_concentrations_other_impacts_central">Calculations!$D$403:$CP$403</definedName>
    <definedName name="NOx_concentrations_other_impacts_high">Calculations!$D$404:$CP$404</definedName>
    <definedName name="NOx_concentrations_other_impacts_low">Calculations!$D$402:$CP$402</definedName>
    <definedName name="NOx_concentrations_secondary_PM2.5_impacts_central">Calculations!$D$397:$CP$397</definedName>
    <definedName name="NOx_concentrations_secondary_PM2.5_impacts_high">Calculations!$D$398:$CP$398</definedName>
    <definedName name="NOx_concentrations_secondary_PM2.5_impacts_low">Calculations!$D$396:$CP$396</definedName>
    <definedName name="NOx_damage_base_value_central">Calculations!$C$358</definedName>
    <definedName name="NOx_damage_base_value_central_in">Inputs!#REF!</definedName>
    <definedName name="NOx_damage_base_value_high">Calculations!$C$359</definedName>
    <definedName name="NOx_damage_base_value_high_in">Inputs!#REF!</definedName>
    <definedName name="NOx_damage_base_value_low">Calculations!$C$357</definedName>
    <definedName name="NOx_damage_base_value_low_in">Inputs!#REF!</definedName>
    <definedName name="NOx_damage_costs_central">Calculations!$D$362:$CP$362</definedName>
    <definedName name="NOx_damage_costs_high">Calculations!$D$363:$CP$363</definedName>
    <definedName name="NOx_damage_costs_high_in">Inputs!#REF!</definedName>
    <definedName name="NOx_damage_costs_low">Calculations!$D$361:$CP$361</definedName>
    <definedName name="NOX_damage_in_exceedance_NPV_central">Calculations!$D$558</definedName>
    <definedName name="NOX_damage_in_exceedance_NPV_high">Calculations!$D$559</definedName>
    <definedName name="NOX_damage_in_exceedance_NPV_low">Calculations!$D$557</definedName>
    <definedName name="NOx_damage_NPV_central">Calculations!$D$552</definedName>
    <definedName name="NOx_damage_NPV_high">Calculations!$D$553</definedName>
    <definedName name="NOx_damage_NPV_low">Calculations!$D$551</definedName>
    <definedName name="NOx_emissions_in_exceedance">#REF!</definedName>
    <definedName name="NOx_emissions_not_in_exceedance">#REF!</definedName>
    <definedName name="NOx_emissions_TOTAL_change">Calculations!$D$135:$CP$135</definedName>
    <definedName name="NOx_exceedance_emission_table">Calculations!$D$150:$CP$153</definedName>
    <definedName name="NOx_not_in_exceedance_emission_table">Calculations!$D$165:$CP$168</definedName>
    <definedName name="NOx_NPV_central">Calculations!$D$564</definedName>
    <definedName name="NOx_NPV_high">Calculations!$D$565</definedName>
    <definedName name="NOx_NPV_low">Calculations!$D$563</definedName>
    <definedName name="NPV_central">Calculations!$D$590</definedName>
    <definedName name="NPV_high">Calculations!$D$591</definedName>
    <definedName name="NPV_low">Calculations!$D$589</definedName>
    <definedName name="Opening_year">Calculations!$C$8</definedName>
    <definedName name="Opening_year_in">Inputs!$D$7</definedName>
    <definedName name="Opening_year_mask">Calculations!$D$9:$CP$9</definedName>
    <definedName name="Opening_year_net_route_assessment">Calculations!$C$216</definedName>
    <definedName name="Opening_year_with_PM10_emissions_in">Inputs!$C$66</definedName>
    <definedName name="Opening_year_with_scheme_NO2_concentrations_in">Inputs!$C$32</definedName>
    <definedName name="Opening_year_with_scheme_NO2_emissions_other_mask">Calculations!$D$91:$CP$91</definedName>
    <definedName name="Opening_year_with_scheme_NOx_concentrations">Calculations!$C$46</definedName>
    <definedName name="Opening_year_with_scheme_NOx_concentrations_mask">Calculations!$D$53:$CP$53</definedName>
    <definedName name="Opening_year_with_scheme_NOx_emissions" localSheetId="4">Calculations!$C$122</definedName>
    <definedName name="Opening_year_with_scheme_NOx_emissions_in">Inputs!$C$20</definedName>
    <definedName name="Opening_year_with_scheme_NOx_emissions_mask">Calculations!$D$129:$CP$129</definedName>
    <definedName name="Opening_year_with_scheme_NOx_other_emissions">Calculations!$C$84</definedName>
    <definedName name="Opening_year_with_scheme_NOx_other_emissions_in">Inputs!$C$41</definedName>
    <definedName name="Opening_year_with_scheme_PM10_emissions">Calculations!$C$277</definedName>
    <definedName name="Opening_year_with_scheme_PM10_emissions_mask">Calculations!$D$284:$CP$284</definedName>
    <definedName name="Opening_year_with_scheme_PM2.5_concentration_other_impact_mask">Calculations!#REF!</definedName>
    <definedName name="Opening_year_with_scheme_PM2.5_concentration_other_impacts">Calculations!#REF!</definedName>
    <definedName name="Opening_year_with_scheme_PM2.5_concentrations">Calculations!$C$201</definedName>
    <definedName name="Opening_year_with_scheme_PM2.5_concentrations_in">Inputs!$C$79</definedName>
    <definedName name="Opening_year_with_scheme_PM2.5_concentrations_mask">Calculations!$D$208:$CP$208</definedName>
    <definedName name="Opening_year_with_scheme_PM2.5_emissions">Calculations!$C$239</definedName>
    <definedName name="Opening_year_with_scheme_PM2.5_emissions_in">Inputs!$C$53</definedName>
    <definedName name="Opening_year_with_scheme_PM2.5_emissions_mask">Calculations!$D$246:$CP$246</definedName>
    <definedName name="Opening_year_with_scheme_PM2.5_other_emissions_in">Inputs!#REF!</definedName>
    <definedName name="Opening_year_without_PM10_emissions_in">Inputs!$C$65</definedName>
    <definedName name="Opening_year_without_scheme_NO2_concentrations">Calculations!$C$30</definedName>
    <definedName name="Opening_year_without_scheme_NO2_concentrations_in">Inputs!$C$31</definedName>
    <definedName name="Opening_year_without_scheme_NO2_emissions_other_mask">Calculations!$D$75:$CP$75</definedName>
    <definedName name="Opening_year_without_scheme_NOx_concentrations_in_mask">Calculations!$D$37:$CP$37</definedName>
    <definedName name="Opening_year_without_scheme_NOx_emissions" localSheetId="4">Calculations!$C$106</definedName>
    <definedName name="Opening_year_without_scheme_NOx_emissions_in">Inputs!$C$19</definedName>
    <definedName name="Opening_year_without_scheme_NOx_emissions_mask">Calculations!$D$113:$CP$113</definedName>
    <definedName name="Opening_year_without_scheme_NOx_other_emissions">Calculations!$C$68</definedName>
    <definedName name="Opening_year_without_scheme_NOx_other_emissions_in">Inputs!$C$40</definedName>
    <definedName name="Opening_year_without_scheme_PM10_emissions">Calculations!$C$261</definedName>
    <definedName name="Opening_year_without_scheme_PM10_emissions_mask">Calculations!$D$268:$CP$268</definedName>
    <definedName name="Opening_year_without_scheme_PM2.5_concentration_other_impacts">Calculations!#REF!</definedName>
    <definedName name="Opening_year_without_scheme_PM2.5_concentration_other_impacts_mask">Calculations!#REF!</definedName>
    <definedName name="Opening_year_without_scheme_PM2.5_concentrations">Calculations!$C$185</definedName>
    <definedName name="Opening_year_without_scheme_PM2.5_concentrations_in">Inputs!$C$78</definedName>
    <definedName name="Opening_year_without_scheme_PM2.5_concentrations_mask">Calculations!$D$192:$CP$192</definedName>
    <definedName name="Opening_year_without_scheme_PM2.5_emissions">Calculations!$C$223</definedName>
    <definedName name="Opening_year_without_scheme_PM2.5_emissions_in">Inputs!$C$52</definedName>
    <definedName name="Opening_year_without_scheme_PM2.5_emissions_mask">Calculations!$D$230:$CP$230</definedName>
    <definedName name="Opening_year_without_scheme_PM2.5_other_emissions_in">Inputs!#REF!</definedName>
    <definedName name="PM10_damage_costs_central">Calculations!#REF!</definedName>
    <definedName name="PM10_damage_costs_high">Calculations!#REF!</definedName>
    <definedName name="PM10_damage_costs_low">Calculations!#REF!</definedName>
    <definedName name="PM10_damage_NPV_central">Calculations!#REF!</definedName>
    <definedName name="PM10_damage_NPV_high">Calculations!#REF!</definedName>
    <definedName name="PM10_damage_NPV_low">Calculations!#REF!</definedName>
    <definedName name="PM10_emissions_base_value_central">Calculations!#REF!</definedName>
    <definedName name="PM10_emissions_base_value_high">Calculations!#REF!</definedName>
    <definedName name="PM10_emissions_base_value_low">Calculations!#REF!</definedName>
    <definedName name="PM10_emissions_central">Calculations!#REF!</definedName>
    <definedName name="PM10_emissions_discounted_central">Calculations!#REF!</definedName>
    <definedName name="PM10_emissions_discounted_high">Calculations!#REF!</definedName>
    <definedName name="PM10_emissions_discounted_low">Calculations!#REF!</definedName>
    <definedName name="PM10_emissions_high">Calculations!#REF!</definedName>
    <definedName name="PM10_emissions_low">Calculations!#REF!</definedName>
    <definedName name="PM10_to_PM2.5_Conversion">Calculations!$C$296</definedName>
    <definedName name="PM2.5_benefits_discounted_central">Calculations!$D$509:$CP$509</definedName>
    <definedName name="PM2.5_benefits_discounted_high">Calculations!$D$510:$CP$510</definedName>
    <definedName name="PM2.5_benefits_discounted_low">Calculations!$D$508:$CP$508</definedName>
    <definedName name="PM2.5_concentration_costs_central">Calculations!$D$372:$CP$372</definedName>
    <definedName name="PM2.5_concentration_costs_high">Calculations!$D$373:$CP$373</definedName>
    <definedName name="PM2.5_concentration_costs_low">Calculations!$D$371:$CP$371</definedName>
    <definedName name="PM2.5_concentration_NPV_other_impacts_central">Calculations!#REF!</definedName>
    <definedName name="PM2.5_concentration_NPV_other_impacts_high">Calculations!#REF!</definedName>
    <definedName name="PM2.5_concentration_NPV_other_impacts_low">Calculations!#REF!</definedName>
    <definedName name="PM2.5_concentration_NPV_pc_central">Calculations!$D$576</definedName>
    <definedName name="PM2.5_concentration_NPV_pc_high">Calculations!$D$577</definedName>
    <definedName name="PM2.5_concentration_NPV_pc_low">Calculations!$D$575</definedName>
    <definedName name="PM2.5_concentration_other_impacts_central">Calculations!#REF!</definedName>
    <definedName name="PM2.5_concentration_other_impacts_central_value_in">Inputs!#REF!</definedName>
    <definedName name="PM2.5_concentration_other_impacts_discounted_central">Calculations!#REF!</definedName>
    <definedName name="PM2.5_concentration_other_impacts_discounted_high">Calculations!#REF!</definedName>
    <definedName name="PM2.5_concentration_other_impacts_discounted_low">Calculations!#REF!</definedName>
    <definedName name="PM2.5_concentration_other_impacts_high">Calculations!#REF!</definedName>
    <definedName name="PM2.5_concentration_other_impacts_high_value_in">Inputs!#REF!</definedName>
    <definedName name="PM2.5_concentration_other_impacts_low">Calculations!#REF!</definedName>
    <definedName name="PM2.5_concentration_other_impacts_low_value_in">Inputs!#REF!</definedName>
    <definedName name="PM2.5_concentration_pc_discounted_central">Calculations!$D$515:$CP$515</definedName>
    <definedName name="PM2.5_concentration_pc_discounted_high">Calculations!$D$516:$CP$516</definedName>
    <definedName name="PM2.5_concentration_pc_discounted_low">Calculations!$D$514:$CP$514</definedName>
    <definedName name="PM2.5_concentrations_base_value_central">Calculations!$C$368</definedName>
    <definedName name="PM2.5_concentrations_base_value_high">Calculations!$C$369</definedName>
    <definedName name="PM2.5_concentrations_base_value_low">Calculations!$C$367</definedName>
    <definedName name="PM2.5_concentrations_central">Calculations!$D$429:$CP$429</definedName>
    <definedName name="PM2.5_concentrations_high">Calculations!$D$430:$CP$430</definedName>
    <definedName name="PM2.5_concentrations_low">Calculations!$D$428:$CP$428</definedName>
    <definedName name="PM2.5_concentrations_NPV_central">Calculations!$D$570</definedName>
    <definedName name="PM2.5_concentrations_NPV_high">Calculations!$D$571</definedName>
    <definedName name="PM2.5_concentrations_NPV_low">Calculations!$D$569</definedName>
    <definedName name="PM2.5_concentrations_other_impacts_central">Calculations!#REF!</definedName>
    <definedName name="PM2.5_concentrations_other_impacts_high">Calculations!#REF!</definedName>
    <definedName name="PM2.5_concentrations_other_impacts_low">Calculations!#REF!</definedName>
    <definedName name="PM2.5_concentrations_TOTAL_benefits_central">Calculations!$D$436:$CP$436</definedName>
    <definedName name="PM2.5_concentrations_TOTAL_benefits_high">Calculations!$D$437:$CP$437</definedName>
    <definedName name="PM2.5_concentrations_TOTAL_benefits_low">Calculations!$D$435:$CP$435</definedName>
    <definedName name="PM2.5_damage_base_value_central">Calculations!$C$379</definedName>
    <definedName name="PM2.5_damage_base_value_central_in">Inputs!$C$138</definedName>
    <definedName name="PM2.5_damage_base_value_high">Calculations!$C$380</definedName>
    <definedName name="PM2.5_damage_base_value_high_in">Inputs!$C$140</definedName>
    <definedName name="PM2.5_damage_base_value_low">Calculations!$C$378</definedName>
    <definedName name="PM2.5_damage_base_value_low_in">Inputs!$C$139</definedName>
    <definedName name="PM2.5_damage_costs_central">Calculations!$D$383:$CP$383</definedName>
    <definedName name="PM2.5_damage_costs_high">Calculations!$D$384:$CP$384</definedName>
    <definedName name="PM2.5_damage_costs_low">Calculations!$D$382:$CP$382</definedName>
    <definedName name="PM2.5_damage_NPV_central">Calculations!$D$584</definedName>
    <definedName name="PM2.5_damage_NPV_high">Calculations!$D$585</definedName>
    <definedName name="PM2.5_damage_NPV_low">Calculations!$D$583</definedName>
    <definedName name="PM2.5_emissions_central">Calculations!$D$443:$CP$443</definedName>
    <definedName name="PM2.5_emissions_discounted_central">Calculations!$D$521:$CP$521</definedName>
    <definedName name="PM2.5_emissions_discounted_high">Calculations!$D$522:$CP$522</definedName>
    <definedName name="PM2.5_emissions_discounted_low">Calculations!$D$520:$CP$520</definedName>
    <definedName name="PM2.5_emissions_high">Calculations!$D$444:$CP$444</definedName>
    <definedName name="PM2.5_emissions_low">Calculations!$D$442:$CP$442</definedName>
    <definedName name="PM2.5_total_other_impacts_central">Calculations!#REF!</definedName>
    <definedName name="PM2.5_total_other_impacts_high">Calculations!#REF!</definedName>
    <definedName name="PM2.5_total_other_impacts_low">Calculations!#REF!</definedName>
    <definedName name="Price_adjustment">Calculations!$C$318</definedName>
    <definedName name="Price_base_outputs">Calculations!$C$315</definedName>
    <definedName name="Price_base_outputs_in">Inputs!$D$162</definedName>
    <definedName name="Price_base_values">Calculations!$C$312</definedName>
    <definedName name="Price_base_values_in">Inputs!$C$115</definedName>
    <definedName name="PV_base_year">Calculations!$C$450</definedName>
    <definedName name="PV_base_year_in">Inputs!$D$161</definedName>
    <definedName name="Rail_difference">Calculations!#REF!</definedName>
    <definedName name="Rail_emissions_exceedance">Calculations!#REF!</definedName>
    <definedName name="Rail_emissions_exceedance_in">Inputs!$D$108:$CG$108</definedName>
    <definedName name="Rail_mask">Calculations!$C$145</definedName>
    <definedName name="Rail_with_scheme_emissions">Calculations!#REF!</definedName>
    <definedName name="Rail_without_scheme_emissions">Calculations!#REF!</definedName>
    <definedName name="Scheme_name">Inputs!$D$6</definedName>
    <definedName name="Scheme_type">Inputs!#REF!</definedName>
    <definedName name="Scheme_type_damage_cost_category">Inputs!$D$10</definedName>
    <definedName name="Total_change_NO2_appraisal_concentrations">Calculations!$D$61</definedName>
    <definedName name="TOTAL_emissions_change_60years">Calculations!$C$137</definedName>
    <definedName name="TOTAL_PM10_emissions_change">Calculations!$C$292</definedName>
    <definedName name="TOTAL_PM2.5_concentrations_other_impacts_change">Calculations!#REF!</definedName>
    <definedName name="TOTAL_PM2.5_emissions_change">Calculations!$C$254</definedName>
    <definedName name="TOTAL_PM2.5_emissions_change_converted">Calculations!$C$300</definedName>
    <definedName name="Total_with_scheme_NO2_emissions_other">Calculations!$D$95:$CP$95</definedName>
    <definedName name="Total_with_scheme_NOx_concentrations">Calculations!$D$57:$CP$57</definedName>
    <definedName name="Total_with_scheme_NOx_emissions">Calculations!$D$133:$CP$133</definedName>
    <definedName name="Total_with_scheme_PM10_emissions">Calculations!$D$288:$CP$288</definedName>
    <definedName name="Total_with_scheme_PM2.5_concentration_other_impacts">Calculations!#REF!</definedName>
    <definedName name="Total_with_scheme_PM2.5_concentrations">Calculations!$D$212:$CP$212</definedName>
    <definedName name="Total_with_scheme_PM2.5_emissions">Calculations!$D$250:$CP$250</definedName>
    <definedName name="Total_without_scheme_NO2_other_emissions">Calculations!$D$79:$CP$79</definedName>
    <definedName name="Total_without_scheme_NOx_concentrations_in">Calculations!$D$41:$CP$41</definedName>
    <definedName name="Total_without_scheme_NOx_emissions">Calculations!$D$117:$CP$117</definedName>
    <definedName name="Total_without_scheme_PM10_emissions">Calculations!$D$272:$CP$272</definedName>
    <definedName name="Total_without_scheme_PM2.5_concentration_other_impacts">Calculations!#REF!</definedName>
    <definedName name="Total_without_scheme_PM2.5_concentrations">Calculations!$D$196:$CP$196</definedName>
    <definedName name="Total_without_scheme_PM2.5_emissions">Calculations!$D$234:$CP$234</definedName>
    <definedName name="Uprating_table">Calculations!$D$305:$CP$307</definedName>
    <definedName name="Urban_difference">Calculations!#REF!</definedName>
    <definedName name="Urban_emission_exceedance_in">Inputs!#REF!</definedName>
    <definedName name="Urban_emissions_exceedance">Calculations!#REF!</definedName>
    <definedName name="Urban_mask">Calculations!$C$143</definedName>
    <definedName name="Urban_with_scheme_emissions">Calculations!#REF!</definedName>
    <definedName name="Urban_without_scheme_emissions">Calculations!#REF!</definedName>
    <definedName name="With_scheme_forecast_year_exceedance">Calculations!$C$160</definedName>
    <definedName name="With_scheme_forecast_year_not_in_exceedance">Calculations!$C$175</definedName>
    <definedName name="With_scheme_NOx_emissions_in_exceedance">Calculations!$D$152:$CP$152</definedName>
    <definedName name="With_scheme_NOx_emissions_not_in_exceedance">Calculations!$D$167:$CP$167</definedName>
    <definedName name="With_scheme_opening_year_exceedance">Calculations!$C$156</definedName>
    <definedName name="With_scheme_opening_year_not_in_exceedance">Calculations!$C$171</definedName>
    <definedName name="Without_scheme_forecast_year_exceedance">Calculations!$C$159</definedName>
    <definedName name="Without_scheme_forecast_year_not_in_exceedance">Calculations!$C$174</definedName>
    <definedName name="Without_scheme_NOx_emissions_in_exceedance">Calculations!$D$151:$CP$151</definedName>
    <definedName name="Without_scheme_NOx_emissions_not_in_exceedance">Calculations!$D$166:$CP$166</definedName>
    <definedName name="Without_scheme_opening_year_exceedance">Calculations!$C$155</definedName>
    <definedName name="Without_scheme_opening_year_not_in_exceedance">Calculations!$C$170</definedName>
    <definedName name="year" localSheetId="4">Calculations!$D$4:$CP$4</definedName>
    <definedName name="Year_differe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41" i="6" l="1"/>
  <c r="D540" i="6"/>
  <c r="D539" i="6"/>
  <c r="C348" i="6"/>
  <c r="C347" i="6"/>
  <c r="C346" i="6"/>
  <c r="C338" i="6"/>
  <c r="C337" i="6"/>
  <c r="C336" i="6"/>
  <c r="C359" i="6" l="1"/>
  <c r="C358" i="6"/>
  <c r="C357" i="6"/>
  <c r="C380" i="6"/>
  <c r="C379" i="6"/>
  <c r="C378" i="6"/>
  <c r="C296" i="6"/>
  <c r="C26" i="5" l="1"/>
  <c r="CP322" i="6" l="1"/>
  <c r="CO322" i="6"/>
  <c r="CN322" i="6"/>
  <c r="CM322" i="6"/>
  <c r="CL322" i="6"/>
  <c r="CK322" i="6"/>
  <c r="CJ322" i="6"/>
  <c r="CI322" i="6"/>
  <c r="CH322" i="6"/>
  <c r="CG322" i="6"/>
  <c r="CF322" i="6"/>
  <c r="CE322" i="6"/>
  <c r="CD322" i="6"/>
  <c r="CC322" i="6"/>
  <c r="CB322" i="6"/>
  <c r="CA322" i="6"/>
  <c r="BZ322" i="6"/>
  <c r="BY322" i="6"/>
  <c r="BX322" i="6"/>
  <c r="BW322" i="6"/>
  <c r="BV322" i="6"/>
  <c r="BU322" i="6"/>
  <c r="BT322" i="6"/>
  <c r="BS322" i="6"/>
  <c r="BR322" i="6"/>
  <c r="BQ322" i="6"/>
  <c r="BP322" i="6"/>
  <c r="BO322" i="6"/>
  <c r="BN322" i="6"/>
  <c r="BM322" i="6"/>
  <c r="BL322" i="6"/>
  <c r="BK322" i="6"/>
  <c r="BJ322" i="6"/>
  <c r="BI322" i="6"/>
  <c r="BH322" i="6"/>
  <c r="BG322" i="6"/>
  <c r="BF322" i="6"/>
  <c r="BE322" i="6"/>
  <c r="BD322" i="6"/>
  <c r="BC322" i="6"/>
  <c r="BB322" i="6"/>
  <c r="BA322" i="6"/>
  <c r="AZ322" i="6"/>
  <c r="AY322" i="6"/>
  <c r="AX322" i="6"/>
  <c r="AW322" i="6"/>
  <c r="AV322" i="6"/>
  <c r="AU322" i="6"/>
  <c r="AT322" i="6"/>
  <c r="AS322" i="6"/>
  <c r="AR322" i="6"/>
  <c r="AQ322" i="6"/>
  <c r="AP322" i="6"/>
  <c r="AO322" i="6"/>
  <c r="AN322" i="6"/>
  <c r="AM322" i="6"/>
  <c r="AL322" i="6"/>
  <c r="AK322" i="6"/>
  <c r="AJ322" i="6"/>
  <c r="AI322" i="6"/>
  <c r="AH322" i="6"/>
  <c r="AG322" i="6"/>
  <c r="AF322" i="6"/>
  <c r="AE322" i="6"/>
  <c r="AD322" i="6"/>
  <c r="AC322" i="6"/>
  <c r="AB322" i="6"/>
  <c r="AA322" i="6"/>
  <c r="Z322" i="6"/>
  <c r="Y322" i="6"/>
  <c r="X322" i="6"/>
  <c r="W322" i="6"/>
  <c r="V322" i="6"/>
  <c r="U322" i="6"/>
  <c r="T322" i="6"/>
  <c r="S322" i="6"/>
  <c r="R322" i="6"/>
  <c r="Q322" i="6"/>
  <c r="P322" i="6"/>
  <c r="O322" i="6"/>
  <c r="N322" i="6"/>
  <c r="M322" i="6"/>
  <c r="L322" i="6"/>
  <c r="K322" i="6"/>
  <c r="J322" i="6"/>
  <c r="I322" i="6"/>
  <c r="H322" i="6"/>
  <c r="G322" i="6"/>
  <c r="F322" i="6"/>
  <c r="E322" i="6"/>
  <c r="D322" i="6"/>
  <c r="D342" i="6" l="1"/>
  <c r="D341" i="6"/>
  <c r="D340" i="6"/>
  <c r="D350" i="6"/>
  <c r="D351" i="6"/>
  <c r="D352" i="6"/>
  <c r="D372" i="6"/>
  <c r="D330" i="6"/>
  <c r="D390" i="6" s="1"/>
  <c r="D383" i="6"/>
  <c r="D443" i="6" s="1"/>
  <c r="D382" i="6"/>
  <c r="D442" i="6" s="1"/>
  <c r="D384" i="6"/>
  <c r="D444" i="6" s="1"/>
  <c r="D332" i="6"/>
  <c r="D373" i="6"/>
  <c r="D371" i="6"/>
  <c r="D331" i="6"/>
  <c r="C319" i="6"/>
  <c r="D363" i="6"/>
  <c r="D423" i="6" s="1"/>
  <c r="D362" i="6"/>
  <c r="D422" i="6" s="1"/>
  <c r="D361" i="6"/>
  <c r="D421" i="6" s="1"/>
  <c r="E340" i="6" l="1"/>
  <c r="D396" i="6"/>
  <c r="E341" i="6"/>
  <c r="D397" i="6"/>
  <c r="E342" i="6"/>
  <c r="D398" i="6"/>
  <c r="D164" i="2"/>
  <c r="F342" i="6" l="1"/>
  <c r="E398" i="6"/>
  <c r="F341" i="6"/>
  <c r="E397" i="6"/>
  <c r="F340" i="6"/>
  <c r="E396" i="6"/>
  <c r="C277" i="6"/>
  <c r="G340" i="6" l="1"/>
  <c r="F396" i="6"/>
  <c r="G341" i="6"/>
  <c r="F397" i="6"/>
  <c r="G342" i="6"/>
  <c r="F398" i="6"/>
  <c r="C464" i="6"/>
  <c r="C463" i="6"/>
  <c r="C462" i="6"/>
  <c r="C453" i="6"/>
  <c r="C452" i="6"/>
  <c r="C451" i="6"/>
  <c r="C450" i="6"/>
  <c r="C449" i="6"/>
  <c r="C369" i="6"/>
  <c r="C368" i="6"/>
  <c r="C367" i="6"/>
  <c r="H342" i="6" l="1"/>
  <c r="G398" i="6"/>
  <c r="H341" i="6"/>
  <c r="G397" i="6"/>
  <c r="H340" i="6"/>
  <c r="G396" i="6"/>
  <c r="D456" i="6"/>
  <c r="E456" i="6"/>
  <c r="Q456" i="6"/>
  <c r="AC456" i="6"/>
  <c r="AO456" i="6"/>
  <c r="BA456" i="6"/>
  <c r="BM456" i="6"/>
  <c r="BY456" i="6"/>
  <c r="CK456" i="6"/>
  <c r="S456" i="6"/>
  <c r="BC456" i="6"/>
  <c r="CM456" i="6"/>
  <c r="T456" i="6"/>
  <c r="BP456" i="6"/>
  <c r="F456" i="6"/>
  <c r="R456" i="6"/>
  <c r="AD456" i="6"/>
  <c r="AP456" i="6"/>
  <c r="BB456" i="6"/>
  <c r="BN456" i="6"/>
  <c r="BZ456" i="6"/>
  <c r="CL456" i="6"/>
  <c r="G456" i="6"/>
  <c r="AE456" i="6"/>
  <c r="AQ456" i="6"/>
  <c r="BO456" i="6"/>
  <c r="CA456" i="6"/>
  <c r="AF456" i="6"/>
  <c r="BD456" i="6"/>
  <c r="BQ456" i="6"/>
  <c r="AR456" i="6"/>
  <c r="H456" i="6"/>
  <c r="I456" i="6"/>
  <c r="U456" i="6"/>
  <c r="BE456" i="6"/>
  <c r="J456" i="6"/>
  <c r="V456" i="6"/>
  <c r="AH456" i="6"/>
  <c r="AT456" i="6"/>
  <c r="BF456" i="6"/>
  <c r="BR456" i="6"/>
  <c r="CD456" i="6"/>
  <c r="CP456" i="6"/>
  <c r="Z456" i="6"/>
  <c r="CJ456" i="6"/>
  <c r="AS456" i="6"/>
  <c r="K456" i="6"/>
  <c r="W456" i="6"/>
  <c r="AI456" i="6"/>
  <c r="AU456" i="6"/>
  <c r="BG456" i="6"/>
  <c r="BS456" i="6"/>
  <c r="CE456" i="6"/>
  <c r="AL456" i="6"/>
  <c r="CH456" i="6"/>
  <c r="BX456" i="6"/>
  <c r="CC456" i="6"/>
  <c r="L456" i="6"/>
  <c r="X456" i="6"/>
  <c r="AJ456" i="6"/>
  <c r="AV456" i="6"/>
  <c r="BH456" i="6"/>
  <c r="BT456" i="6"/>
  <c r="CF456" i="6"/>
  <c r="BJ456" i="6"/>
  <c r="AZ456" i="6"/>
  <c r="CO456" i="6"/>
  <c r="M456" i="6"/>
  <c r="Y456" i="6"/>
  <c r="AK456" i="6"/>
  <c r="AW456" i="6"/>
  <c r="BI456" i="6"/>
  <c r="BU456" i="6"/>
  <c r="CG456" i="6"/>
  <c r="N456" i="6"/>
  <c r="AX456" i="6"/>
  <c r="BV456" i="6"/>
  <c r="BL456" i="6"/>
  <c r="CN456" i="6"/>
  <c r="CB456" i="6"/>
  <c r="O456" i="6"/>
  <c r="AA456" i="6"/>
  <c r="AM456" i="6"/>
  <c r="AY456" i="6"/>
  <c r="BK456" i="6"/>
  <c r="BW456" i="6"/>
  <c r="CI456" i="6"/>
  <c r="P456" i="6"/>
  <c r="AB456" i="6"/>
  <c r="AN456" i="6"/>
  <c r="AG456" i="6"/>
  <c r="E457" i="6"/>
  <c r="Q457" i="6"/>
  <c r="AC457" i="6"/>
  <c r="AO457" i="6"/>
  <c r="BA457" i="6"/>
  <c r="BM457" i="6"/>
  <c r="BY457" i="6"/>
  <c r="CK457" i="6"/>
  <c r="CL457" i="6"/>
  <c r="BD457" i="6"/>
  <c r="I457" i="6"/>
  <c r="F457" i="6"/>
  <c r="R457" i="6"/>
  <c r="AD457" i="6"/>
  <c r="AP457" i="6"/>
  <c r="BB457" i="6"/>
  <c r="BN457" i="6"/>
  <c r="BZ457" i="6"/>
  <c r="BP457" i="6"/>
  <c r="AS457" i="6"/>
  <c r="CC457" i="6"/>
  <c r="G457" i="6"/>
  <c r="S457" i="6"/>
  <c r="AE457" i="6"/>
  <c r="AQ457" i="6"/>
  <c r="BC457" i="6"/>
  <c r="BO457" i="6"/>
  <c r="CA457" i="6"/>
  <c r="CM457" i="6"/>
  <c r="H457" i="6"/>
  <c r="T457" i="6"/>
  <c r="AF457" i="6"/>
  <c r="CB457" i="6"/>
  <c r="CN457" i="6"/>
  <c r="AG457" i="6"/>
  <c r="BQ457" i="6"/>
  <c r="BE457" i="6"/>
  <c r="J457" i="6"/>
  <c r="V457" i="6"/>
  <c r="AH457" i="6"/>
  <c r="AT457" i="6"/>
  <c r="BF457" i="6"/>
  <c r="BR457" i="6"/>
  <c r="CD457" i="6"/>
  <c r="CP457" i="6"/>
  <c r="X457" i="6"/>
  <c r="AV457" i="6"/>
  <c r="BT457" i="6"/>
  <c r="BW457" i="6"/>
  <c r="K457" i="6"/>
  <c r="W457" i="6"/>
  <c r="AI457" i="6"/>
  <c r="AU457" i="6"/>
  <c r="BG457" i="6"/>
  <c r="BS457" i="6"/>
  <c r="CE457" i="6"/>
  <c r="D457" i="6"/>
  <c r="L457" i="6"/>
  <c r="AJ457" i="6"/>
  <c r="BH457" i="6"/>
  <c r="CF457" i="6"/>
  <c r="M457" i="6"/>
  <c r="Y457" i="6"/>
  <c r="AK457" i="6"/>
  <c r="AW457" i="6"/>
  <c r="BI457" i="6"/>
  <c r="BU457" i="6"/>
  <c r="CG457" i="6"/>
  <c r="O457" i="6"/>
  <c r="AM457" i="6"/>
  <c r="BK457" i="6"/>
  <c r="N457" i="6"/>
  <c r="Z457" i="6"/>
  <c r="AL457" i="6"/>
  <c r="AX457" i="6"/>
  <c r="BJ457" i="6"/>
  <c r="BV457" i="6"/>
  <c r="CH457" i="6"/>
  <c r="AA457" i="6"/>
  <c r="AY457" i="6"/>
  <c r="CI457" i="6"/>
  <c r="P457" i="6"/>
  <c r="AB457" i="6"/>
  <c r="AN457" i="6"/>
  <c r="AZ457" i="6"/>
  <c r="BL457" i="6"/>
  <c r="BX457" i="6"/>
  <c r="CJ457" i="6"/>
  <c r="AR457" i="6"/>
  <c r="U457" i="6"/>
  <c r="CO457" i="6"/>
  <c r="I458" i="6"/>
  <c r="W458" i="6"/>
  <c r="AI458" i="6"/>
  <c r="AV458" i="6"/>
  <c r="CK458" i="6"/>
  <c r="CC458" i="6"/>
  <c r="BU458" i="6"/>
  <c r="BM458" i="6"/>
  <c r="BE458" i="6"/>
  <c r="CJ458" i="6"/>
  <c r="CP458" i="6"/>
  <c r="CH458" i="6"/>
  <c r="BZ458" i="6"/>
  <c r="BR458" i="6"/>
  <c r="BJ458" i="6"/>
  <c r="BB458" i="6"/>
  <c r="CO458" i="6"/>
  <c r="CG458" i="6"/>
  <c r="BY458" i="6"/>
  <c r="BQ458" i="6"/>
  <c r="BI458" i="6"/>
  <c r="BA458" i="6"/>
  <c r="AS458" i="6"/>
  <c r="AK458" i="6"/>
  <c r="AC458" i="6"/>
  <c r="U458" i="6"/>
  <c r="M458" i="6"/>
  <c r="CN458" i="6"/>
  <c r="CF458" i="6"/>
  <c r="BX458" i="6"/>
  <c r="BP458" i="6"/>
  <c r="BH458" i="6"/>
  <c r="AZ458" i="6"/>
  <c r="AR458" i="6"/>
  <c r="AJ458" i="6"/>
  <c r="AB458" i="6"/>
  <c r="T458" i="6"/>
  <c r="L458" i="6"/>
  <c r="CL458" i="6"/>
  <c r="CD458" i="6"/>
  <c r="BV458" i="6"/>
  <c r="BN458" i="6"/>
  <c r="BF458" i="6"/>
  <c r="AX458" i="6"/>
  <c r="AP458" i="6"/>
  <c r="AH458" i="6"/>
  <c r="Z458" i="6"/>
  <c r="R458" i="6"/>
  <c r="J458" i="6"/>
  <c r="CE458" i="6"/>
  <c r="BK458" i="6"/>
  <c r="AT458" i="6"/>
  <c r="AF458" i="6"/>
  <c r="S458" i="6"/>
  <c r="G458" i="6"/>
  <c r="CB458" i="6"/>
  <c r="BG458" i="6"/>
  <c r="AQ458" i="6"/>
  <c r="AE458" i="6"/>
  <c r="Q458" i="6"/>
  <c r="F458" i="6"/>
  <c r="CA458" i="6"/>
  <c r="BD458" i="6"/>
  <c r="AO458" i="6"/>
  <c r="AD458" i="6"/>
  <c r="P458" i="6"/>
  <c r="E458" i="6"/>
  <c r="BW458" i="6"/>
  <c r="BC458" i="6"/>
  <c r="AN458" i="6"/>
  <c r="AA458" i="6"/>
  <c r="O458" i="6"/>
  <c r="D458" i="6"/>
  <c r="BT458" i="6"/>
  <c r="AY458" i="6"/>
  <c r="AM458" i="6"/>
  <c r="Y458" i="6"/>
  <c r="N458" i="6"/>
  <c r="BS458" i="6"/>
  <c r="AW458" i="6"/>
  <c r="AL458" i="6"/>
  <c r="X458" i="6"/>
  <c r="K458" i="6"/>
  <c r="CI458" i="6"/>
  <c r="BL458" i="6"/>
  <c r="AU458" i="6"/>
  <c r="AG458" i="6"/>
  <c r="V458" i="6"/>
  <c r="H458" i="6"/>
  <c r="BO458" i="6"/>
  <c r="CM458" i="6"/>
  <c r="C87" i="6"/>
  <c r="C84" i="6"/>
  <c r="C73" i="6"/>
  <c r="C71" i="6"/>
  <c r="C68" i="6"/>
  <c r="C70" i="6"/>
  <c r="C106" i="6"/>
  <c r="I340" i="6" l="1"/>
  <c r="H396" i="6"/>
  <c r="I341" i="6"/>
  <c r="H397" i="6"/>
  <c r="I342" i="6"/>
  <c r="H398" i="6"/>
  <c r="BX466" i="6"/>
  <c r="AV466" i="6"/>
  <c r="G466" i="6"/>
  <c r="CA466" i="6"/>
  <c r="BZ466" i="6"/>
  <c r="BU466" i="6"/>
  <c r="BJ466" i="6"/>
  <c r="L466" i="6"/>
  <c r="CL466" i="6"/>
  <c r="Z466" i="6"/>
  <c r="BR466" i="6"/>
  <c r="S466" i="6"/>
  <c r="AQ466" i="6"/>
  <c r="W466" i="6"/>
  <c r="I466" i="6"/>
  <c r="BK466" i="6"/>
  <c r="BB466" i="6"/>
  <c r="BH466" i="6"/>
  <c r="AP466" i="6"/>
  <c r="BY466" i="6"/>
  <c r="M466" i="6"/>
  <c r="BW466" i="6"/>
  <c r="AH466" i="6"/>
  <c r="CB466" i="6"/>
  <c r="CO466" i="6"/>
  <c r="AJ466" i="6"/>
  <c r="BQ466" i="6"/>
  <c r="CN466" i="6"/>
  <c r="AB466" i="6"/>
  <c r="AO466" i="6"/>
  <c r="BC466" i="6"/>
  <c r="CI466" i="6"/>
  <c r="CH466" i="6"/>
  <c r="V466" i="6"/>
  <c r="AX466" i="6"/>
  <c r="BM466" i="6"/>
  <c r="K466" i="6"/>
  <c r="BI466" i="6"/>
  <c r="CP466" i="6"/>
  <c r="BA466" i="6"/>
  <c r="CF466" i="6"/>
  <c r="T466" i="6"/>
  <c r="AY466" i="6"/>
  <c r="BV466" i="6"/>
  <c r="J466" i="6"/>
  <c r="AG466" i="6"/>
  <c r="BD466" i="6"/>
  <c r="CK466" i="6"/>
  <c r="Y466" i="6"/>
  <c r="BS466" i="6"/>
  <c r="AK466" i="6"/>
  <c r="BP466" i="6"/>
  <c r="AI466" i="6"/>
  <c r="BF466" i="6"/>
  <c r="AN466" i="6"/>
  <c r="F466" i="6"/>
  <c r="O466" i="6"/>
  <c r="P466" i="6"/>
  <c r="AD466" i="6"/>
  <c r="BG466" i="6"/>
  <c r="CD466" i="6"/>
  <c r="R466" i="6"/>
  <c r="BL466" i="6"/>
  <c r="AS466" i="6"/>
  <c r="AE466" i="6"/>
  <c r="D466" i="6"/>
  <c r="D467" i="6" s="1"/>
  <c r="CC466" i="6"/>
  <c r="Q466" i="6"/>
  <c r="AC466" i="6"/>
  <c r="CM466" i="6"/>
  <c r="AA466" i="6"/>
  <c r="AF466" i="6"/>
  <c r="AM466" i="6"/>
  <c r="BN466" i="6"/>
  <c r="U466" i="6"/>
  <c r="X466" i="6"/>
  <c r="CG466" i="6"/>
  <c r="CE466" i="6"/>
  <c r="CJ466" i="6"/>
  <c r="AT466" i="6"/>
  <c r="AU466" i="6"/>
  <c r="N466" i="6"/>
  <c r="AZ466" i="6"/>
  <c r="AR466" i="6"/>
  <c r="BE466" i="6"/>
  <c r="E466" i="6"/>
  <c r="BO466" i="6"/>
  <c r="AW466" i="6"/>
  <c r="BT466" i="6"/>
  <c r="H466" i="6"/>
  <c r="AL466" i="6"/>
  <c r="C89" i="6"/>
  <c r="E12" i="1"/>
  <c r="J342" i="6" l="1"/>
  <c r="I398" i="6"/>
  <c r="J341" i="6"/>
  <c r="I397" i="6"/>
  <c r="D485" i="6"/>
  <c r="D483" i="6"/>
  <c r="D484" i="6"/>
  <c r="J340" i="6"/>
  <c r="I396" i="6"/>
  <c r="E467" i="6"/>
  <c r="C280" i="6"/>
  <c r="K341" i="6" l="1"/>
  <c r="J397" i="6"/>
  <c r="K340" i="6"/>
  <c r="J396" i="6"/>
  <c r="E485" i="6"/>
  <c r="E483" i="6"/>
  <c r="E484" i="6"/>
  <c r="K342" i="6"/>
  <c r="J398" i="6"/>
  <c r="F467" i="6"/>
  <c r="C282" i="6"/>
  <c r="C264" i="6"/>
  <c r="C261" i="6"/>
  <c r="D306" i="6"/>
  <c r="E306" i="6"/>
  <c r="F306" i="6"/>
  <c r="G306" i="6"/>
  <c r="H306" i="6"/>
  <c r="I306" i="6"/>
  <c r="J306" i="6"/>
  <c r="K306" i="6"/>
  <c r="L306" i="6"/>
  <c r="M306" i="6"/>
  <c r="N306" i="6"/>
  <c r="O306" i="6"/>
  <c r="P306" i="6"/>
  <c r="Q306" i="6"/>
  <c r="R306" i="6"/>
  <c r="S306" i="6"/>
  <c r="T306" i="6"/>
  <c r="U306" i="6"/>
  <c r="V306" i="6"/>
  <c r="W306" i="6"/>
  <c r="X306" i="6"/>
  <c r="Y306" i="6"/>
  <c r="Z306" i="6"/>
  <c r="AA306" i="6"/>
  <c r="AB306" i="6"/>
  <c r="AC306" i="6"/>
  <c r="AD306" i="6"/>
  <c r="AE306" i="6"/>
  <c r="AF306" i="6"/>
  <c r="AG306" i="6"/>
  <c r="AH306" i="6"/>
  <c r="AI306" i="6"/>
  <c r="AJ306" i="6"/>
  <c r="AK306" i="6"/>
  <c r="AL306" i="6"/>
  <c r="AM306" i="6"/>
  <c r="AN306" i="6"/>
  <c r="AO306" i="6"/>
  <c r="AP306" i="6"/>
  <c r="AQ306" i="6"/>
  <c r="AR306" i="6"/>
  <c r="AS306" i="6"/>
  <c r="AT306" i="6"/>
  <c r="AU306" i="6"/>
  <c r="AV306" i="6"/>
  <c r="AW306" i="6"/>
  <c r="AX306" i="6"/>
  <c r="AY306" i="6"/>
  <c r="AZ306" i="6"/>
  <c r="BA306" i="6"/>
  <c r="BB306" i="6"/>
  <c r="BC306" i="6"/>
  <c r="BD306" i="6"/>
  <c r="BE306" i="6"/>
  <c r="BF306" i="6"/>
  <c r="BG306" i="6"/>
  <c r="BH306" i="6"/>
  <c r="BI306" i="6"/>
  <c r="BJ306" i="6"/>
  <c r="BK306" i="6"/>
  <c r="BL306" i="6"/>
  <c r="BM306" i="6"/>
  <c r="BN306" i="6"/>
  <c r="BO306" i="6"/>
  <c r="BP306" i="6"/>
  <c r="BQ306" i="6"/>
  <c r="BR306" i="6"/>
  <c r="BS306" i="6"/>
  <c r="BT306" i="6"/>
  <c r="BU306" i="6"/>
  <c r="BV306" i="6"/>
  <c r="BW306" i="6"/>
  <c r="BX306" i="6"/>
  <c r="BY306" i="6"/>
  <c r="BZ306" i="6"/>
  <c r="CA306" i="6"/>
  <c r="CB306" i="6"/>
  <c r="CC306" i="6"/>
  <c r="CD306" i="6"/>
  <c r="CE306" i="6"/>
  <c r="CF306" i="6"/>
  <c r="CG306" i="6"/>
  <c r="CH306" i="6"/>
  <c r="CI306" i="6"/>
  <c r="CJ306" i="6"/>
  <c r="CK306" i="6"/>
  <c r="CL306" i="6"/>
  <c r="CM306" i="6"/>
  <c r="CN306" i="6"/>
  <c r="CO306" i="6"/>
  <c r="CP306" i="6"/>
  <c r="D307" i="6"/>
  <c r="E307" i="6"/>
  <c r="F307" i="6"/>
  <c r="G307" i="6"/>
  <c r="H307" i="6"/>
  <c r="I307" i="6"/>
  <c r="J307" i="6"/>
  <c r="K307" i="6"/>
  <c r="L307" i="6"/>
  <c r="M307" i="6"/>
  <c r="N307" i="6"/>
  <c r="O307" i="6"/>
  <c r="P307" i="6"/>
  <c r="Q307" i="6"/>
  <c r="R307" i="6"/>
  <c r="S307" i="6"/>
  <c r="T307" i="6"/>
  <c r="U307" i="6"/>
  <c r="V307" i="6"/>
  <c r="W307" i="6"/>
  <c r="X307" i="6"/>
  <c r="Y307" i="6"/>
  <c r="Z307" i="6"/>
  <c r="AA307" i="6"/>
  <c r="AB307" i="6"/>
  <c r="AC307" i="6"/>
  <c r="AD307" i="6"/>
  <c r="AE307" i="6"/>
  <c r="AF307" i="6"/>
  <c r="AG307" i="6"/>
  <c r="AH307" i="6"/>
  <c r="AI307" i="6"/>
  <c r="AJ307" i="6"/>
  <c r="AK307" i="6"/>
  <c r="AL307" i="6"/>
  <c r="AM307" i="6"/>
  <c r="AN307" i="6"/>
  <c r="AO307" i="6"/>
  <c r="AP307" i="6"/>
  <c r="AQ307" i="6"/>
  <c r="AR307" i="6"/>
  <c r="AS307" i="6"/>
  <c r="AT307" i="6"/>
  <c r="AU307" i="6"/>
  <c r="AV307" i="6"/>
  <c r="AW307" i="6"/>
  <c r="AX307" i="6"/>
  <c r="AY307" i="6"/>
  <c r="AZ307" i="6"/>
  <c r="BA307" i="6"/>
  <c r="BB307" i="6"/>
  <c r="BC307" i="6"/>
  <c r="BD307" i="6"/>
  <c r="BE307" i="6"/>
  <c r="BF307" i="6"/>
  <c r="BG307" i="6"/>
  <c r="BH307" i="6"/>
  <c r="BI307" i="6"/>
  <c r="BJ307" i="6"/>
  <c r="BK307" i="6"/>
  <c r="BL307" i="6"/>
  <c r="BM307" i="6"/>
  <c r="BN307" i="6"/>
  <c r="BO307" i="6"/>
  <c r="BP307" i="6"/>
  <c r="BQ307" i="6"/>
  <c r="BR307" i="6"/>
  <c r="BS307" i="6"/>
  <c r="BT307" i="6"/>
  <c r="BU307" i="6"/>
  <c r="BV307" i="6"/>
  <c r="BW307" i="6"/>
  <c r="BX307" i="6"/>
  <c r="BY307" i="6"/>
  <c r="BZ307" i="6"/>
  <c r="CA307" i="6"/>
  <c r="CB307" i="6"/>
  <c r="CC307" i="6"/>
  <c r="CD307" i="6"/>
  <c r="CE307" i="6"/>
  <c r="CF307" i="6"/>
  <c r="CG307" i="6"/>
  <c r="CH307" i="6"/>
  <c r="CI307" i="6"/>
  <c r="CJ307" i="6"/>
  <c r="CK307" i="6"/>
  <c r="CL307" i="6"/>
  <c r="CM307" i="6"/>
  <c r="CN307" i="6"/>
  <c r="CO307" i="6"/>
  <c r="CP307" i="6"/>
  <c r="C309" i="6"/>
  <c r="C312" i="6"/>
  <c r="C315" i="6"/>
  <c r="C326" i="6"/>
  <c r="C327" i="6"/>
  <c r="C328" i="6"/>
  <c r="C242" i="6"/>
  <c r="C239" i="6"/>
  <c r="C226" i="6"/>
  <c r="C223" i="6"/>
  <c r="C201" i="6"/>
  <c r="L340" i="6" l="1"/>
  <c r="K396" i="6"/>
  <c r="L341" i="6"/>
  <c r="K397" i="6"/>
  <c r="L342" i="6"/>
  <c r="K398" i="6"/>
  <c r="F485" i="6"/>
  <c r="F484" i="6"/>
  <c r="F483" i="6"/>
  <c r="C310" i="6"/>
  <c r="G467" i="6"/>
  <c r="C266" i="6"/>
  <c r="C316" i="6"/>
  <c r="C313" i="6"/>
  <c r="C244" i="6"/>
  <c r="C228" i="6"/>
  <c r="M341" i="6" l="1"/>
  <c r="N341" i="6" s="1"/>
  <c r="O341" i="6" s="1"/>
  <c r="P341" i="6" s="1"/>
  <c r="Q341" i="6" s="1"/>
  <c r="L397" i="6"/>
  <c r="M342" i="6"/>
  <c r="N342" i="6" s="1"/>
  <c r="O342" i="6" s="1"/>
  <c r="P342" i="6" s="1"/>
  <c r="Q342" i="6" s="1"/>
  <c r="L398" i="6"/>
  <c r="G483" i="6"/>
  <c r="G484" i="6"/>
  <c r="G485" i="6"/>
  <c r="M340" i="6"/>
  <c r="N340" i="6" s="1"/>
  <c r="O340" i="6" s="1"/>
  <c r="P340" i="6" s="1"/>
  <c r="Q340" i="6" s="1"/>
  <c r="L396" i="6"/>
  <c r="H467" i="6"/>
  <c r="C318" i="6"/>
  <c r="T341" i="6" s="1"/>
  <c r="U341" i="6" s="1"/>
  <c r="V341" i="6" s="1"/>
  <c r="W341" i="6" s="1"/>
  <c r="X341" i="6" s="1"/>
  <c r="Y341" i="6" s="1"/>
  <c r="Z341" i="6" s="1"/>
  <c r="AA341" i="6" s="1"/>
  <c r="AB341" i="6" s="1"/>
  <c r="AC341" i="6" s="1"/>
  <c r="AD341" i="6" s="1"/>
  <c r="AE341" i="6" s="1"/>
  <c r="AF341" i="6" s="1"/>
  <c r="AG341" i="6" s="1"/>
  <c r="AH341" i="6" s="1"/>
  <c r="AI341" i="6" s="1"/>
  <c r="AJ341" i="6" s="1"/>
  <c r="AK341" i="6" s="1"/>
  <c r="AL341" i="6" s="1"/>
  <c r="AM341" i="6" s="1"/>
  <c r="AN341" i="6" s="1"/>
  <c r="AO341" i="6" s="1"/>
  <c r="AP341" i="6" s="1"/>
  <c r="AQ341" i="6" s="1"/>
  <c r="AR341" i="6" s="1"/>
  <c r="AS341" i="6" s="1"/>
  <c r="AT341" i="6" s="1"/>
  <c r="AU341" i="6" s="1"/>
  <c r="AV341" i="6" s="1"/>
  <c r="AW341" i="6" s="1"/>
  <c r="AX341" i="6" s="1"/>
  <c r="AY341" i="6" s="1"/>
  <c r="AZ341" i="6" s="1"/>
  <c r="BA341" i="6" s="1"/>
  <c r="BB341" i="6" s="1"/>
  <c r="BC341" i="6" s="1"/>
  <c r="BD341" i="6" s="1"/>
  <c r="BE341" i="6" s="1"/>
  <c r="BF341" i="6" s="1"/>
  <c r="BG341" i="6" s="1"/>
  <c r="BH341" i="6" s="1"/>
  <c r="BI341" i="6" s="1"/>
  <c r="BJ341" i="6" s="1"/>
  <c r="BK341" i="6" s="1"/>
  <c r="BL341" i="6" s="1"/>
  <c r="BM341" i="6" s="1"/>
  <c r="BN341" i="6" s="1"/>
  <c r="BO341" i="6" s="1"/>
  <c r="BP341" i="6" s="1"/>
  <c r="BQ341" i="6" s="1"/>
  <c r="BR341" i="6" s="1"/>
  <c r="BS341" i="6" s="1"/>
  <c r="BT341" i="6" s="1"/>
  <c r="BU341" i="6" s="1"/>
  <c r="BV341" i="6" s="1"/>
  <c r="BW341" i="6" s="1"/>
  <c r="BX341" i="6" s="1"/>
  <c r="BY341" i="6" s="1"/>
  <c r="BZ341" i="6" s="1"/>
  <c r="CA341" i="6" s="1"/>
  <c r="CB341" i="6" s="1"/>
  <c r="CC341" i="6" s="1"/>
  <c r="CD341" i="6" s="1"/>
  <c r="CE341" i="6" s="1"/>
  <c r="CF341" i="6" s="1"/>
  <c r="CG341" i="6" s="1"/>
  <c r="CH341" i="6" s="1"/>
  <c r="CI341" i="6" s="1"/>
  <c r="CJ341" i="6" s="1"/>
  <c r="CK341" i="6" s="1"/>
  <c r="CL341" i="6" s="1"/>
  <c r="CM341" i="6" s="1"/>
  <c r="CN341" i="6" s="1"/>
  <c r="CO341" i="6" s="1"/>
  <c r="CP341" i="6" s="1"/>
  <c r="H485" i="6" l="1"/>
  <c r="H484" i="6"/>
  <c r="H483" i="6"/>
  <c r="S341" i="6"/>
  <c r="T342" i="6"/>
  <c r="U342" i="6" s="1"/>
  <c r="V342" i="6" s="1"/>
  <c r="W342" i="6" s="1"/>
  <c r="X342" i="6" s="1"/>
  <c r="Y342" i="6" s="1"/>
  <c r="Z342" i="6" s="1"/>
  <c r="AA342" i="6" s="1"/>
  <c r="AB342" i="6" s="1"/>
  <c r="AC342" i="6" s="1"/>
  <c r="AD342" i="6" s="1"/>
  <c r="AE342" i="6" s="1"/>
  <c r="AF342" i="6" s="1"/>
  <c r="AG342" i="6" s="1"/>
  <c r="AH342" i="6" s="1"/>
  <c r="AI342" i="6" s="1"/>
  <c r="AJ342" i="6" s="1"/>
  <c r="AK342" i="6" s="1"/>
  <c r="AL342" i="6" s="1"/>
  <c r="AM342" i="6" s="1"/>
  <c r="AN342" i="6" s="1"/>
  <c r="AO342" i="6" s="1"/>
  <c r="AP342" i="6" s="1"/>
  <c r="AQ342" i="6" s="1"/>
  <c r="AR342" i="6" s="1"/>
  <c r="AS342" i="6" s="1"/>
  <c r="AT342" i="6" s="1"/>
  <c r="AU342" i="6" s="1"/>
  <c r="AV342" i="6" s="1"/>
  <c r="AW342" i="6" s="1"/>
  <c r="AX342" i="6" s="1"/>
  <c r="AY342" i="6" s="1"/>
  <c r="AZ342" i="6" s="1"/>
  <c r="BA342" i="6" s="1"/>
  <c r="BB342" i="6" s="1"/>
  <c r="BC342" i="6" s="1"/>
  <c r="BD342" i="6" s="1"/>
  <c r="BE342" i="6" s="1"/>
  <c r="BF342" i="6" s="1"/>
  <c r="BG342" i="6" s="1"/>
  <c r="BH342" i="6" s="1"/>
  <c r="BI342" i="6" s="1"/>
  <c r="BJ342" i="6" s="1"/>
  <c r="BK342" i="6" s="1"/>
  <c r="BL342" i="6" s="1"/>
  <c r="BM342" i="6" s="1"/>
  <c r="BN342" i="6" s="1"/>
  <c r="BO342" i="6" s="1"/>
  <c r="BP342" i="6" s="1"/>
  <c r="BQ342" i="6" s="1"/>
  <c r="BR342" i="6" s="1"/>
  <c r="BS342" i="6" s="1"/>
  <c r="BT342" i="6" s="1"/>
  <c r="BU342" i="6" s="1"/>
  <c r="BV342" i="6" s="1"/>
  <c r="BW342" i="6" s="1"/>
  <c r="BX342" i="6" s="1"/>
  <c r="BY342" i="6" s="1"/>
  <c r="BZ342" i="6" s="1"/>
  <c r="CA342" i="6" s="1"/>
  <c r="CB342" i="6" s="1"/>
  <c r="CC342" i="6" s="1"/>
  <c r="CD342" i="6" s="1"/>
  <c r="CE342" i="6" s="1"/>
  <c r="CF342" i="6" s="1"/>
  <c r="CG342" i="6" s="1"/>
  <c r="CH342" i="6" s="1"/>
  <c r="CI342" i="6" s="1"/>
  <c r="CJ342" i="6" s="1"/>
  <c r="CK342" i="6" s="1"/>
  <c r="CL342" i="6" s="1"/>
  <c r="CM342" i="6" s="1"/>
  <c r="CN342" i="6" s="1"/>
  <c r="CO342" i="6" s="1"/>
  <c r="CP342" i="6" s="1"/>
  <c r="S340" i="6"/>
  <c r="S342" i="6"/>
  <c r="R340" i="6"/>
  <c r="T340" i="6"/>
  <c r="U340" i="6" s="1"/>
  <c r="V340" i="6" s="1"/>
  <c r="W340" i="6" s="1"/>
  <c r="X340" i="6" s="1"/>
  <c r="Y340" i="6" s="1"/>
  <c r="Z340" i="6" s="1"/>
  <c r="AA340" i="6" s="1"/>
  <c r="AB340" i="6" s="1"/>
  <c r="AC340" i="6" s="1"/>
  <c r="AD340" i="6" s="1"/>
  <c r="AE340" i="6" s="1"/>
  <c r="AF340" i="6" s="1"/>
  <c r="AG340" i="6" s="1"/>
  <c r="AH340" i="6" s="1"/>
  <c r="AI340" i="6" s="1"/>
  <c r="AJ340" i="6" s="1"/>
  <c r="AK340" i="6" s="1"/>
  <c r="AL340" i="6" s="1"/>
  <c r="AM340" i="6" s="1"/>
  <c r="AN340" i="6" s="1"/>
  <c r="AO340" i="6" s="1"/>
  <c r="AP340" i="6" s="1"/>
  <c r="AQ340" i="6" s="1"/>
  <c r="AR340" i="6" s="1"/>
  <c r="AS340" i="6" s="1"/>
  <c r="AT340" i="6" s="1"/>
  <c r="AU340" i="6" s="1"/>
  <c r="AV340" i="6" s="1"/>
  <c r="AW340" i="6" s="1"/>
  <c r="AX340" i="6" s="1"/>
  <c r="AY340" i="6" s="1"/>
  <c r="AZ340" i="6" s="1"/>
  <c r="BA340" i="6" s="1"/>
  <c r="BB340" i="6" s="1"/>
  <c r="BC340" i="6" s="1"/>
  <c r="BD340" i="6" s="1"/>
  <c r="BE340" i="6" s="1"/>
  <c r="BF340" i="6" s="1"/>
  <c r="BG340" i="6" s="1"/>
  <c r="BH340" i="6" s="1"/>
  <c r="BI340" i="6" s="1"/>
  <c r="BJ340" i="6" s="1"/>
  <c r="BK340" i="6" s="1"/>
  <c r="BL340" i="6" s="1"/>
  <c r="BM340" i="6" s="1"/>
  <c r="BN340" i="6" s="1"/>
  <c r="BO340" i="6" s="1"/>
  <c r="BP340" i="6" s="1"/>
  <c r="BQ340" i="6" s="1"/>
  <c r="BR340" i="6" s="1"/>
  <c r="BS340" i="6" s="1"/>
  <c r="BT340" i="6" s="1"/>
  <c r="BU340" i="6" s="1"/>
  <c r="BV340" i="6" s="1"/>
  <c r="BW340" i="6" s="1"/>
  <c r="BX340" i="6" s="1"/>
  <c r="BY340" i="6" s="1"/>
  <c r="BZ340" i="6" s="1"/>
  <c r="CA340" i="6" s="1"/>
  <c r="CB340" i="6" s="1"/>
  <c r="CC340" i="6" s="1"/>
  <c r="CD340" i="6" s="1"/>
  <c r="CE340" i="6" s="1"/>
  <c r="CF340" i="6" s="1"/>
  <c r="CG340" i="6" s="1"/>
  <c r="CH340" i="6" s="1"/>
  <c r="CI340" i="6" s="1"/>
  <c r="CJ340" i="6" s="1"/>
  <c r="CK340" i="6" s="1"/>
  <c r="CL340" i="6" s="1"/>
  <c r="CM340" i="6" s="1"/>
  <c r="CN340" i="6" s="1"/>
  <c r="CO340" i="6" s="1"/>
  <c r="CP340" i="6" s="1"/>
  <c r="R341" i="6"/>
  <c r="R342" i="6"/>
  <c r="E351" i="6"/>
  <c r="E350" i="6"/>
  <c r="E352" i="6"/>
  <c r="E330" i="6"/>
  <c r="E390" i="6" s="1"/>
  <c r="E372" i="6"/>
  <c r="F372" i="6" s="1"/>
  <c r="G372" i="6" s="1"/>
  <c r="H372" i="6" s="1"/>
  <c r="I372" i="6" s="1"/>
  <c r="J372" i="6" s="1"/>
  <c r="K372" i="6" s="1"/>
  <c r="L372" i="6" s="1"/>
  <c r="M372" i="6" s="1"/>
  <c r="N372" i="6" s="1"/>
  <c r="O372" i="6" s="1"/>
  <c r="P372" i="6" s="1"/>
  <c r="Q372" i="6" s="1"/>
  <c r="R372" i="6" s="1"/>
  <c r="S372" i="6" s="1"/>
  <c r="T372" i="6" s="1"/>
  <c r="U372" i="6" s="1"/>
  <c r="V372" i="6" s="1"/>
  <c r="W372" i="6" s="1"/>
  <c r="X372" i="6" s="1"/>
  <c r="Y372" i="6" s="1"/>
  <c r="Z372" i="6" s="1"/>
  <c r="AA372" i="6" s="1"/>
  <c r="AB372" i="6" s="1"/>
  <c r="AC372" i="6" s="1"/>
  <c r="AD372" i="6" s="1"/>
  <c r="AE372" i="6" s="1"/>
  <c r="AF372" i="6" s="1"/>
  <c r="AG372" i="6" s="1"/>
  <c r="AH372" i="6" s="1"/>
  <c r="AI372" i="6" s="1"/>
  <c r="AJ372" i="6" s="1"/>
  <c r="AK372" i="6" s="1"/>
  <c r="AL372" i="6" s="1"/>
  <c r="AM372" i="6" s="1"/>
  <c r="AN372" i="6" s="1"/>
  <c r="AO372" i="6" s="1"/>
  <c r="AP372" i="6" s="1"/>
  <c r="AQ372" i="6" s="1"/>
  <c r="AR372" i="6" s="1"/>
  <c r="AS372" i="6" s="1"/>
  <c r="AT372" i="6" s="1"/>
  <c r="AU372" i="6" s="1"/>
  <c r="AV372" i="6" s="1"/>
  <c r="AW372" i="6" s="1"/>
  <c r="AX372" i="6" s="1"/>
  <c r="AY372" i="6" s="1"/>
  <c r="AZ372" i="6" s="1"/>
  <c r="BA372" i="6" s="1"/>
  <c r="BB372" i="6" s="1"/>
  <c r="BC372" i="6" s="1"/>
  <c r="BD372" i="6" s="1"/>
  <c r="BE372" i="6" s="1"/>
  <c r="BF372" i="6" s="1"/>
  <c r="BG372" i="6" s="1"/>
  <c r="BH372" i="6" s="1"/>
  <c r="BI372" i="6" s="1"/>
  <c r="BJ372" i="6" s="1"/>
  <c r="BK372" i="6" s="1"/>
  <c r="BL372" i="6" s="1"/>
  <c r="BM372" i="6" s="1"/>
  <c r="BN372" i="6" s="1"/>
  <c r="BO372" i="6" s="1"/>
  <c r="BP372" i="6" s="1"/>
  <c r="BQ372" i="6" s="1"/>
  <c r="BR372" i="6" s="1"/>
  <c r="BS372" i="6" s="1"/>
  <c r="BT372" i="6" s="1"/>
  <c r="BU372" i="6" s="1"/>
  <c r="BV372" i="6" s="1"/>
  <c r="BW372" i="6" s="1"/>
  <c r="BX372" i="6" s="1"/>
  <c r="BY372" i="6" s="1"/>
  <c r="BZ372" i="6" s="1"/>
  <c r="CA372" i="6" s="1"/>
  <c r="CB372" i="6" s="1"/>
  <c r="CC372" i="6" s="1"/>
  <c r="CD372" i="6" s="1"/>
  <c r="CE372" i="6" s="1"/>
  <c r="CF372" i="6" s="1"/>
  <c r="CG372" i="6" s="1"/>
  <c r="CH372" i="6" s="1"/>
  <c r="CI372" i="6" s="1"/>
  <c r="CJ372" i="6" s="1"/>
  <c r="CK372" i="6" s="1"/>
  <c r="CL372" i="6" s="1"/>
  <c r="CM372" i="6" s="1"/>
  <c r="CN372" i="6" s="1"/>
  <c r="CO372" i="6" s="1"/>
  <c r="CP372" i="6" s="1"/>
  <c r="E383" i="6"/>
  <c r="E443" i="6" s="1"/>
  <c r="E384" i="6"/>
  <c r="E444" i="6" s="1"/>
  <c r="E373" i="6"/>
  <c r="F373" i="6" s="1"/>
  <c r="G373" i="6" s="1"/>
  <c r="H373" i="6" s="1"/>
  <c r="I373" i="6" s="1"/>
  <c r="J373" i="6" s="1"/>
  <c r="K373" i="6" s="1"/>
  <c r="L373" i="6" s="1"/>
  <c r="M373" i="6" s="1"/>
  <c r="N373" i="6" s="1"/>
  <c r="O373" i="6" s="1"/>
  <c r="P373" i="6" s="1"/>
  <c r="Q373" i="6" s="1"/>
  <c r="R373" i="6" s="1"/>
  <c r="S373" i="6" s="1"/>
  <c r="T373" i="6" s="1"/>
  <c r="U373" i="6" s="1"/>
  <c r="V373" i="6" s="1"/>
  <c r="W373" i="6" s="1"/>
  <c r="X373" i="6" s="1"/>
  <c r="Y373" i="6" s="1"/>
  <c r="Z373" i="6" s="1"/>
  <c r="AA373" i="6" s="1"/>
  <c r="AB373" i="6" s="1"/>
  <c r="AC373" i="6" s="1"/>
  <c r="AD373" i="6" s="1"/>
  <c r="AE373" i="6" s="1"/>
  <c r="AF373" i="6" s="1"/>
  <c r="AG373" i="6" s="1"/>
  <c r="AH373" i="6" s="1"/>
  <c r="AI373" i="6" s="1"/>
  <c r="AJ373" i="6" s="1"/>
  <c r="AK373" i="6" s="1"/>
  <c r="AL373" i="6" s="1"/>
  <c r="AM373" i="6" s="1"/>
  <c r="AN373" i="6" s="1"/>
  <c r="AO373" i="6" s="1"/>
  <c r="AP373" i="6" s="1"/>
  <c r="AQ373" i="6" s="1"/>
  <c r="AR373" i="6" s="1"/>
  <c r="AS373" i="6" s="1"/>
  <c r="AT373" i="6" s="1"/>
  <c r="AU373" i="6" s="1"/>
  <c r="AV373" i="6" s="1"/>
  <c r="AW373" i="6" s="1"/>
  <c r="AX373" i="6" s="1"/>
  <c r="AY373" i="6" s="1"/>
  <c r="AZ373" i="6" s="1"/>
  <c r="BA373" i="6" s="1"/>
  <c r="BB373" i="6" s="1"/>
  <c r="BC373" i="6" s="1"/>
  <c r="BD373" i="6" s="1"/>
  <c r="BE373" i="6" s="1"/>
  <c r="BF373" i="6" s="1"/>
  <c r="BG373" i="6" s="1"/>
  <c r="BH373" i="6" s="1"/>
  <c r="BI373" i="6" s="1"/>
  <c r="BJ373" i="6" s="1"/>
  <c r="BK373" i="6" s="1"/>
  <c r="BL373" i="6" s="1"/>
  <c r="BM373" i="6" s="1"/>
  <c r="BN373" i="6" s="1"/>
  <c r="BO373" i="6" s="1"/>
  <c r="BP373" i="6" s="1"/>
  <c r="BQ373" i="6" s="1"/>
  <c r="BR373" i="6" s="1"/>
  <c r="BS373" i="6" s="1"/>
  <c r="BT373" i="6" s="1"/>
  <c r="BU373" i="6" s="1"/>
  <c r="BV373" i="6" s="1"/>
  <c r="BW373" i="6" s="1"/>
  <c r="BX373" i="6" s="1"/>
  <c r="BY373" i="6" s="1"/>
  <c r="BZ373" i="6" s="1"/>
  <c r="CA373" i="6" s="1"/>
  <c r="CB373" i="6" s="1"/>
  <c r="CC373" i="6" s="1"/>
  <c r="CD373" i="6" s="1"/>
  <c r="CE373" i="6" s="1"/>
  <c r="CF373" i="6" s="1"/>
  <c r="CG373" i="6" s="1"/>
  <c r="CH373" i="6" s="1"/>
  <c r="CI373" i="6" s="1"/>
  <c r="CJ373" i="6" s="1"/>
  <c r="CK373" i="6" s="1"/>
  <c r="CL373" i="6" s="1"/>
  <c r="CM373" i="6" s="1"/>
  <c r="CN373" i="6" s="1"/>
  <c r="CO373" i="6" s="1"/>
  <c r="CP373" i="6" s="1"/>
  <c r="E331" i="6"/>
  <c r="E391" i="6" s="1"/>
  <c r="E371" i="6"/>
  <c r="F371" i="6" s="1"/>
  <c r="G371" i="6" s="1"/>
  <c r="H371" i="6" s="1"/>
  <c r="I371" i="6" s="1"/>
  <c r="J371" i="6" s="1"/>
  <c r="K371" i="6" s="1"/>
  <c r="L371" i="6" s="1"/>
  <c r="M371" i="6" s="1"/>
  <c r="N371" i="6" s="1"/>
  <c r="O371" i="6" s="1"/>
  <c r="P371" i="6" s="1"/>
  <c r="Q371" i="6" s="1"/>
  <c r="R371" i="6" s="1"/>
  <c r="S371" i="6" s="1"/>
  <c r="T371" i="6" s="1"/>
  <c r="U371" i="6" s="1"/>
  <c r="V371" i="6" s="1"/>
  <c r="W371" i="6" s="1"/>
  <c r="X371" i="6" s="1"/>
  <c r="Y371" i="6" s="1"/>
  <c r="Z371" i="6" s="1"/>
  <c r="AA371" i="6" s="1"/>
  <c r="AB371" i="6" s="1"/>
  <c r="AC371" i="6" s="1"/>
  <c r="AD371" i="6" s="1"/>
  <c r="AE371" i="6" s="1"/>
  <c r="AF371" i="6" s="1"/>
  <c r="AG371" i="6" s="1"/>
  <c r="AH371" i="6" s="1"/>
  <c r="AI371" i="6" s="1"/>
  <c r="AJ371" i="6" s="1"/>
  <c r="AK371" i="6" s="1"/>
  <c r="AL371" i="6" s="1"/>
  <c r="AM371" i="6" s="1"/>
  <c r="AN371" i="6" s="1"/>
  <c r="AO371" i="6" s="1"/>
  <c r="AP371" i="6" s="1"/>
  <c r="AQ371" i="6" s="1"/>
  <c r="AR371" i="6" s="1"/>
  <c r="AS371" i="6" s="1"/>
  <c r="AT371" i="6" s="1"/>
  <c r="AU371" i="6" s="1"/>
  <c r="AV371" i="6" s="1"/>
  <c r="AW371" i="6" s="1"/>
  <c r="AX371" i="6" s="1"/>
  <c r="AY371" i="6" s="1"/>
  <c r="AZ371" i="6" s="1"/>
  <c r="BA371" i="6" s="1"/>
  <c r="BB371" i="6" s="1"/>
  <c r="BC371" i="6" s="1"/>
  <c r="BD371" i="6" s="1"/>
  <c r="BE371" i="6" s="1"/>
  <c r="BF371" i="6" s="1"/>
  <c r="BG371" i="6" s="1"/>
  <c r="BH371" i="6" s="1"/>
  <c r="BI371" i="6" s="1"/>
  <c r="BJ371" i="6" s="1"/>
  <c r="BK371" i="6" s="1"/>
  <c r="BL371" i="6" s="1"/>
  <c r="BM371" i="6" s="1"/>
  <c r="BN371" i="6" s="1"/>
  <c r="BO371" i="6" s="1"/>
  <c r="BP371" i="6" s="1"/>
  <c r="BQ371" i="6" s="1"/>
  <c r="BR371" i="6" s="1"/>
  <c r="BS371" i="6" s="1"/>
  <c r="BT371" i="6" s="1"/>
  <c r="BU371" i="6" s="1"/>
  <c r="BV371" i="6" s="1"/>
  <c r="BW371" i="6" s="1"/>
  <c r="BX371" i="6" s="1"/>
  <c r="BY371" i="6" s="1"/>
  <c r="BZ371" i="6" s="1"/>
  <c r="CA371" i="6" s="1"/>
  <c r="CB371" i="6" s="1"/>
  <c r="CC371" i="6" s="1"/>
  <c r="CD371" i="6" s="1"/>
  <c r="CE371" i="6" s="1"/>
  <c r="CF371" i="6" s="1"/>
  <c r="CG371" i="6" s="1"/>
  <c r="CH371" i="6" s="1"/>
  <c r="CI371" i="6" s="1"/>
  <c r="CJ371" i="6" s="1"/>
  <c r="CK371" i="6" s="1"/>
  <c r="CL371" i="6" s="1"/>
  <c r="CM371" i="6" s="1"/>
  <c r="CN371" i="6" s="1"/>
  <c r="CO371" i="6" s="1"/>
  <c r="CP371" i="6" s="1"/>
  <c r="E332" i="6"/>
  <c r="E392" i="6" s="1"/>
  <c r="E382" i="6"/>
  <c r="E442" i="6" s="1"/>
  <c r="D391" i="6"/>
  <c r="D392" i="6"/>
  <c r="D402" i="6"/>
  <c r="D488" i="6" s="1"/>
  <c r="D404" i="6"/>
  <c r="D490" i="6" s="1"/>
  <c r="D403" i="6"/>
  <c r="D489" i="6" s="1"/>
  <c r="I467" i="6"/>
  <c r="I483" i="6" l="1"/>
  <c r="I484" i="6"/>
  <c r="I485" i="6"/>
  <c r="E404" i="6"/>
  <c r="E490" i="6" s="1"/>
  <c r="E403" i="6"/>
  <c r="E489" i="6" s="1"/>
  <c r="F350" i="6"/>
  <c r="E402" i="6"/>
  <c r="F352" i="6"/>
  <c r="F351" i="6"/>
  <c r="F330" i="6"/>
  <c r="F382" i="6"/>
  <c r="F331" i="6"/>
  <c r="F384" i="6"/>
  <c r="F383" i="6"/>
  <c r="F332" i="6"/>
  <c r="J467" i="6"/>
  <c r="J485" i="6" l="1"/>
  <c r="J484" i="6"/>
  <c r="J483" i="6"/>
  <c r="F403" i="6"/>
  <c r="F489" i="6" s="1"/>
  <c r="F404" i="6"/>
  <c r="F490" i="6" s="1"/>
  <c r="G350" i="6"/>
  <c r="F402" i="6"/>
  <c r="F488" i="6" s="1"/>
  <c r="G352" i="6"/>
  <c r="G351" i="6"/>
  <c r="F392" i="6"/>
  <c r="G332" i="6"/>
  <c r="F443" i="6"/>
  <c r="G383" i="6"/>
  <c r="F444" i="6"/>
  <c r="G384" i="6"/>
  <c r="F391" i="6"/>
  <c r="G331" i="6"/>
  <c r="F442" i="6"/>
  <c r="G382" i="6"/>
  <c r="F390" i="6"/>
  <c r="G330" i="6"/>
  <c r="E361" i="6"/>
  <c r="E421" i="6" s="1"/>
  <c r="E362" i="6"/>
  <c r="E422" i="6" s="1"/>
  <c r="E488" i="6"/>
  <c r="K467" i="6"/>
  <c r="K484" i="6" l="1"/>
  <c r="K483" i="6"/>
  <c r="K485" i="6"/>
  <c r="G403" i="6"/>
  <c r="G489" i="6" s="1"/>
  <c r="G404" i="6"/>
  <c r="G490" i="6" s="1"/>
  <c r="H350" i="6"/>
  <c r="G402" i="6"/>
  <c r="G488" i="6" s="1"/>
  <c r="H351" i="6"/>
  <c r="H352" i="6"/>
  <c r="G442" i="6"/>
  <c r="H382" i="6"/>
  <c r="G444" i="6"/>
  <c r="H384" i="6"/>
  <c r="G390" i="6"/>
  <c r="H330" i="6"/>
  <c r="G392" i="6"/>
  <c r="H332" i="6"/>
  <c r="F362" i="6"/>
  <c r="F361" i="6"/>
  <c r="G391" i="6"/>
  <c r="H331" i="6"/>
  <c r="G443" i="6"/>
  <c r="H383" i="6"/>
  <c r="E363" i="6"/>
  <c r="E423" i="6" s="1"/>
  <c r="L467" i="6"/>
  <c r="E4" i="1"/>
  <c r="D7" i="4"/>
  <c r="E6" i="1"/>
  <c r="C204" i="6"/>
  <c r="C188" i="6"/>
  <c r="C185" i="6"/>
  <c r="C141" i="6"/>
  <c r="C125" i="6"/>
  <c r="C122" i="6"/>
  <c r="C109" i="6"/>
  <c r="C108" i="6"/>
  <c r="C49" i="6"/>
  <c r="C48" i="6"/>
  <c r="C46" i="6"/>
  <c r="C33" i="6"/>
  <c r="C30" i="6"/>
  <c r="C15" i="6"/>
  <c r="C11" i="6"/>
  <c r="C8" i="6"/>
  <c r="L485" i="6" l="1"/>
  <c r="L484" i="6"/>
  <c r="L483" i="6"/>
  <c r="I351" i="6"/>
  <c r="I403" i="6" s="1"/>
  <c r="I489" i="6" s="1"/>
  <c r="H404" i="6"/>
  <c r="H490" i="6" s="1"/>
  <c r="I350" i="6"/>
  <c r="H402" i="6"/>
  <c r="H488" i="6" s="1"/>
  <c r="F363" i="6"/>
  <c r="F423" i="6" s="1"/>
  <c r="H403" i="6"/>
  <c r="H489" i="6" s="1"/>
  <c r="I352" i="6"/>
  <c r="F422" i="6"/>
  <c r="G362" i="6"/>
  <c r="H390" i="6"/>
  <c r="I330" i="6"/>
  <c r="H444" i="6"/>
  <c r="I384" i="6"/>
  <c r="H391" i="6"/>
  <c r="I331" i="6"/>
  <c r="F421" i="6"/>
  <c r="G361" i="6"/>
  <c r="H392" i="6"/>
  <c r="I332" i="6"/>
  <c r="H443" i="6"/>
  <c r="I383" i="6"/>
  <c r="H442" i="6"/>
  <c r="I382" i="6"/>
  <c r="M143" i="6"/>
  <c r="U143" i="6"/>
  <c r="AC143" i="6"/>
  <c r="AK143" i="6"/>
  <c r="AS143" i="6"/>
  <c r="BA143" i="6"/>
  <c r="BI143" i="6"/>
  <c r="BQ143" i="6"/>
  <c r="BY143" i="6"/>
  <c r="CG143" i="6"/>
  <c r="CO143" i="6"/>
  <c r="O143" i="6"/>
  <c r="W143" i="6"/>
  <c r="AE143" i="6"/>
  <c r="AM143" i="6"/>
  <c r="AU143" i="6"/>
  <c r="BC143" i="6"/>
  <c r="BK143" i="6"/>
  <c r="BS143" i="6"/>
  <c r="CA143" i="6"/>
  <c r="CI143" i="6"/>
  <c r="P143" i="6"/>
  <c r="X143" i="6"/>
  <c r="AF143" i="6"/>
  <c r="AN143" i="6"/>
  <c r="AV143" i="6"/>
  <c r="Q143" i="6"/>
  <c r="Y143" i="6"/>
  <c r="AG143" i="6"/>
  <c r="AO143" i="6"/>
  <c r="AW143" i="6"/>
  <c r="BE143" i="6"/>
  <c r="BM143" i="6"/>
  <c r="BU143" i="6"/>
  <c r="CC143" i="6"/>
  <c r="CK143" i="6"/>
  <c r="T143" i="6"/>
  <c r="AJ143" i="6"/>
  <c r="AZ143" i="6"/>
  <c r="BX143" i="6"/>
  <c r="CN143" i="6"/>
  <c r="R143" i="6"/>
  <c r="Z143" i="6"/>
  <c r="AH143" i="6"/>
  <c r="AP143" i="6"/>
  <c r="AX143" i="6"/>
  <c r="BF143" i="6"/>
  <c r="BN143" i="6"/>
  <c r="BV143" i="6"/>
  <c r="CD143" i="6"/>
  <c r="CL143" i="6"/>
  <c r="CM143" i="6"/>
  <c r="BH143" i="6"/>
  <c r="S143" i="6"/>
  <c r="AA143" i="6"/>
  <c r="AI143" i="6"/>
  <c r="AQ143" i="6"/>
  <c r="AY143" i="6"/>
  <c r="BG143" i="6"/>
  <c r="BO143" i="6"/>
  <c r="BW143" i="6"/>
  <c r="CE143" i="6"/>
  <c r="AB143" i="6"/>
  <c r="AR143" i="6"/>
  <c r="BP143" i="6"/>
  <c r="CF143" i="6"/>
  <c r="V143" i="6"/>
  <c r="BR143" i="6"/>
  <c r="AD143" i="6"/>
  <c r="BT143" i="6"/>
  <c r="AL143" i="6"/>
  <c r="AT143" i="6"/>
  <c r="CB143" i="6"/>
  <c r="BB143" i="6"/>
  <c r="CH143" i="6"/>
  <c r="CJ143" i="6"/>
  <c r="BJ143" i="6"/>
  <c r="N143" i="6"/>
  <c r="BZ143" i="6"/>
  <c r="CP143" i="6"/>
  <c r="BL143" i="6"/>
  <c r="BD143" i="6"/>
  <c r="M467" i="6"/>
  <c r="C86" i="6"/>
  <c r="C67" i="6"/>
  <c r="C83" i="6"/>
  <c r="C260" i="6"/>
  <c r="C276" i="6"/>
  <c r="C279" i="6"/>
  <c r="C263" i="6"/>
  <c r="CN12" i="6"/>
  <c r="C241" i="6"/>
  <c r="C225" i="6"/>
  <c r="C238" i="6"/>
  <c r="C222" i="6"/>
  <c r="C190" i="6"/>
  <c r="CC19" i="6"/>
  <c r="BX12" i="6"/>
  <c r="AJ12" i="6"/>
  <c r="AV12" i="6"/>
  <c r="C127" i="6"/>
  <c r="AK12" i="6"/>
  <c r="CH12" i="6"/>
  <c r="CJ12" i="6"/>
  <c r="X12" i="6"/>
  <c r="C111" i="6"/>
  <c r="C206" i="6"/>
  <c r="BI12" i="6"/>
  <c r="BJ12" i="6"/>
  <c r="V12" i="6"/>
  <c r="BU12" i="6"/>
  <c r="AW12" i="6"/>
  <c r="M12" i="6"/>
  <c r="P12" i="6"/>
  <c r="AC12" i="6"/>
  <c r="AO12" i="6"/>
  <c r="BB12" i="6"/>
  <c r="BP12" i="6"/>
  <c r="CB12" i="6"/>
  <c r="CO12" i="6"/>
  <c r="Q12" i="6"/>
  <c r="AD12" i="6"/>
  <c r="AR12" i="6"/>
  <c r="BD12" i="6"/>
  <c r="BQ12" i="6"/>
  <c r="CC12" i="6"/>
  <c r="CP12" i="6"/>
  <c r="T12" i="6"/>
  <c r="AF12" i="6"/>
  <c r="AS12" i="6"/>
  <c r="BE12" i="6"/>
  <c r="BR12" i="6"/>
  <c r="CF12" i="6"/>
  <c r="U12" i="6"/>
  <c r="AG12" i="6"/>
  <c r="AT12" i="6"/>
  <c r="BH12" i="6"/>
  <c r="BT12" i="6"/>
  <c r="CG12" i="6"/>
  <c r="Y12" i="6"/>
  <c r="AL12" i="6"/>
  <c r="AZ12" i="6"/>
  <c r="BL12" i="6"/>
  <c r="BY12" i="6"/>
  <c r="CK12" i="6"/>
  <c r="N12" i="6"/>
  <c r="AB12" i="6"/>
  <c r="AN12" i="6"/>
  <c r="BA12" i="6"/>
  <c r="BM12" i="6"/>
  <c r="BZ12" i="6"/>
  <c r="X9" i="6"/>
  <c r="AJ9" i="6"/>
  <c r="AW9" i="6"/>
  <c r="BI9" i="6"/>
  <c r="BV9" i="6"/>
  <c r="CJ9" i="6"/>
  <c r="X17" i="6"/>
  <c r="AY17" i="6"/>
  <c r="CE17" i="6"/>
  <c r="X19" i="6"/>
  <c r="BD19" i="6"/>
  <c r="CJ19" i="6"/>
  <c r="Y9" i="6"/>
  <c r="AK9" i="6"/>
  <c r="AX9" i="6"/>
  <c r="BL9" i="6"/>
  <c r="BX9" i="6"/>
  <c r="CK9" i="6"/>
  <c r="AA17" i="6"/>
  <c r="AZ17" i="6"/>
  <c r="CF17" i="6"/>
  <c r="Y19" i="6"/>
  <c r="BE19" i="6"/>
  <c r="CK19" i="6"/>
  <c r="M9" i="6"/>
  <c r="Z9" i="6"/>
  <c r="AN9" i="6"/>
  <c r="AZ9" i="6"/>
  <c r="BM9" i="6"/>
  <c r="BY9" i="6"/>
  <c r="CL9" i="6"/>
  <c r="AB17" i="6"/>
  <c r="BG17" i="6"/>
  <c r="CM17" i="6"/>
  <c r="AF19" i="6"/>
  <c r="BL19" i="6"/>
  <c r="C29" i="6"/>
  <c r="P9" i="6"/>
  <c r="AB9" i="6"/>
  <c r="AO9" i="6"/>
  <c r="BA9" i="6"/>
  <c r="BN9" i="6"/>
  <c r="CB9" i="6"/>
  <c r="CN9" i="6"/>
  <c r="AF17" i="6"/>
  <c r="BH17" i="6"/>
  <c r="CN17" i="6"/>
  <c r="AG19" i="6"/>
  <c r="BM19" i="6"/>
  <c r="Q9" i="6"/>
  <c r="AC9" i="6"/>
  <c r="AP9" i="6"/>
  <c r="BD9" i="6"/>
  <c r="BP9" i="6"/>
  <c r="CC9" i="6"/>
  <c r="CO9" i="6"/>
  <c r="AI17" i="6"/>
  <c r="BO17" i="6"/>
  <c r="AN19" i="6"/>
  <c r="BT19" i="6"/>
  <c r="R9" i="6"/>
  <c r="AF9" i="6"/>
  <c r="AR9" i="6"/>
  <c r="BE9" i="6"/>
  <c r="BQ9" i="6"/>
  <c r="CD9" i="6"/>
  <c r="CL19" i="6"/>
  <c r="P17" i="6"/>
  <c r="AJ17" i="6"/>
  <c r="BP17" i="6"/>
  <c r="AO19" i="6"/>
  <c r="BU19" i="6"/>
  <c r="T9" i="6"/>
  <c r="AG9" i="6"/>
  <c r="AS9" i="6"/>
  <c r="BF9" i="6"/>
  <c r="BT9" i="6"/>
  <c r="CF9" i="6"/>
  <c r="S17" i="6"/>
  <c r="AQ17" i="6"/>
  <c r="BW17" i="6"/>
  <c r="P19" i="6"/>
  <c r="AV19" i="6"/>
  <c r="CB19" i="6"/>
  <c r="U9" i="6"/>
  <c r="AH9" i="6"/>
  <c r="AV9" i="6"/>
  <c r="BH9" i="6"/>
  <c r="BU9" i="6"/>
  <c r="CG9" i="6"/>
  <c r="T17" i="6"/>
  <c r="AR17" i="6"/>
  <c r="BX17" i="6"/>
  <c r="Q19" i="6"/>
  <c r="AW19" i="6"/>
  <c r="C35" i="6"/>
  <c r="C51" i="6"/>
  <c r="E8" i="1"/>
  <c r="O17" i="6"/>
  <c r="W17" i="6"/>
  <c r="AE17" i="6"/>
  <c r="AM17" i="6"/>
  <c r="AU17" i="6"/>
  <c r="BC17" i="6"/>
  <c r="BK17" i="6"/>
  <c r="BS17" i="6"/>
  <c r="CA17" i="6"/>
  <c r="CI17" i="6"/>
  <c r="T19" i="6"/>
  <c r="AB19" i="6"/>
  <c r="AJ19" i="6"/>
  <c r="AR19" i="6"/>
  <c r="AZ19" i="6"/>
  <c r="BH19" i="6"/>
  <c r="BP19" i="6"/>
  <c r="BX19" i="6"/>
  <c r="CF19" i="6"/>
  <c r="CN19" i="6"/>
  <c r="C45" i="6"/>
  <c r="AN17" i="6"/>
  <c r="AV17" i="6"/>
  <c r="BD17" i="6"/>
  <c r="BL17" i="6"/>
  <c r="BT17" i="6"/>
  <c r="CB17" i="6"/>
  <c r="CJ17" i="6"/>
  <c r="M19" i="6"/>
  <c r="U19" i="6"/>
  <c r="AC19" i="6"/>
  <c r="AK19" i="6"/>
  <c r="AS19" i="6"/>
  <c r="BA19" i="6"/>
  <c r="BI19" i="6"/>
  <c r="BQ19" i="6"/>
  <c r="BY19" i="6"/>
  <c r="CG19" i="6"/>
  <c r="CO19" i="6"/>
  <c r="Q17" i="6"/>
  <c r="Y17" i="6"/>
  <c r="AG17" i="6"/>
  <c r="AO17" i="6"/>
  <c r="AW17" i="6"/>
  <c r="BE17" i="6"/>
  <c r="BM17" i="6"/>
  <c r="BU17" i="6"/>
  <c r="CC17" i="6"/>
  <c r="CK17" i="6"/>
  <c r="N19" i="6"/>
  <c r="V19" i="6"/>
  <c r="AD19" i="6"/>
  <c r="AL19" i="6"/>
  <c r="AT19" i="6"/>
  <c r="BB19" i="6"/>
  <c r="BJ19" i="6"/>
  <c r="BR19" i="6"/>
  <c r="BZ19" i="6"/>
  <c r="CH19" i="6"/>
  <c r="CP19" i="6"/>
  <c r="H7" i="4"/>
  <c r="E10" i="1"/>
  <c r="C184" i="6"/>
  <c r="C200" i="6"/>
  <c r="C121" i="6"/>
  <c r="C105" i="6"/>
  <c r="S9" i="6"/>
  <c r="AA9" i="6"/>
  <c r="AI9" i="6"/>
  <c r="AQ9" i="6"/>
  <c r="AY9" i="6"/>
  <c r="BG9" i="6"/>
  <c r="BO9" i="6"/>
  <c r="BW9" i="6"/>
  <c r="CE9" i="6"/>
  <c r="CM9" i="6"/>
  <c r="O12" i="6"/>
  <c r="W12" i="6"/>
  <c r="AE12" i="6"/>
  <c r="AM12" i="6"/>
  <c r="AU12" i="6"/>
  <c r="BC12" i="6"/>
  <c r="BK12" i="6"/>
  <c r="BS12" i="6"/>
  <c r="CA12" i="6"/>
  <c r="CI12" i="6"/>
  <c r="C14" i="6"/>
  <c r="R17" i="6"/>
  <c r="Z17" i="6"/>
  <c r="AH17" i="6"/>
  <c r="AP17" i="6"/>
  <c r="AX17" i="6"/>
  <c r="BF17" i="6"/>
  <c r="BN17" i="6"/>
  <c r="BV17" i="6"/>
  <c r="CD17" i="6"/>
  <c r="CL17" i="6"/>
  <c r="O19" i="6"/>
  <c r="W19" i="6"/>
  <c r="AE19" i="6"/>
  <c r="AM19" i="6"/>
  <c r="AU19" i="6"/>
  <c r="BC19" i="6"/>
  <c r="BK19" i="6"/>
  <c r="BS19" i="6"/>
  <c r="CA19" i="6"/>
  <c r="CI19" i="6"/>
  <c r="N9" i="6"/>
  <c r="V9" i="6"/>
  <c r="AD9" i="6"/>
  <c r="AL9" i="6"/>
  <c r="AT9" i="6"/>
  <c r="BB9" i="6"/>
  <c r="BJ9" i="6"/>
  <c r="BR9" i="6"/>
  <c r="BZ9" i="6"/>
  <c r="CH9" i="6"/>
  <c r="CP9" i="6"/>
  <c r="R12" i="6"/>
  <c r="Z12" i="6"/>
  <c r="AH12" i="6"/>
  <c r="AP12" i="6"/>
  <c r="AX12" i="6"/>
  <c r="BF12" i="6"/>
  <c r="BN12" i="6"/>
  <c r="BV12" i="6"/>
  <c r="CD12" i="6"/>
  <c r="CL12" i="6"/>
  <c r="M17" i="6"/>
  <c r="U17" i="6"/>
  <c r="AC17" i="6"/>
  <c r="AK17" i="6"/>
  <c r="AS17" i="6"/>
  <c r="BA17" i="6"/>
  <c r="BI17" i="6"/>
  <c r="BQ17" i="6"/>
  <c r="BY17" i="6"/>
  <c r="CG17" i="6"/>
  <c r="CO17" i="6"/>
  <c r="R19" i="6"/>
  <c r="Z19" i="6"/>
  <c r="AH19" i="6"/>
  <c r="AP19" i="6"/>
  <c r="AX19" i="6"/>
  <c r="BF19" i="6"/>
  <c r="BN19" i="6"/>
  <c r="BV19" i="6"/>
  <c r="CD19" i="6"/>
  <c r="O9" i="6"/>
  <c r="W9" i="6"/>
  <c r="AE9" i="6"/>
  <c r="AM9" i="6"/>
  <c r="AU9" i="6"/>
  <c r="BC9" i="6"/>
  <c r="BK9" i="6"/>
  <c r="BS9" i="6"/>
  <c r="CA9" i="6"/>
  <c r="CI9" i="6"/>
  <c r="J7" i="4"/>
  <c r="C203" i="6"/>
  <c r="C187" i="6"/>
  <c r="C124" i="6"/>
  <c r="C32" i="6"/>
  <c r="S12" i="6"/>
  <c r="AA12" i="6"/>
  <c r="AI12" i="6"/>
  <c r="AQ12" i="6"/>
  <c r="AY12" i="6"/>
  <c r="BG12" i="6"/>
  <c r="BO12" i="6"/>
  <c r="BW12" i="6"/>
  <c r="CE12" i="6"/>
  <c r="CM12" i="6"/>
  <c r="N17" i="6"/>
  <c r="V17" i="6"/>
  <c r="AD17" i="6"/>
  <c r="AL17" i="6"/>
  <c r="AT17" i="6"/>
  <c r="BB17" i="6"/>
  <c r="BJ17" i="6"/>
  <c r="BR17" i="6"/>
  <c r="BZ17" i="6"/>
  <c r="CH17" i="6"/>
  <c r="CP17" i="6"/>
  <c r="S19" i="6"/>
  <c r="AA19" i="6"/>
  <c r="AI19" i="6"/>
  <c r="AQ19" i="6"/>
  <c r="AY19" i="6"/>
  <c r="BG19" i="6"/>
  <c r="BO19" i="6"/>
  <c r="BW19" i="6"/>
  <c r="CE19" i="6"/>
  <c r="CM19" i="6"/>
  <c r="J351" i="6" l="1"/>
  <c r="I404" i="6"/>
  <c r="I490" i="6" s="1"/>
  <c r="J350" i="6"/>
  <c r="I402" i="6"/>
  <c r="I488" i="6" s="1"/>
  <c r="G363" i="6"/>
  <c r="G423" i="6" s="1"/>
  <c r="J352" i="6"/>
  <c r="I442" i="6"/>
  <c r="J382" i="6"/>
  <c r="I444" i="6"/>
  <c r="J384" i="6"/>
  <c r="I392" i="6"/>
  <c r="J332" i="6"/>
  <c r="I391" i="6"/>
  <c r="J331" i="6"/>
  <c r="I443" i="6"/>
  <c r="J383" i="6"/>
  <c r="J403" i="6"/>
  <c r="J489" i="6" s="1"/>
  <c r="K351" i="6"/>
  <c r="I390" i="6"/>
  <c r="J330" i="6"/>
  <c r="G421" i="6"/>
  <c r="H361" i="6"/>
  <c r="G422" i="6"/>
  <c r="H362" i="6"/>
  <c r="AI38" i="6"/>
  <c r="CI37" i="6"/>
  <c r="W37" i="6"/>
  <c r="BV38" i="6"/>
  <c r="CP37" i="6"/>
  <c r="AD37" i="6"/>
  <c r="CI38" i="6"/>
  <c r="W38" i="6"/>
  <c r="AQ37" i="6"/>
  <c r="BH37" i="6"/>
  <c r="BE37" i="6"/>
  <c r="CO37" i="6"/>
  <c r="AO37" i="6"/>
  <c r="BL37" i="6"/>
  <c r="BZ38" i="6"/>
  <c r="BL38" i="6"/>
  <c r="AG38" i="6"/>
  <c r="CB38" i="6"/>
  <c r="BU38" i="6"/>
  <c r="AA38" i="6"/>
  <c r="O37" i="6"/>
  <c r="BN38" i="6"/>
  <c r="CH37" i="6"/>
  <c r="V37" i="6"/>
  <c r="CA38" i="6"/>
  <c r="O38" i="6"/>
  <c r="AI37" i="6"/>
  <c r="AV37" i="6"/>
  <c r="AR37" i="6"/>
  <c r="CC37" i="6"/>
  <c r="AB37" i="6"/>
  <c r="CL37" i="6"/>
  <c r="AX37" i="6"/>
  <c r="BM38" i="6"/>
  <c r="AZ38" i="6"/>
  <c r="U38" i="6"/>
  <c r="CC38" i="6"/>
  <c r="BP38" i="6"/>
  <c r="V38" i="6"/>
  <c r="AK38" i="6"/>
  <c r="CE38" i="6"/>
  <c r="BS37" i="6"/>
  <c r="BF38" i="6"/>
  <c r="BZ37" i="6"/>
  <c r="BS38" i="6"/>
  <c r="CM37" i="6"/>
  <c r="AA37" i="6"/>
  <c r="AH37" i="6"/>
  <c r="CF37" i="6"/>
  <c r="AF37" i="6"/>
  <c r="BP37" i="6"/>
  <c r="P37" i="6"/>
  <c r="BY37" i="6"/>
  <c r="AK37" i="6"/>
  <c r="CJ37" i="6"/>
  <c r="BA38" i="6"/>
  <c r="AL38" i="6"/>
  <c r="CF38" i="6"/>
  <c r="BQ38" i="6"/>
  <c r="BB38" i="6"/>
  <c r="CA37" i="6"/>
  <c r="S38" i="6"/>
  <c r="BW38" i="6"/>
  <c r="BK37" i="6"/>
  <c r="AX38" i="6"/>
  <c r="BR37" i="6"/>
  <c r="BK38" i="6"/>
  <c r="CE37" i="6"/>
  <c r="S37" i="6"/>
  <c r="U37" i="6"/>
  <c r="BT37" i="6"/>
  <c r="R37" i="6"/>
  <c r="BD37" i="6"/>
  <c r="BM37" i="6"/>
  <c r="Y37" i="6"/>
  <c r="BV37" i="6"/>
  <c r="AN38" i="6"/>
  <c r="Y38" i="6"/>
  <c r="BR38" i="6"/>
  <c r="BD38" i="6"/>
  <c r="AO38" i="6"/>
  <c r="BI38" i="6"/>
  <c r="AV38" i="6"/>
  <c r="CM38" i="6"/>
  <c r="BO38" i="6"/>
  <c r="AP38" i="6"/>
  <c r="BJ37" i="6"/>
  <c r="BC38" i="6"/>
  <c r="BW37" i="6"/>
  <c r="BF37" i="6"/>
  <c r="AP37" i="6"/>
  <c r="CN37" i="6"/>
  <c r="AZ37" i="6"/>
  <c r="BI37" i="6"/>
  <c r="AB38" i="6"/>
  <c r="CG38" i="6"/>
  <c r="BE38" i="6"/>
  <c r="AR38" i="6"/>
  <c r="AC38" i="6"/>
  <c r="AJ38" i="6"/>
  <c r="CN38" i="6"/>
  <c r="BG38" i="6"/>
  <c r="AU37" i="6"/>
  <c r="AH38" i="6"/>
  <c r="BB37" i="6"/>
  <c r="AU38" i="6"/>
  <c r="BO37" i="6"/>
  <c r="AS37" i="6"/>
  <c r="AC37" i="6"/>
  <c r="CB37" i="6"/>
  <c r="AN37" i="6"/>
  <c r="AW37" i="6"/>
  <c r="BT38" i="6"/>
  <c r="AS38" i="6"/>
  <c r="AD38" i="6"/>
  <c r="P38" i="6"/>
  <c r="BX38" i="6"/>
  <c r="AY38" i="6"/>
  <c r="AM37" i="6"/>
  <c r="CL38" i="6"/>
  <c r="Z38" i="6"/>
  <c r="AT37" i="6"/>
  <c r="AM38" i="6"/>
  <c r="BG37" i="6"/>
  <c r="CG37" i="6"/>
  <c r="AG37" i="6"/>
  <c r="CD37" i="6"/>
  <c r="Q37" i="6"/>
  <c r="BN37" i="6"/>
  <c r="Z37" i="6"/>
  <c r="CK37" i="6"/>
  <c r="AJ37" i="6"/>
  <c r="CK38" i="6"/>
  <c r="BH38" i="6"/>
  <c r="AF38" i="6"/>
  <c r="X38" i="6"/>
  <c r="BC37" i="6"/>
  <c r="AQ38" i="6"/>
  <c r="AE37" i="6"/>
  <c r="CD38" i="6"/>
  <c r="R38" i="6"/>
  <c r="AL37" i="6"/>
  <c r="AE38" i="6"/>
  <c r="AY37" i="6"/>
  <c r="BU37" i="6"/>
  <c r="T37" i="6"/>
  <c r="BQ37" i="6"/>
  <c r="BA37" i="6"/>
  <c r="BX37" i="6"/>
  <c r="X37" i="6"/>
  <c r="BY38" i="6"/>
  <c r="AT38" i="6"/>
  <c r="T38" i="6"/>
  <c r="CO38" i="6"/>
  <c r="CJ38" i="6"/>
  <c r="M129" i="6"/>
  <c r="M246" i="6"/>
  <c r="M232" i="6"/>
  <c r="M114" i="6"/>
  <c r="M231" i="6"/>
  <c r="M247" i="6"/>
  <c r="M269" i="6"/>
  <c r="M270" i="6"/>
  <c r="M268" i="6"/>
  <c r="M230" i="6"/>
  <c r="M248" i="6"/>
  <c r="M132" i="6"/>
  <c r="M233" i="6"/>
  <c r="M249" i="6"/>
  <c r="M271" i="6"/>
  <c r="BV40" i="6"/>
  <c r="CI40" i="6"/>
  <c r="AA40" i="6"/>
  <c r="CE40" i="6"/>
  <c r="AX40" i="6"/>
  <c r="BO40" i="6"/>
  <c r="AP40" i="6"/>
  <c r="BC40" i="6"/>
  <c r="BB40" i="6"/>
  <c r="CO40" i="6"/>
  <c r="AC40" i="6"/>
  <c r="AZ40" i="6"/>
  <c r="BM40" i="6"/>
  <c r="M91" i="6"/>
  <c r="M53" i="6"/>
  <c r="M37" i="6"/>
  <c r="M192" i="6"/>
  <c r="M284" i="6"/>
  <c r="M75" i="6"/>
  <c r="M208" i="6"/>
  <c r="M113" i="6"/>
  <c r="AW114" i="6"/>
  <c r="AW38" i="6"/>
  <c r="AU39" i="6"/>
  <c r="BR39" i="6"/>
  <c r="M93" i="6"/>
  <c r="BA39" i="6"/>
  <c r="BX39" i="6"/>
  <c r="CM39" i="6"/>
  <c r="AA39" i="6"/>
  <c r="BN39" i="6"/>
  <c r="AG39" i="6"/>
  <c r="BL39" i="6"/>
  <c r="W40" i="6"/>
  <c r="O40" i="6"/>
  <c r="BA40" i="6"/>
  <c r="CB40" i="6"/>
  <c r="BG40" i="6"/>
  <c r="AH40" i="6"/>
  <c r="AU40" i="6"/>
  <c r="AT40" i="6"/>
  <c r="CG40" i="6"/>
  <c r="U40" i="6"/>
  <c r="AR40" i="6"/>
  <c r="BU40" i="6"/>
  <c r="AG40" i="6"/>
  <c r="CK40" i="6"/>
  <c r="CP38" i="6"/>
  <c r="CH209" i="6"/>
  <c r="CH38" i="6"/>
  <c r="M130" i="6"/>
  <c r="AM39" i="6"/>
  <c r="BJ39" i="6"/>
  <c r="AS39" i="6"/>
  <c r="BP39" i="6"/>
  <c r="CE39" i="6"/>
  <c r="S39" i="6"/>
  <c r="BF39" i="6"/>
  <c r="CK39" i="6"/>
  <c r="Y39" i="6"/>
  <c r="BD39" i="6"/>
  <c r="AY40" i="6"/>
  <c r="Z40" i="6"/>
  <c r="AM40" i="6"/>
  <c r="AL40" i="6"/>
  <c r="BY40" i="6"/>
  <c r="M56" i="6"/>
  <c r="M195" i="6"/>
  <c r="M287" i="6"/>
  <c r="M78" i="6"/>
  <c r="M211" i="6"/>
  <c r="M94" i="6"/>
  <c r="M40" i="6"/>
  <c r="AJ40" i="6"/>
  <c r="AW40" i="6"/>
  <c r="AO40" i="6"/>
  <c r="BE40" i="6"/>
  <c r="AE39" i="6"/>
  <c r="W39" i="6"/>
  <c r="BB39" i="6"/>
  <c r="O39" i="6"/>
  <c r="AK39" i="6"/>
  <c r="BH39" i="6"/>
  <c r="BW39" i="6"/>
  <c r="M77" i="6"/>
  <c r="AX39" i="6"/>
  <c r="CC39" i="6"/>
  <c r="Q39" i="6"/>
  <c r="AV39" i="6"/>
  <c r="AI40" i="6"/>
  <c r="AQ40" i="6"/>
  <c r="CD40" i="6"/>
  <c r="R40" i="6"/>
  <c r="N53" i="6"/>
  <c r="N37" i="6"/>
  <c r="AE40" i="6"/>
  <c r="CP40" i="6"/>
  <c r="AD40" i="6"/>
  <c r="BQ40" i="6"/>
  <c r="CN40" i="6"/>
  <c r="AB40" i="6"/>
  <c r="Q40" i="6"/>
  <c r="Y40" i="6"/>
  <c r="BJ54" i="6"/>
  <c r="BJ38" i="6"/>
  <c r="M131" i="6"/>
  <c r="CI39" i="6"/>
  <c r="AT39" i="6"/>
  <c r="CO39" i="6"/>
  <c r="AC39" i="6"/>
  <c r="AZ39" i="6"/>
  <c r="BO39" i="6"/>
  <c r="AP39" i="6"/>
  <c r="BU39" i="6"/>
  <c r="M55" i="6"/>
  <c r="AN39" i="6"/>
  <c r="CH40" i="6"/>
  <c r="V40" i="6"/>
  <c r="BI40" i="6"/>
  <c r="CF40" i="6"/>
  <c r="T40" i="6"/>
  <c r="CA39" i="6"/>
  <c r="N55" i="6"/>
  <c r="AL39" i="6"/>
  <c r="CG39" i="6"/>
  <c r="U39" i="6"/>
  <c r="AR39" i="6"/>
  <c r="BG39" i="6"/>
  <c r="M286" i="6"/>
  <c r="AH39" i="6"/>
  <c r="BM39" i="6"/>
  <c r="M39" i="6"/>
  <c r="AF39" i="6"/>
  <c r="BT40" i="6"/>
  <c r="BL40" i="6"/>
  <c r="CJ40" i="6"/>
  <c r="BS39" i="6"/>
  <c r="CP39" i="6"/>
  <c r="AD39" i="6"/>
  <c r="BY39" i="6"/>
  <c r="M210" i="6"/>
  <c r="AJ39" i="6"/>
  <c r="AY39" i="6"/>
  <c r="CL39" i="6"/>
  <c r="Z39" i="6"/>
  <c r="BE39" i="6"/>
  <c r="CJ39" i="6"/>
  <c r="X39" i="6"/>
  <c r="N40" i="6"/>
  <c r="BX40" i="6"/>
  <c r="S40" i="6"/>
  <c r="BF40" i="6"/>
  <c r="BS40" i="6"/>
  <c r="BR40" i="6"/>
  <c r="AS40" i="6"/>
  <c r="BP40" i="6"/>
  <c r="AV40" i="6"/>
  <c r="CL40" i="6"/>
  <c r="AN40" i="6"/>
  <c r="AF40" i="6"/>
  <c r="BD40" i="6"/>
  <c r="N38" i="6"/>
  <c r="N54" i="6"/>
  <c r="M115" i="6"/>
  <c r="BK39" i="6"/>
  <c r="CH39" i="6"/>
  <c r="V39" i="6"/>
  <c r="BQ39" i="6"/>
  <c r="CN39" i="6"/>
  <c r="AB39" i="6"/>
  <c r="AQ39" i="6"/>
  <c r="CD39" i="6"/>
  <c r="R39" i="6"/>
  <c r="AW39" i="6"/>
  <c r="CB39" i="6"/>
  <c r="P39" i="6"/>
  <c r="CM40" i="6"/>
  <c r="BN40" i="6"/>
  <c r="CA40" i="6"/>
  <c r="BZ40" i="6"/>
  <c r="BW40" i="6"/>
  <c r="BK40" i="6"/>
  <c r="BJ40" i="6"/>
  <c r="AK40" i="6"/>
  <c r="BH40" i="6"/>
  <c r="P40" i="6"/>
  <c r="X211" i="6"/>
  <c r="X40" i="6"/>
  <c r="Q193" i="6"/>
  <c r="Q38" i="6"/>
  <c r="M54" i="6"/>
  <c r="M38" i="6"/>
  <c r="M193" i="6"/>
  <c r="M285" i="6"/>
  <c r="M76" i="6"/>
  <c r="M209" i="6"/>
  <c r="M92" i="6"/>
  <c r="CC40" i="6"/>
  <c r="M116" i="6"/>
  <c r="BC39" i="6"/>
  <c r="BZ39" i="6"/>
  <c r="N39" i="6"/>
  <c r="BI39" i="6"/>
  <c r="CF39" i="6"/>
  <c r="T39" i="6"/>
  <c r="AI39" i="6"/>
  <c r="BV39" i="6"/>
  <c r="M194" i="6"/>
  <c r="AO39" i="6"/>
  <c r="BT39" i="6"/>
  <c r="AL93" i="6"/>
  <c r="CH93" i="6"/>
  <c r="CJ93" i="6"/>
  <c r="BI93" i="6"/>
  <c r="W93" i="6"/>
  <c r="BL93" i="6"/>
  <c r="BC93" i="6"/>
  <c r="AA93" i="6"/>
  <c r="BG93" i="6"/>
  <c r="AM93" i="6"/>
  <c r="N93" i="6"/>
  <c r="V93" i="6"/>
  <c r="BO93" i="6"/>
  <c r="AV93" i="6"/>
  <c r="Q93" i="6"/>
  <c r="BA93" i="6"/>
  <c r="CE93" i="6"/>
  <c r="AN93" i="6"/>
  <c r="AT93" i="6"/>
  <c r="BZ93" i="6"/>
  <c r="BD93" i="6"/>
  <c r="CI93" i="6"/>
  <c r="BS93" i="6"/>
  <c r="BM93" i="6"/>
  <c r="BV93" i="6"/>
  <c r="AQ93" i="6"/>
  <c r="BN93" i="6"/>
  <c r="U93" i="6"/>
  <c r="AI93" i="6"/>
  <c r="CA93" i="6"/>
  <c r="AU93" i="6"/>
  <c r="CD93" i="6"/>
  <c r="AW93" i="6"/>
  <c r="X93" i="6"/>
  <c r="CM93" i="6"/>
  <c r="R93" i="6"/>
  <c r="P93" i="6"/>
  <c r="CP93" i="6"/>
  <c r="CK93" i="6"/>
  <c r="BK93" i="6"/>
  <c r="AZ93" i="6"/>
  <c r="AF93" i="6"/>
  <c r="BW93" i="6"/>
  <c r="T93" i="6"/>
  <c r="CB93" i="6"/>
  <c r="CC93" i="6"/>
  <c r="AR93" i="6"/>
  <c r="BU93" i="6"/>
  <c r="BB93" i="6"/>
  <c r="AJ93" i="6"/>
  <c r="BE93" i="6"/>
  <c r="AP93" i="6"/>
  <c r="BX93" i="6"/>
  <c r="AG93" i="6"/>
  <c r="BF93" i="6"/>
  <c r="BP93" i="6"/>
  <c r="O93" i="6"/>
  <c r="CN93" i="6"/>
  <c r="AH93" i="6"/>
  <c r="AY93" i="6"/>
  <c r="AC93" i="6"/>
  <c r="CO93" i="6"/>
  <c r="AB93" i="6"/>
  <c r="Y93" i="6"/>
  <c r="AD93" i="6"/>
  <c r="AK93" i="6"/>
  <c r="CL93" i="6"/>
  <c r="BJ93" i="6"/>
  <c r="AS93" i="6"/>
  <c r="BY93" i="6"/>
  <c r="S93" i="6"/>
  <c r="AX93" i="6"/>
  <c r="BQ93" i="6"/>
  <c r="AO93" i="6"/>
  <c r="BT93" i="6"/>
  <c r="AE93" i="6"/>
  <c r="CF93" i="6"/>
  <c r="CG93" i="6"/>
  <c r="BR93" i="6"/>
  <c r="BH93" i="6"/>
  <c r="Z93" i="6"/>
  <c r="N467" i="6"/>
  <c r="AZ286" i="6"/>
  <c r="BG76" i="6"/>
  <c r="BG92" i="6"/>
  <c r="BC91" i="6"/>
  <c r="BC75" i="6"/>
  <c r="BV78" i="6"/>
  <c r="BV94" i="6"/>
  <c r="BN76" i="6"/>
  <c r="BN92" i="6"/>
  <c r="CP91" i="6"/>
  <c r="CP75" i="6"/>
  <c r="AD91" i="6"/>
  <c r="AD75" i="6"/>
  <c r="BK94" i="6"/>
  <c r="BK78" i="6"/>
  <c r="BC76" i="6"/>
  <c r="BC92" i="6"/>
  <c r="CE91" i="6"/>
  <c r="CE75" i="6"/>
  <c r="S75" i="6"/>
  <c r="S91" i="6"/>
  <c r="BB94" i="6"/>
  <c r="BB78" i="6"/>
  <c r="AS94" i="6"/>
  <c r="AS78" i="6"/>
  <c r="BX78" i="6"/>
  <c r="BX94" i="6"/>
  <c r="BH91" i="6"/>
  <c r="BH75" i="6"/>
  <c r="T91" i="6"/>
  <c r="T75" i="6"/>
  <c r="CL94" i="6"/>
  <c r="CL78" i="6"/>
  <c r="BT94" i="6"/>
  <c r="BT78" i="6"/>
  <c r="BP75" i="6"/>
  <c r="BP91" i="6"/>
  <c r="AO75" i="6"/>
  <c r="AO91" i="6"/>
  <c r="CK91" i="6"/>
  <c r="CK75" i="6"/>
  <c r="BD78" i="6"/>
  <c r="BD94" i="6"/>
  <c r="AW75" i="6"/>
  <c r="AW91" i="6"/>
  <c r="AB76" i="6"/>
  <c r="AB92" i="6"/>
  <c r="CG92" i="6"/>
  <c r="CG76" i="6"/>
  <c r="BR92" i="6"/>
  <c r="BR76" i="6"/>
  <c r="CC92" i="6"/>
  <c r="CC76" i="6"/>
  <c r="BP92" i="6"/>
  <c r="BP76" i="6"/>
  <c r="AV92" i="6"/>
  <c r="AV76" i="6"/>
  <c r="BR77" i="6"/>
  <c r="AC77" i="6"/>
  <c r="AD77" i="6"/>
  <c r="S77" i="6"/>
  <c r="CI77" i="6"/>
  <c r="AV77" i="6"/>
  <c r="AQ77" i="6"/>
  <c r="O77" i="6"/>
  <c r="BW77" i="6"/>
  <c r="BN78" i="6"/>
  <c r="BN94" i="6"/>
  <c r="BF92" i="6"/>
  <c r="BF76" i="6"/>
  <c r="CH75" i="6"/>
  <c r="CH91" i="6"/>
  <c r="V75" i="6"/>
  <c r="V91" i="6"/>
  <c r="BC78" i="6"/>
  <c r="BC94" i="6"/>
  <c r="AU76" i="6"/>
  <c r="AU92" i="6"/>
  <c r="BW91" i="6"/>
  <c r="BW75" i="6"/>
  <c r="AT94" i="6"/>
  <c r="AT78" i="6"/>
  <c r="AK94" i="6"/>
  <c r="AK78" i="6"/>
  <c r="BP94" i="6"/>
  <c r="BP78" i="6"/>
  <c r="AW78" i="6"/>
  <c r="AW94" i="6"/>
  <c r="AV91" i="6"/>
  <c r="AV75" i="6"/>
  <c r="CD91" i="6"/>
  <c r="CD75" i="6"/>
  <c r="AN94" i="6"/>
  <c r="AN78" i="6"/>
  <c r="BD75" i="6"/>
  <c r="BD91" i="6"/>
  <c r="AB91" i="6"/>
  <c r="AB75" i="6"/>
  <c r="CK94" i="6"/>
  <c r="CK78" i="6"/>
  <c r="BX75" i="6"/>
  <c r="BX91" i="6"/>
  <c r="X94" i="6"/>
  <c r="X78" i="6"/>
  <c r="AJ91" i="6"/>
  <c r="AJ75" i="6"/>
  <c r="N76" i="6"/>
  <c r="N92" i="6"/>
  <c r="BT76" i="6"/>
  <c r="BT92" i="6"/>
  <c r="BE92" i="6"/>
  <c r="BE76" i="6"/>
  <c r="BQ76" i="6"/>
  <c r="BQ92" i="6"/>
  <c r="BB92" i="6"/>
  <c r="BB76" i="6"/>
  <c r="AJ92" i="6"/>
  <c r="AJ76" i="6"/>
  <c r="AP77" i="6"/>
  <c r="CE77" i="6"/>
  <c r="CF77" i="6"/>
  <c r="CP77" i="6"/>
  <c r="CK77" i="6"/>
  <c r="BF77" i="6"/>
  <c r="AZ77" i="6"/>
  <c r="AY94" i="6"/>
  <c r="AY78" i="6"/>
  <c r="AQ92" i="6"/>
  <c r="AQ76" i="6"/>
  <c r="AM75" i="6"/>
  <c r="AM91" i="6"/>
  <c r="BF94" i="6"/>
  <c r="BF78" i="6"/>
  <c r="AX92" i="6"/>
  <c r="AX76" i="6"/>
  <c r="BZ91" i="6"/>
  <c r="BZ75" i="6"/>
  <c r="N91" i="6"/>
  <c r="N75" i="6"/>
  <c r="AU94" i="6"/>
  <c r="AU78" i="6"/>
  <c r="AM92" i="6"/>
  <c r="AM76" i="6"/>
  <c r="BO75" i="6"/>
  <c r="BO91" i="6"/>
  <c r="AL94" i="6"/>
  <c r="AL78" i="6"/>
  <c r="CO78" i="6"/>
  <c r="CO94" i="6"/>
  <c r="AC78" i="6"/>
  <c r="AC94" i="6"/>
  <c r="BH78" i="6"/>
  <c r="BH94" i="6"/>
  <c r="Q94" i="6"/>
  <c r="Q78" i="6"/>
  <c r="AH91" i="6"/>
  <c r="AH75" i="6"/>
  <c r="BU94" i="6"/>
  <c r="BU78" i="6"/>
  <c r="BQ91" i="6"/>
  <c r="BQ75" i="6"/>
  <c r="AP91" i="6"/>
  <c r="AP75" i="6"/>
  <c r="P75" i="6"/>
  <c r="P91" i="6"/>
  <c r="CL91" i="6"/>
  <c r="CL75" i="6"/>
  <c r="BE78" i="6"/>
  <c r="BE94" i="6"/>
  <c r="BL91" i="6"/>
  <c r="BL75" i="6"/>
  <c r="X75" i="6"/>
  <c r="X91" i="6"/>
  <c r="CK92" i="6"/>
  <c r="CK76" i="6"/>
  <c r="BH76" i="6"/>
  <c r="BH92" i="6"/>
  <c r="AS92" i="6"/>
  <c r="AS76" i="6"/>
  <c r="BD92" i="6"/>
  <c r="BD76" i="6"/>
  <c r="AO76" i="6"/>
  <c r="AO92" i="6"/>
  <c r="BU76" i="6"/>
  <c r="BU92" i="6"/>
  <c r="X76" i="6"/>
  <c r="X92" i="6"/>
  <c r="BX76" i="6"/>
  <c r="BX92" i="6"/>
  <c r="CN76" i="6"/>
  <c r="CN92" i="6"/>
  <c r="CB77" i="6"/>
  <c r="AT77" i="6"/>
  <c r="BV77" i="6"/>
  <c r="BO77" i="6"/>
  <c r="CO77" i="6"/>
  <c r="BG77" i="6"/>
  <c r="BQ77" i="6"/>
  <c r="AM77" i="6"/>
  <c r="CH77" i="6"/>
  <c r="CL77" i="6"/>
  <c r="CJ77" i="6"/>
  <c r="AI77" i="6"/>
  <c r="P77" i="6"/>
  <c r="AU91" i="6"/>
  <c r="AU75" i="6"/>
  <c r="AI92" i="6"/>
  <c r="AI76" i="6"/>
  <c r="AE91" i="6"/>
  <c r="AE75" i="6"/>
  <c r="AX78" i="6"/>
  <c r="AX94" i="6"/>
  <c r="AP76" i="6"/>
  <c r="AP92" i="6"/>
  <c r="BR75" i="6"/>
  <c r="BR91" i="6"/>
  <c r="AM94" i="6"/>
  <c r="AM78" i="6"/>
  <c r="AE92" i="6"/>
  <c r="AE76" i="6"/>
  <c r="BG91" i="6"/>
  <c r="BG75" i="6"/>
  <c r="CP94" i="6"/>
  <c r="CP78" i="6"/>
  <c r="AD78" i="6"/>
  <c r="AD94" i="6"/>
  <c r="CG94" i="6"/>
  <c r="CG78" i="6"/>
  <c r="U94" i="6"/>
  <c r="U78" i="6"/>
  <c r="AZ78" i="6"/>
  <c r="AZ94" i="6"/>
  <c r="U75" i="6"/>
  <c r="U91" i="6"/>
  <c r="CF91" i="6"/>
  <c r="CF75" i="6"/>
  <c r="AO78" i="6"/>
  <c r="AO94" i="6"/>
  <c r="BE91" i="6"/>
  <c r="BE75" i="6"/>
  <c r="AC75" i="6"/>
  <c r="AC91" i="6"/>
  <c r="BY75" i="6"/>
  <c r="BY91" i="6"/>
  <c r="Y94" i="6"/>
  <c r="Y78" i="6"/>
  <c r="AX91" i="6"/>
  <c r="AX75" i="6"/>
  <c r="BY92" i="6"/>
  <c r="BY76" i="6"/>
  <c r="AT92" i="6"/>
  <c r="AT76" i="6"/>
  <c r="AF76" i="6"/>
  <c r="AF92" i="6"/>
  <c r="AR76" i="6"/>
  <c r="AR92" i="6"/>
  <c r="AC76" i="6"/>
  <c r="AC92" i="6"/>
  <c r="V92" i="6"/>
  <c r="V76" i="6"/>
  <c r="CJ76" i="6"/>
  <c r="CJ92" i="6"/>
  <c r="CC94" i="6"/>
  <c r="CC78" i="6"/>
  <c r="AK77" i="6"/>
  <c r="BL77" i="6"/>
  <c r="CA77" i="6"/>
  <c r="AF77" i="6"/>
  <c r="BK77" i="6"/>
  <c r="BJ77" i="6"/>
  <c r="V77" i="6"/>
  <c r="AX77" i="6"/>
  <c r="BN77" i="6"/>
  <c r="BS77" i="6"/>
  <c r="BO78" i="6"/>
  <c r="BO94" i="6"/>
  <c r="AY92" i="6"/>
  <c r="AY76" i="6"/>
  <c r="AI78" i="6"/>
  <c r="AI94" i="6"/>
  <c r="CM76" i="6"/>
  <c r="CM92" i="6"/>
  <c r="AA76" i="6"/>
  <c r="AA92" i="6"/>
  <c r="CI91" i="6"/>
  <c r="CI75" i="6"/>
  <c r="W91" i="6"/>
  <c r="W75" i="6"/>
  <c r="AP78" i="6"/>
  <c r="AP94" i="6"/>
  <c r="AH92" i="6"/>
  <c r="AH76" i="6"/>
  <c r="BJ75" i="6"/>
  <c r="BJ91" i="6"/>
  <c r="AE78" i="6"/>
  <c r="AE94" i="6"/>
  <c r="CI92" i="6"/>
  <c r="CI76" i="6"/>
  <c r="W76" i="6"/>
  <c r="W92" i="6"/>
  <c r="AY91" i="6"/>
  <c r="AY75" i="6"/>
  <c r="CH78" i="6"/>
  <c r="CH94" i="6"/>
  <c r="V78" i="6"/>
  <c r="V94" i="6"/>
  <c r="BY94" i="6"/>
  <c r="BY78" i="6"/>
  <c r="AR78" i="6"/>
  <c r="AR94" i="6"/>
  <c r="BT75" i="6"/>
  <c r="BT91" i="6"/>
  <c r="AR91" i="6"/>
  <c r="AR75" i="6"/>
  <c r="Q91" i="6"/>
  <c r="Q75" i="6"/>
  <c r="CN91" i="6"/>
  <c r="CN75" i="6"/>
  <c r="BL78" i="6"/>
  <c r="BL94" i="6"/>
  <c r="BM91" i="6"/>
  <c r="BM75" i="6"/>
  <c r="AK91" i="6"/>
  <c r="AK75" i="6"/>
  <c r="BZ92" i="6"/>
  <c r="BZ76" i="6"/>
  <c r="BL92" i="6"/>
  <c r="BL76" i="6"/>
  <c r="AG92" i="6"/>
  <c r="AG76" i="6"/>
  <c r="T76" i="6"/>
  <c r="T92" i="6"/>
  <c r="AD76" i="6"/>
  <c r="AD92" i="6"/>
  <c r="P76" i="6"/>
  <c r="P92" i="6"/>
  <c r="CM77" i="6"/>
  <c r="Y77" i="6"/>
  <c r="W77" i="6"/>
  <c r="BX77" i="6"/>
  <c r="BP77" i="6"/>
  <c r="AS77" i="6"/>
  <c r="CG77" i="6"/>
  <c r="AG77" i="6"/>
  <c r="BZ77" i="6"/>
  <c r="BU77" i="6"/>
  <c r="BB77" i="6"/>
  <c r="BG94" i="6"/>
  <c r="BG78" i="6"/>
  <c r="AQ94" i="6"/>
  <c r="AQ78" i="6"/>
  <c r="CM94" i="6"/>
  <c r="CM78" i="6"/>
  <c r="AA94" i="6"/>
  <c r="AA78" i="6"/>
  <c r="CE76" i="6"/>
  <c r="CE92" i="6"/>
  <c r="S76" i="6"/>
  <c r="S92" i="6"/>
  <c r="CA91" i="6"/>
  <c r="CA75" i="6"/>
  <c r="O75" i="6"/>
  <c r="O91" i="6"/>
  <c r="AH94" i="6"/>
  <c r="AH78" i="6"/>
  <c r="CL76" i="6"/>
  <c r="CL92" i="6"/>
  <c r="Z76" i="6"/>
  <c r="Z92" i="6"/>
  <c r="BB91" i="6"/>
  <c r="BB75" i="6"/>
  <c r="CI94" i="6"/>
  <c r="CI78" i="6"/>
  <c r="W78" i="6"/>
  <c r="W94" i="6"/>
  <c r="CA76" i="6"/>
  <c r="CA92" i="6"/>
  <c r="O76" i="6"/>
  <c r="O92" i="6"/>
  <c r="AQ75" i="6"/>
  <c r="AQ91" i="6"/>
  <c r="BZ78" i="6"/>
  <c r="BZ94" i="6"/>
  <c r="N78" i="6"/>
  <c r="N94" i="6"/>
  <c r="BQ78" i="6"/>
  <c r="BQ94" i="6"/>
  <c r="AJ78" i="6"/>
  <c r="AJ94" i="6"/>
  <c r="CB94" i="6"/>
  <c r="CB78" i="6"/>
  <c r="BF91" i="6"/>
  <c r="BF75" i="6"/>
  <c r="AF91" i="6"/>
  <c r="AF75" i="6"/>
  <c r="CB91" i="6"/>
  <c r="CB75" i="6"/>
  <c r="AF78" i="6"/>
  <c r="AF94" i="6"/>
  <c r="AZ75" i="6"/>
  <c r="AZ91" i="6"/>
  <c r="Y75" i="6"/>
  <c r="Y91" i="6"/>
  <c r="CJ91" i="6"/>
  <c r="CJ75" i="6"/>
  <c r="BM92" i="6"/>
  <c r="BM76" i="6"/>
  <c r="AZ92" i="6"/>
  <c r="AZ76" i="6"/>
  <c r="U92" i="6"/>
  <c r="U76" i="6"/>
  <c r="Q92" i="6"/>
  <c r="Q76" i="6"/>
  <c r="BJ92" i="6"/>
  <c r="BJ76" i="6"/>
  <c r="CH92" i="6"/>
  <c r="CH76" i="6"/>
  <c r="R77" i="6"/>
  <c r="BI77" i="6"/>
  <c r="T77" i="6"/>
  <c r="BC77" i="6"/>
  <c r="CD77" i="6"/>
  <c r="AY77" i="6"/>
  <c r="AA77" i="6"/>
  <c r="AJ77" i="6"/>
  <c r="U77" i="6"/>
  <c r="AO77" i="6"/>
  <c r="N77" i="6"/>
  <c r="BD77" i="6"/>
  <c r="BA77" i="6"/>
  <c r="S94" i="6"/>
  <c r="S78" i="6"/>
  <c r="BW76" i="6"/>
  <c r="BW92" i="6"/>
  <c r="BS91" i="6"/>
  <c r="BS75" i="6"/>
  <c r="Z94" i="6"/>
  <c r="Z78" i="6"/>
  <c r="CD92" i="6"/>
  <c r="CD76" i="6"/>
  <c r="R92" i="6"/>
  <c r="R76" i="6"/>
  <c r="AT75" i="6"/>
  <c r="AT91" i="6"/>
  <c r="CA78" i="6"/>
  <c r="CA94" i="6"/>
  <c r="O94" i="6"/>
  <c r="O78" i="6"/>
  <c r="BS92" i="6"/>
  <c r="BS76" i="6"/>
  <c r="AI75" i="6"/>
  <c r="AI91" i="6"/>
  <c r="BR94" i="6"/>
  <c r="BR78" i="6"/>
  <c r="BI94" i="6"/>
  <c r="BI78" i="6"/>
  <c r="CN78" i="6"/>
  <c r="CN94" i="6"/>
  <c r="AB94" i="6"/>
  <c r="AB78" i="6"/>
  <c r="CG75" i="6"/>
  <c r="CG91" i="6"/>
  <c r="AV94" i="6"/>
  <c r="AV78" i="6"/>
  <c r="AS75" i="6"/>
  <c r="AS91" i="6"/>
  <c r="R91" i="6"/>
  <c r="R75" i="6"/>
  <c r="CO75" i="6"/>
  <c r="CO91" i="6"/>
  <c r="BM94" i="6"/>
  <c r="BM78" i="6"/>
  <c r="BN91" i="6"/>
  <c r="BN75" i="6"/>
  <c r="AN91" i="6"/>
  <c r="AN75" i="6"/>
  <c r="BV75" i="6"/>
  <c r="BV91" i="6"/>
  <c r="BA76" i="6"/>
  <c r="BA92" i="6"/>
  <c r="AL92" i="6"/>
  <c r="AL76" i="6"/>
  <c r="CO92" i="6"/>
  <c r="CO76" i="6"/>
  <c r="AW76" i="6"/>
  <c r="AW92" i="6"/>
  <c r="AK92" i="6"/>
  <c r="AK76" i="6"/>
  <c r="BT77" i="6"/>
  <c r="AU77" i="6"/>
  <c r="BE77" i="6"/>
  <c r="Z77" i="6"/>
  <c r="AW77" i="6"/>
  <c r="AH77" i="6"/>
  <c r="AE77" i="6"/>
  <c r="BY77" i="6"/>
  <c r="CN77" i="6"/>
  <c r="CE94" i="6"/>
  <c r="CE78" i="6"/>
  <c r="BW78" i="6"/>
  <c r="BW94" i="6"/>
  <c r="BO92" i="6"/>
  <c r="BO76" i="6"/>
  <c r="BK75" i="6"/>
  <c r="BK91" i="6"/>
  <c r="CD78" i="6"/>
  <c r="CD94" i="6"/>
  <c r="R78" i="6"/>
  <c r="R94" i="6"/>
  <c r="BV92" i="6"/>
  <c r="BV76" i="6"/>
  <c r="AL91" i="6"/>
  <c r="AL75" i="6"/>
  <c r="BS78" i="6"/>
  <c r="BS94" i="6"/>
  <c r="BK92" i="6"/>
  <c r="BK76" i="6"/>
  <c r="CM91" i="6"/>
  <c r="CM75" i="6"/>
  <c r="AA75" i="6"/>
  <c r="AA91" i="6"/>
  <c r="BJ78" i="6"/>
  <c r="BJ94" i="6"/>
  <c r="BA78" i="6"/>
  <c r="BA94" i="6"/>
  <c r="CF94" i="6"/>
  <c r="CF78" i="6"/>
  <c r="T78" i="6"/>
  <c r="T94" i="6"/>
  <c r="BU91" i="6"/>
  <c r="BU75" i="6"/>
  <c r="P78" i="6"/>
  <c r="P94" i="6"/>
  <c r="AG75" i="6"/>
  <c r="AG91" i="6"/>
  <c r="CC91" i="6"/>
  <c r="CC75" i="6"/>
  <c r="AG94" i="6"/>
  <c r="AG78" i="6"/>
  <c r="BA75" i="6"/>
  <c r="BA91" i="6"/>
  <c r="Z91" i="6"/>
  <c r="Z75" i="6"/>
  <c r="CJ94" i="6"/>
  <c r="CJ78" i="6"/>
  <c r="BI75" i="6"/>
  <c r="BI91" i="6"/>
  <c r="AN92" i="6"/>
  <c r="AN76" i="6"/>
  <c r="Y92" i="6"/>
  <c r="Y76" i="6"/>
  <c r="CF76" i="6"/>
  <c r="CF92" i="6"/>
  <c r="CP76" i="6"/>
  <c r="CP92" i="6"/>
  <c r="CB76" i="6"/>
  <c r="CB92" i="6"/>
  <c r="BI130" i="6"/>
  <c r="BI76" i="6"/>
  <c r="BI92" i="6"/>
  <c r="X77" i="6"/>
  <c r="AL77" i="6"/>
  <c r="Q77" i="6"/>
  <c r="AR77" i="6"/>
  <c r="AN77" i="6"/>
  <c r="CC77" i="6"/>
  <c r="BM77" i="6"/>
  <c r="BH77" i="6"/>
  <c r="AB77" i="6"/>
  <c r="BG287" i="6"/>
  <c r="BG271" i="6"/>
  <c r="AY285" i="6"/>
  <c r="AY269" i="6"/>
  <c r="AU284" i="6"/>
  <c r="AU268" i="6"/>
  <c r="BN287" i="6"/>
  <c r="BN271" i="6"/>
  <c r="BF285" i="6"/>
  <c r="BF269" i="6"/>
  <c r="CH284" i="6"/>
  <c r="CH268" i="6"/>
  <c r="V284" i="6"/>
  <c r="V268" i="6"/>
  <c r="BC287" i="6"/>
  <c r="BC271" i="6"/>
  <c r="AU285" i="6"/>
  <c r="AU269" i="6"/>
  <c r="BW284" i="6"/>
  <c r="BW268" i="6"/>
  <c r="AT287" i="6"/>
  <c r="AT271" i="6"/>
  <c r="AK287" i="6"/>
  <c r="AK271" i="6"/>
  <c r="BX287" i="6"/>
  <c r="BX271" i="6"/>
  <c r="BH284" i="6"/>
  <c r="BH268" i="6"/>
  <c r="T284" i="6"/>
  <c r="T268" i="6"/>
  <c r="CL287" i="6"/>
  <c r="CL271" i="6"/>
  <c r="BT287" i="6"/>
  <c r="BT271" i="6"/>
  <c r="BP284" i="6"/>
  <c r="BP268" i="6"/>
  <c r="AO284" i="6"/>
  <c r="AO268" i="6"/>
  <c r="CK284" i="6"/>
  <c r="CK268" i="6"/>
  <c r="BD287" i="6"/>
  <c r="BD271" i="6"/>
  <c r="AW284" i="6"/>
  <c r="AW268" i="6"/>
  <c r="AB285" i="6"/>
  <c r="AB269" i="6"/>
  <c r="CG285" i="6"/>
  <c r="CG269" i="6"/>
  <c r="BR285" i="6"/>
  <c r="BR269" i="6"/>
  <c r="CC285" i="6"/>
  <c r="CC269" i="6"/>
  <c r="BP285" i="6"/>
  <c r="BP269" i="6"/>
  <c r="AV285" i="6"/>
  <c r="AV269" i="6"/>
  <c r="AE270" i="6"/>
  <c r="AP270" i="6"/>
  <c r="BA270" i="6"/>
  <c r="CG270" i="6"/>
  <c r="N270" i="6"/>
  <c r="BV270" i="6"/>
  <c r="AB270" i="6"/>
  <c r="BH270" i="6"/>
  <c r="O270" i="6"/>
  <c r="R270" i="6"/>
  <c r="BS270" i="6"/>
  <c r="AA286" i="6"/>
  <c r="T286" i="6"/>
  <c r="BT286" i="6"/>
  <c r="CC286" i="6"/>
  <c r="CK286" i="6"/>
  <c r="BB286" i="6"/>
  <c r="CD286" i="6"/>
  <c r="AH286" i="6"/>
  <c r="AO286" i="6"/>
  <c r="AE286" i="6"/>
  <c r="BF287" i="6"/>
  <c r="BF271" i="6"/>
  <c r="AX285" i="6"/>
  <c r="AX269" i="6"/>
  <c r="BZ284" i="6"/>
  <c r="BZ268" i="6"/>
  <c r="N284" i="6"/>
  <c r="N268" i="6"/>
  <c r="AU287" i="6"/>
  <c r="AU271" i="6"/>
  <c r="AM285" i="6"/>
  <c r="AM269" i="6"/>
  <c r="BO284" i="6"/>
  <c r="BO268" i="6"/>
  <c r="AL287" i="6"/>
  <c r="AL271" i="6"/>
  <c r="CO287" i="6"/>
  <c r="CO271" i="6"/>
  <c r="AC287" i="6"/>
  <c r="AC271" i="6"/>
  <c r="BP287" i="6"/>
  <c r="BP271" i="6"/>
  <c r="AW287" i="6"/>
  <c r="AW271" i="6"/>
  <c r="AV284" i="6"/>
  <c r="AV268" i="6"/>
  <c r="CD284" i="6"/>
  <c r="CD268" i="6"/>
  <c r="AN287" i="6"/>
  <c r="AN271" i="6"/>
  <c r="BD284" i="6"/>
  <c r="BD268" i="6"/>
  <c r="AB284" i="6"/>
  <c r="AB268" i="6"/>
  <c r="CK287" i="6"/>
  <c r="CK271" i="6"/>
  <c r="BX284" i="6"/>
  <c r="BX268" i="6"/>
  <c r="X287" i="6"/>
  <c r="X271" i="6"/>
  <c r="AJ284" i="6"/>
  <c r="AJ268" i="6"/>
  <c r="N285" i="6"/>
  <c r="N269" i="6"/>
  <c r="BT285" i="6"/>
  <c r="BT269" i="6"/>
  <c r="BE285" i="6"/>
  <c r="BE269" i="6"/>
  <c r="BQ285" i="6"/>
  <c r="BQ269" i="6"/>
  <c r="BB285" i="6"/>
  <c r="BB269" i="6"/>
  <c r="AJ285" i="6"/>
  <c r="AJ269" i="6"/>
  <c r="AJ270" i="6"/>
  <c r="AW270" i="6"/>
  <c r="AQ270" i="6"/>
  <c r="AK270" i="6"/>
  <c r="AU270" i="6"/>
  <c r="Z270" i="6"/>
  <c r="CC270" i="6"/>
  <c r="CK270" i="6"/>
  <c r="AV270" i="6"/>
  <c r="BR270" i="6"/>
  <c r="AF286" i="6"/>
  <c r="BZ286" i="6"/>
  <c r="R286" i="6"/>
  <c r="CN286" i="6"/>
  <c r="BA286" i="6"/>
  <c r="CE286" i="6"/>
  <c r="CM286" i="6"/>
  <c r="CF286" i="6"/>
  <c r="BX286" i="6"/>
  <c r="AQ287" i="6"/>
  <c r="AQ271" i="6"/>
  <c r="AI285" i="6"/>
  <c r="AI269" i="6"/>
  <c r="AE284" i="6"/>
  <c r="AE268" i="6"/>
  <c r="AX287" i="6"/>
  <c r="AX271" i="6"/>
  <c r="AP285" i="6"/>
  <c r="AP269" i="6"/>
  <c r="BR284" i="6"/>
  <c r="BR268" i="6"/>
  <c r="AM287" i="6"/>
  <c r="AM271" i="6"/>
  <c r="AE285" i="6"/>
  <c r="AE269" i="6"/>
  <c r="BG284" i="6"/>
  <c r="BG268" i="6"/>
  <c r="CP287" i="6"/>
  <c r="CP271" i="6"/>
  <c r="AD287" i="6"/>
  <c r="AD271" i="6"/>
  <c r="CG287" i="6"/>
  <c r="CG271" i="6"/>
  <c r="U287" i="6"/>
  <c r="U271" i="6"/>
  <c r="BH287" i="6"/>
  <c r="BH271" i="6"/>
  <c r="Q287" i="6"/>
  <c r="Q271" i="6"/>
  <c r="AH284" i="6"/>
  <c r="AH268" i="6"/>
  <c r="BU287" i="6"/>
  <c r="BU271" i="6"/>
  <c r="BQ284" i="6"/>
  <c r="BQ268" i="6"/>
  <c r="AP284" i="6"/>
  <c r="AP268" i="6"/>
  <c r="P284" i="6"/>
  <c r="P268" i="6"/>
  <c r="CL284" i="6"/>
  <c r="CL268" i="6"/>
  <c r="BE287" i="6"/>
  <c r="BE271" i="6"/>
  <c r="BL284" i="6"/>
  <c r="BL268" i="6"/>
  <c r="X284" i="6"/>
  <c r="X268" i="6"/>
  <c r="CK285" i="6"/>
  <c r="CK269" i="6"/>
  <c r="BH285" i="6"/>
  <c r="BH269" i="6"/>
  <c r="AS285" i="6"/>
  <c r="AS269" i="6"/>
  <c r="BD285" i="6"/>
  <c r="BD269" i="6"/>
  <c r="AO285" i="6"/>
  <c r="AO269" i="6"/>
  <c r="BU285" i="6"/>
  <c r="BU269" i="6"/>
  <c r="X285" i="6"/>
  <c r="X269" i="6"/>
  <c r="BX285" i="6"/>
  <c r="BX269" i="6"/>
  <c r="CN114" i="6"/>
  <c r="CN285" i="6"/>
  <c r="CN269" i="6"/>
  <c r="S270" i="6"/>
  <c r="AL270" i="6"/>
  <c r="BL270" i="6"/>
  <c r="AZ270" i="6"/>
  <c r="CP270" i="6"/>
  <c r="AG270" i="6"/>
  <c r="BC270" i="6"/>
  <c r="AM270" i="6"/>
  <c r="CJ270" i="6"/>
  <c r="P270" i="6"/>
  <c r="AR286" i="6"/>
  <c r="BY286" i="6"/>
  <c r="AG286" i="6"/>
  <c r="BP286" i="6"/>
  <c r="CO286" i="6"/>
  <c r="BO286" i="6"/>
  <c r="U286" i="6"/>
  <c r="AL286" i="6"/>
  <c r="Q286" i="6"/>
  <c r="AY287" i="6"/>
  <c r="AY271" i="6"/>
  <c r="AM284" i="6"/>
  <c r="AM268" i="6"/>
  <c r="AI287" i="6"/>
  <c r="AI271" i="6"/>
  <c r="CM285" i="6"/>
  <c r="CM269" i="6"/>
  <c r="AA285" i="6"/>
  <c r="AA269" i="6"/>
  <c r="CI284" i="6"/>
  <c r="CI268" i="6"/>
  <c r="W284" i="6"/>
  <c r="W268" i="6"/>
  <c r="AP287" i="6"/>
  <c r="AP271" i="6"/>
  <c r="AH285" i="6"/>
  <c r="AH269" i="6"/>
  <c r="BJ284" i="6"/>
  <c r="BJ268" i="6"/>
  <c r="AE287" i="6"/>
  <c r="AE271" i="6"/>
  <c r="CI285" i="6"/>
  <c r="CI269" i="6"/>
  <c r="W285" i="6"/>
  <c r="W269" i="6"/>
  <c r="AY284" i="6"/>
  <c r="AY268" i="6"/>
  <c r="CH287" i="6"/>
  <c r="CH271" i="6"/>
  <c r="V287" i="6"/>
  <c r="V271" i="6"/>
  <c r="BY287" i="6"/>
  <c r="BY271" i="6"/>
  <c r="AZ287" i="6"/>
  <c r="AZ271" i="6"/>
  <c r="U284" i="6"/>
  <c r="U268" i="6"/>
  <c r="CF284" i="6"/>
  <c r="CF268" i="6"/>
  <c r="AO287" i="6"/>
  <c r="AO271" i="6"/>
  <c r="BE284" i="6"/>
  <c r="BE268" i="6"/>
  <c r="AC284" i="6"/>
  <c r="AC268" i="6"/>
  <c r="BY284" i="6"/>
  <c r="BY268" i="6"/>
  <c r="Y287" i="6"/>
  <c r="Y271" i="6"/>
  <c r="AX284" i="6"/>
  <c r="AX268" i="6"/>
  <c r="BY285" i="6"/>
  <c r="BY269" i="6"/>
  <c r="AT285" i="6"/>
  <c r="AT269" i="6"/>
  <c r="AF285" i="6"/>
  <c r="AF269" i="6"/>
  <c r="AR285" i="6"/>
  <c r="AR269" i="6"/>
  <c r="AC285" i="6"/>
  <c r="AC269" i="6"/>
  <c r="V285" i="6"/>
  <c r="V269" i="6"/>
  <c r="CJ285" i="6"/>
  <c r="CJ269" i="6"/>
  <c r="CC287" i="6"/>
  <c r="CC271" i="6"/>
  <c r="CM270" i="6"/>
  <c r="AR270" i="6"/>
  <c r="AF270" i="6"/>
  <c r="AY270" i="6"/>
  <c r="CL270" i="6"/>
  <c r="AI270" i="6"/>
  <c r="CE270" i="6"/>
  <c r="AN270" i="6"/>
  <c r="CI270" i="6"/>
  <c r="CA286" i="6"/>
  <c r="N286" i="6"/>
  <c r="BH286" i="6"/>
  <c r="AW286" i="6"/>
  <c r="AD286" i="6"/>
  <c r="BI286" i="6"/>
  <c r="BM286" i="6"/>
  <c r="AX286" i="6"/>
  <c r="BV286" i="6"/>
  <c r="AC286" i="6"/>
  <c r="AI286" i="6"/>
  <c r="S285" i="6"/>
  <c r="S269" i="6"/>
  <c r="CA284" i="6"/>
  <c r="CA268" i="6"/>
  <c r="O284" i="6"/>
  <c r="O268" i="6"/>
  <c r="AH287" i="6"/>
  <c r="AH271" i="6"/>
  <c r="CL285" i="6"/>
  <c r="CL269" i="6"/>
  <c r="Z285" i="6"/>
  <c r="Z269" i="6"/>
  <c r="BB284" i="6"/>
  <c r="BB268" i="6"/>
  <c r="CI287" i="6"/>
  <c r="CI271" i="6"/>
  <c r="W287" i="6"/>
  <c r="W271" i="6"/>
  <c r="CA285" i="6"/>
  <c r="CA269" i="6"/>
  <c r="O285" i="6"/>
  <c r="O269" i="6"/>
  <c r="AQ284" i="6"/>
  <c r="AQ268" i="6"/>
  <c r="BZ287" i="6"/>
  <c r="BZ271" i="6"/>
  <c r="N287" i="6"/>
  <c r="N271" i="6"/>
  <c r="BQ287" i="6"/>
  <c r="BQ271" i="6"/>
  <c r="AR287" i="6"/>
  <c r="AR271" i="6"/>
  <c r="BT284" i="6"/>
  <c r="BT268" i="6"/>
  <c r="AR284" i="6"/>
  <c r="AR268" i="6"/>
  <c r="Q284" i="6"/>
  <c r="Q268" i="6"/>
  <c r="CN284" i="6"/>
  <c r="CN268" i="6"/>
  <c r="BL287" i="6"/>
  <c r="BL271" i="6"/>
  <c r="BM284" i="6"/>
  <c r="BM268" i="6"/>
  <c r="AK284" i="6"/>
  <c r="AK268" i="6"/>
  <c r="BZ285" i="6"/>
  <c r="BZ269" i="6"/>
  <c r="BL285" i="6"/>
  <c r="BL269" i="6"/>
  <c r="AG285" i="6"/>
  <c r="AG269" i="6"/>
  <c r="T285" i="6"/>
  <c r="T269" i="6"/>
  <c r="AD285" i="6"/>
  <c r="AD269" i="6"/>
  <c r="P285" i="6"/>
  <c r="P269" i="6"/>
  <c r="BT270" i="6"/>
  <c r="BO270" i="6"/>
  <c r="BP270" i="6"/>
  <c r="BF270" i="6"/>
  <c r="Q270" i="6"/>
  <c r="CH270" i="6"/>
  <c r="BE270" i="6"/>
  <c r="BJ270" i="6"/>
  <c r="X270" i="6"/>
  <c r="CA270" i="6"/>
  <c r="BB270" i="6"/>
  <c r="W286" i="6"/>
  <c r="BC286" i="6"/>
  <c r="CL286" i="6"/>
  <c r="BG286" i="6"/>
  <c r="AN286" i="6"/>
  <c r="BQ286" i="6"/>
  <c r="BF286" i="6"/>
  <c r="S286" i="6"/>
  <c r="AT286" i="6"/>
  <c r="Y286" i="6"/>
  <c r="AA287" i="6"/>
  <c r="AA271" i="6"/>
  <c r="S287" i="6"/>
  <c r="S271" i="6"/>
  <c r="Z287" i="6"/>
  <c r="Z271" i="6"/>
  <c r="CD285" i="6"/>
  <c r="CD269" i="6"/>
  <c r="R285" i="6"/>
  <c r="R269" i="6"/>
  <c r="AT284" i="6"/>
  <c r="AT268" i="6"/>
  <c r="CA287" i="6"/>
  <c r="CA271" i="6"/>
  <c r="O287" i="6"/>
  <c r="O271" i="6"/>
  <c r="BS285" i="6"/>
  <c r="BS269" i="6"/>
  <c r="AI284" i="6"/>
  <c r="AI268" i="6"/>
  <c r="BR287" i="6"/>
  <c r="BR271" i="6"/>
  <c r="BI287" i="6"/>
  <c r="BI271" i="6"/>
  <c r="AJ287" i="6"/>
  <c r="AJ271" i="6"/>
  <c r="CB287" i="6"/>
  <c r="CB271" i="6"/>
  <c r="BF284" i="6"/>
  <c r="BF268" i="6"/>
  <c r="AF284" i="6"/>
  <c r="AF268" i="6"/>
  <c r="CB284" i="6"/>
  <c r="CB268" i="6"/>
  <c r="AF287" i="6"/>
  <c r="AF271" i="6"/>
  <c r="AZ284" i="6"/>
  <c r="AZ268" i="6"/>
  <c r="Y284" i="6"/>
  <c r="Y268" i="6"/>
  <c r="CJ284" i="6"/>
  <c r="CJ268" i="6"/>
  <c r="BM285" i="6"/>
  <c r="BM269" i="6"/>
  <c r="AZ285" i="6"/>
  <c r="AZ269" i="6"/>
  <c r="U285" i="6"/>
  <c r="U269" i="6"/>
  <c r="Q285" i="6"/>
  <c r="Q269" i="6"/>
  <c r="BJ285" i="6"/>
  <c r="BJ269" i="6"/>
  <c r="CH285" i="6"/>
  <c r="CH269" i="6"/>
  <c r="BU270" i="6"/>
  <c r="BN270" i="6"/>
  <c r="AS270" i="6"/>
  <c r="BZ270" i="6"/>
  <c r="Y270" i="6"/>
  <c r="AT270" i="6"/>
  <c r="CO270" i="6"/>
  <c r="AD270" i="6"/>
  <c r="BW270" i="6"/>
  <c r="BQ270" i="6"/>
  <c r="BG270" i="6"/>
  <c r="AP286" i="6"/>
  <c r="AV286" i="6"/>
  <c r="BJ286" i="6"/>
  <c r="CJ286" i="6"/>
  <c r="AB286" i="6"/>
  <c r="BS286" i="6"/>
  <c r="CB286" i="6"/>
  <c r="AY286" i="6"/>
  <c r="AJ286" i="6"/>
  <c r="AK286" i="6"/>
  <c r="CM287" i="6"/>
  <c r="CM271" i="6"/>
  <c r="CE285" i="6"/>
  <c r="CE269" i="6"/>
  <c r="BW287" i="6"/>
  <c r="BW271" i="6"/>
  <c r="BO285" i="6"/>
  <c r="BO269" i="6"/>
  <c r="BK284" i="6"/>
  <c r="BK268" i="6"/>
  <c r="CD287" i="6"/>
  <c r="CD271" i="6"/>
  <c r="R287" i="6"/>
  <c r="R271" i="6"/>
  <c r="BV285" i="6"/>
  <c r="BV269" i="6"/>
  <c r="AL284" i="6"/>
  <c r="AL268" i="6"/>
  <c r="BS287" i="6"/>
  <c r="BS271" i="6"/>
  <c r="BK285" i="6"/>
  <c r="BK269" i="6"/>
  <c r="CM284" i="6"/>
  <c r="CM268" i="6"/>
  <c r="AA284" i="6"/>
  <c r="AA268" i="6"/>
  <c r="BJ287" i="6"/>
  <c r="BJ271" i="6"/>
  <c r="BA287" i="6"/>
  <c r="BA271" i="6"/>
  <c r="CN287" i="6"/>
  <c r="CN271" i="6"/>
  <c r="AB287" i="6"/>
  <c r="AB271" i="6"/>
  <c r="CG284" i="6"/>
  <c r="CG268" i="6"/>
  <c r="AV287" i="6"/>
  <c r="AV271" i="6"/>
  <c r="AS284" i="6"/>
  <c r="AS268" i="6"/>
  <c r="R284" i="6"/>
  <c r="R268" i="6"/>
  <c r="CO284" i="6"/>
  <c r="CO268" i="6"/>
  <c r="BM287" i="6"/>
  <c r="BM271" i="6"/>
  <c r="BN284" i="6"/>
  <c r="BN268" i="6"/>
  <c r="AN284" i="6"/>
  <c r="AN268" i="6"/>
  <c r="BV284" i="6"/>
  <c r="BV268" i="6"/>
  <c r="BA285" i="6"/>
  <c r="BA269" i="6"/>
  <c r="AL285" i="6"/>
  <c r="AL269" i="6"/>
  <c r="CO285" i="6"/>
  <c r="CO269" i="6"/>
  <c r="AW285" i="6"/>
  <c r="AW269" i="6"/>
  <c r="AK285" i="6"/>
  <c r="AK269" i="6"/>
  <c r="BM270" i="6"/>
  <c r="BX270" i="6"/>
  <c r="AO270" i="6"/>
  <c r="BY270" i="6"/>
  <c r="AX270" i="6"/>
  <c r="BK270" i="6"/>
  <c r="AA270" i="6"/>
  <c r="CF270" i="6"/>
  <c r="CB270" i="6"/>
  <c r="CN270" i="6"/>
  <c r="BD286" i="6"/>
  <c r="BW286" i="6"/>
  <c r="AM286" i="6"/>
  <c r="AU286" i="6"/>
  <c r="P286" i="6"/>
  <c r="O286" i="6"/>
  <c r="BU286" i="6"/>
  <c r="BE286" i="6"/>
  <c r="CP286" i="6"/>
  <c r="AQ286" i="6"/>
  <c r="CI286" i="6"/>
  <c r="AQ285" i="6"/>
  <c r="AQ269" i="6"/>
  <c r="CE287" i="6"/>
  <c r="CE271" i="6"/>
  <c r="BW285" i="6"/>
  <c r="BW269" i="6"/>
  <c r="BS284" i="6"/>
  <c r="BS268" i="6"/>
  <c r="BO287" i="6"/>
  <c r="BO271" i="6"/>
  <c r="BG285" i="6"/>
  <c r="BG269" i="6"/>
  <c r="BC284" i="6"/>
  <c r="BC268" i="6"/>
  <c r="BV287" i="6"/>
  <c r="BV271" i="6"/>
  <c r="BN285" i="6"/>
  <c r="BN269" i="6"/>
  <c r="CP284" i="6"/>
  <c r="CP268" i="6"/>
  <c r="AD284" i="6"/>
  <c r="AD268" i="6"/>
  <c r="BK287" i="6"/>
  <c r="BK271" i="6"/>
  <c r="BC285" i="6"/>
  <c r="BC269" i="6"/>
  <c r="CE284" i="6"/>
  <c r="CE268" i="6"/>
  <c r="S284" i="6"/>
  <c r="S268" i="6"/>
  <c r="BB287" i="6"/>
  <c r="BB271" i="6"/>
  <c r="AS287" i="6"/>
  <c r="AS271" i="6"/>
  <c r="CF287" i="6"/>
  <c r="CF271" i="6"/>
  <c r="T287" i="6"/>
  <c r="T271" i="6"/>
  <c r="BU284" i="6"/>
  <c r="BU268" i="6"/>
  <c r="P287" i="6"/>
  <c r="P271" i="6"/>
  <c r="AG284" i="6"/>
  <c r="AG268" i="6"/>
  <c r="CC284" i="6"/>
  <c r="CC268" i="6"/>
  <c r="AG287" i="6"/>
  <c r="AG271" i="6"/>
  <c r="BA284" i="6"/>
  <c r="BA268" i="6"/>
  <c r="Z284" i="6"/>
  <c r="Z268" i="6"/>
  <c r="CJ287" i="6"/>
  <c r="CJ271" i="6"/>
  <c r="BI284" i="6"/>
  <c r="BI268" i="6"/>
  <c r="AN285" i="6"/>
  <c r="AN269" i="6"/>
  <c r="Y285" i="6"/>
  <c r="Y269" i="6"/>
  <c r="CF285" i="6"/>
  <c r="CF269" i="6"/>
  <c r="CP285" i="6"/>
  <c r="CP269" i="6"/>
  <c r="CB285" i="6"/>
  <c r="CB269" i="6"/>
  <c r="BI285" i="6"/>
  <c r="BI269" i="6"/>
  <c r="AH270" i="6"/>
  <c r="W270" i="6"/>
  <c r="BI270" i="6"/>
  <c r="T270" i="6"/>
  <c r="BD270" i="6"/>
  <c r="AC270" i="6"/>
  <c r="V270" i="6"/>
  <c r="CD270" i="6"/>
  <c r="U270" i="6"/>
  <c r="AS286" i="6"/>
  <c r="Z286" i="6"/>
  <c r="X286" i="6"/>
  <c r="BL286" i="6"/>
  <c r="CG286" i="6"/>
  <c r="BR286" i="6"/>
  <c r="BK286" i="6"/>
  <c r="BN286" i="6"/>
  <c r="V286" i="6"/>
  <c r="CH286" i="6"/>
  <c r="CN130" i="6"/>
  <c r="CN193" i="6"/>
  <c r="CN54" i="6"/>
  <c r="CN209" i="6"/>
  <c r="BT232" i="6"/>
  <c r="BB232" i="6"/>
  <c r="BH232" i="6"/>
  <c r="CB248" i="6"/>
  <c r="S232" i="6"/>
  <c r="CE248" i="6"/>
  <c r="BL232" i="6"/>
  <c r="CG232" i="6"/>
  <c r="BF53" i="6"/>
  <c r="W248" i="6"/>
  <c r="S231" i="6"/>
  <c r="S247" i="6"/>
  <c r="AE233" i="6"/>
  <c r="AE249" i="6"/>
  <c r="AL249" i="6"/>
  <c r="AL233" i="6"/>
  <c r="AF246" i="6"/>
  <c r="AF230" i="6"/>
  <c r="CB230" i="6"/>
  <c r="CB246" i="6"/>
  <c r="Y230" i="6"/>
  <c r="Y246" i="6"/>
  <c r="U247" i="6"/>
  <c r="U231" i="6"/>
  <c r="CI248" i="6"/>
  <c r="BA232" i="6"/>
  <c r="AN232" i="6"/>
  <c r="CD248" i="6"/>
  <c r="BI248" i="6"/>
  <c r="R232" i="6"/>
  <c r="Q248" i="6"/>
  <c r="T248" i="6"/>
  <c r="AD232" i="6"/>
  <c r="X248" i="6"/>
  <c r="BU232" i="6"/>
  <c r="AM248" i="6"/>
  <c r="CE249" i="6"/>
  <c r="CE233" i="6"/>
  <c r="S249" i="6"/>
  <c r="S233" i="6"/>
  <c r="BW231" i="6"/>
  <c r="BW247" i="6"/>
  <c r="BS246" i="6"/>
  <c r="BS230" i="6"/>
  <c r="AH233" i="6"/>
  <c r="AH249" i="6"/>
  <c r="CL231" i="6"/>
  <c r="CL247" i="6"/>
  <c r="Z231" i="6"/>
  <c r="Z247" i="6"/>
  <c r="BB230" i="6"/>
  <c r="BB246" i="6"/>
  <c r="CI249" i="6"/>
  <c r="CI233" i="6"/>
  <c r="W249" i="6"/>
  <c r="W233" i="6"/>
  <c r="CA231" i="6"/>
  <c r="CA247" i="6"/>
  <c r="O247" i="6"/>
  <c r="O231" i="6"/>
  <c r="AQ230" i="6"/>
  <c r="AQ246" i="6"/>
  <c r="CP249" i="6"/>
  <c r="CP233" i="6"/>
  <c r="AD233" i="6"/>
  <c r="AD249" i="6"/>
  <c r="CG233" i="6"/>
  <c r="CG249" i="6"/>
  <c r="U233" i="6"/>
  <c r="U249" i="6"/>
  <c r="BH249" i="6"/>
  <c r="BH233" i="6"/>
  <c r="CG230" i="6"/>
  <c r="CG246" i="6"/>
  <c r="AV249" i="6"/>
  <c r="AV233" i="6"/>
  <c r="AS230" i="6"/>
  <c r="AS246" i="6"/>
  <c r="R230" i="6"/>
  <c r="R246" i="6"/>
  <c r="CO230" i="6"/>
  <c r="CO246" i="6"/>
  <c r="BM233" i="6"/>
  <c r="BM249" i="6"/>
  <c r="BN230" i="6"/>
  <c r="BN246" i="6"/>
  <c r="AN246" i="6"/>
  <c r="AN230" i="6"/>
  <c r="BV230" i="6"/>
  <c r="BV246" i="6"/>
  <c r="BA247" i="6"/>
  <c r="BA231" i="6"/>
  <c r="AL231" i="6"/>
  <c r="AL247" i="6"/>
  <c r="CO247" i="6"/>
  <c r="CO231" i="6"/>
  <c r="AW247" i="6"/>
  <c r="AW231" i="6"/>
  <c r="BJ247" i="6"/>
  <c r="BJ231" i="6"/>
  <c r="CH247" i="6"/>
  <c r="CH231" i="6"/>
  <c r="CN247" i="6"/>
  <c r="CN231" i="6"/>
  <c r="BE248" i="6"/>
  <c r="BS232" i="6"/>
  <c r="CG248" i="6"/>
  <c r="R248" i="6"/>
  <c r="BF232" i="6"/>
  <c r="BY232" i="6"/>
  <c r="BS248" i="6"/>
  <c r="CA232" i="6"/>
  <c r="BG232" i="6"/>
  <c r="BB248" i="6"/>
  <c r="AQ248" i="6"/>
  <c r="AX232" i="6"/>
  <c r="CK248" i="6"/>
  <c r="CN248" i="6"/>
  <c r="AM232" i="6"/>
  <c r="AF248" i="6"/>
  <c r="CC232" i="6"/>
  <c r="AC232" i="6"/>
  <c r="AU248" i="6"/>
  <c r="CF232" i="6"/>
  <c r="BR248" i="6"/>
  <c r="CE247" i="6"/>
  <c r="CE231" i="6"/>
  <c r="CI247" i="6"/>
  <c r="CI231" i="6"/>
  <c r="BW249" i="6"/>
  <c r="BW233" i="6"/>
  <c r="BO247" i="6"/>
  <c r="BO231" i="6"/>
  <c r="Z249" i="6"/>
  <c r="Z233" i="6"/>
  <c r="CD231" i="6"/>
  <c r="CD247" i="6"/>
  <c r="CA233" i="6"/>
  <c r="CA249" i="6"/>
  <c r="O249" i="6"/>
  <c r="O233" i="6"/>
  <c r="BS231" i="6"/>
  <c r="BS247" i="6"/>
  <c r="AI230" i="6"/>
  <c r="AI246" i="6"/>
  <c r="CH249" i="6"/>
  <c r="CH233" i="6"/>
  <c r="V249" i="6"/>
  <c r="V233" i="6"/>
  <c r="BY249" i="6"/>
  <c r="BY233" i="6"/>
  <c r="AZ249" i="6"/>
  <c r="AZ233" i="6"/>
  <c r="BU230" i="6"/>
  <c r="BU246" i="6"/>
  <c r="P249" i="6"/>
  <c r="P233" i="6"/>
  <c r="AG230" i="6"/>
  <c r="AG246" i="6"/>
  <c r="CC230" i="6"/>
  <c r="CC246" i="6"/>
  <c r="AG249" i="6"/>
  <c r="AG233" i="6"/>
  <c r="BA230" i="6"/>
  <c r="BA246" i="6"/>
  <c r="Z246" i="6"/>
  <c r="Z230" i="6"/>
  <c r="CJ249" i="6"/>
  <c r="CJ233" i="6"/>
  <c r="BI230" i="6"/>
  <c r="BI246" i="6"/>
  <c r="AN231" i="6"/>
  <c r="AN247" i="6"/>
  <c r="Y247" i="6"/>
  <c r="Y231" i="6"/>
  <c r="CF231" i="6"/>
  <c r="CF247" i="6"/>
  <c r="CP231" i="6"/>
  <c r="CP247" i="6"/>
  <c r="CB247" i="6"/>
  <c r="CB231" i="6"/>
  <c r="AK247" i="6"/>
  <c r="AK231" i="6"/>
  <c r="CM232" i="6"/>
  <c r="BV248" i="6"/>
  <c r="BR232" i="6"/>
  <c r="AZ248" i="6"/>
  <c r="BT248" i="6"/>
  <c r="AO232" i="6"/>
  <c r="AK232" i="6"/>
  <c r="BZ232" i="6"/>
  <c r="BO232" i="6"/>
  <c r="U248" i="6"/>
  <c r="AO248" i="6"/>
  <c r="AU232" i="6"/>
  <c r="Y248" i="6"/>
  <c r="AB248" i="6"/>
  <c r="Z232" i="6"/>
  <c r="AN248" i="6"/>
  <c r="Q232" i="6"/>
  <c r="CN232" i="6"/>
  <c r="BZ248" i="6"/>
  <c r="CB232" i="6"/>
  <c r="T232" i="6"/>
  <c r="AF233" i="6"/>
  <c r="AF249" i="6"/>
  <c r="BM231" i="6"/>
  <c r="BM247" i="6"/>
  <c r="Q247" i="6"/>
  <c r="Q231" i="6"/>
  <c r="BK230" i="6"/>
  <c r="BK246" i="6"/>
  <c r="R231" i="6"/>
  <c r="R247" i="6"/>
  <c r="AT230" i="6"/>
  <c r="AT246" i="6"/>
  <c r="BO249" i="6"/>
  <c r="BO233" i="6"/>
  <c r="BG247" i="6"/>
  <c r="BG231" i="6"/>
  <c r="BC246" i="6"/>
  <c r="BC230" i="6"/>
  <c r="CD249" i="6"/>
  <c r="CD233" i="6"/>
  <c r="R249" i="6"/>
  <c r="R233" i="6"/>
  <c r="BV231" i="6"/>
  <c r="BV247" i="6"/>
  <c r="AL230" i="6"/>
  <c r="AL246" i="6"/>
  <c r="BS233" i="6"/>
  <c r="BS249" i="6"/>
  <c r="BK247" i="6"/>
  <c r="BK231" i="6"/>
  <c r="CM230" i="6"/>
  <c r="CM246" i="6"/>
  <c r="AA230" i="6"/>
  <c r="AA246" i="6"/>
  <c r="BZ249" i="6"/>
  <c r="BZ233" i="6"/>
  <c r="N233" i="6"/>
  <c r="N249" i="6"/>
  <c r="BQ249" i="6"/>
  <c r="BQ233" i="6"/>
  <c r="AR249" i="6"/>
  <c r="AR233" i="6"/>
  <c r="BH230" i="6"/>
  <c r="BH246" i="6"/>
  <c r="T246" i="6"/>
  <c r="T230" i="6"/>
  <c r="CL249" i="6"/>
  <c r="CL233" i="6"/>
  <c r="BT233" i="6"/>
  <c r="BT249" i="6"/>
  <c r="BP246" i="6"/>
  <c r="BP230" i="6"/>
  <c r="AO230" i="6"/>
  <c r="AO246" i="6"/>
  <c r="CK230" i="6"/>
  <c r="CK246" i="6"/>
  <c r="BD233" i="6"/>
  <c r="BD249" i="6"/>
  <c r="AW230" i="6"/>
  <c r="AW246" i="6"/>
  <c r="AB247" i="6"/>
  <c r="AB231" i="6"/>
  <c r="CG231" i="6"/>
  <c r="CG247" i="6"/>
  <c r="BR247" i="6"/>
  <c r="BR231" i="6"/>
  <c r="CC231" i="6"/>
  <c r="CC247" i="6"/>
  <c r="BP247" i="6"/>
  <c r="BP231" i="6"/>
  <c r="BI247" i="6"/>
  <c r="BI231" i="6"/>
  <c r="AE248" i="6"/>
  <c r="BQ232" i="6"/>
  <c r="CL232" i="6"/>
  <c r="CJ248" i="6"/>
  <c r="BV232" i="6"/>
  <c r="AZ232" i="6"/>
  <c r="AL248" i="6"/>
  <c r="AH248" i="6"/>
  <c r="AI248" i="6"/>
  <c r="CA248" i="6"/>
  <c r="BN232" i="6"/>
  <c r="AV248" i="6"/>
  <c r="CK232" i="6"/>
  <c r="AL232" i="6"/>
  <c r="BC248" i="6"/>
  <c r="CJ232" i="6"/>
  <c r="AB232" i="6"/>
  <c r="N248" i="6"/>
  <c r="P232" i="6"/>
  <c r="AP248" i="6"/>
  <c r="AK248" i="6"/>
  <c r="CA246" i="6"/>
  <c r="CA230" i="6"/>
  <c r="BP233" i="6"/>
  <c r="BP249" i="6"/>
  <c r="BF230" i="6"/>
  <c r="BF246" i="6"/>
  <c r="AZ246" i="6"/>
  <c r="AZ230" i="6"/>
  <c r="CJ230" i="6"/>
  <c r="CJ246" i="6"/>
  <c r="BG249" i="6"/>
  <c r="BG233" i="6"/>
  <c r="BV249" i="6"/>
  <c r="BV233" i="6"/>
  <c r="CP230" i="6"/>
  <c r="CP246" i="6"/>
  <c r="AD230" i="6"/>
  <c r="AD246" i="6"/>
  <c r="BC247" i="6"/>
  <c r="BC231" i="6"/>
  <c r="S230" i="6"/>
  <c r="S246" i="6"/>
  <c r="BI233" i="6"/>
  <c r="BI249" i="6"/>
  <c r="AW249" i="6"/>
  <c r="AW233" i="6"/>
  <c r="AV230" i="6"/>
  <c r="AV246" i="6"/>
  <c r="CD230" i="6"/>
  <c r="CD246" i="6"/>
  <c r="AN249" i="6"/>
  <c r="AN233" i="6"/>
  <c r="BD230" i="6"/>
  <c r="BD246" i="6"/>
  <c r="AB230" i="6"/>
  <c r="AB246" i="6"/>
  <c r="CK249" i="6"/>
  <c r="CK233" i="6"/>
  <c r="BX230" i="6"/>
  <c r="BX246" i="6"/>
  <c r="X249" i="6"/>
  <c r="X233" i="6"/>
  <c r="AJ246" i="6"/>
  <c r="AJ230" i="6"/>
  <c r="N247" i="6"/>
  <c r="N231" i="6"/>
  <c r="BT231" i="6"/>
  <c r="BT247" i="6"/>
  <c r="BE231" i="6"/>
  <c r="BE247" i="6"/>
  <c r="BQ247" i="6"/>
  <c r="BQ231" i="6"/>
  <c r="BB247" i="6"/>
  <c r="BB231" i="6"/>
  <c r="AV247" i="6"/>
  <c r="AV231" i="6"/>
  <c r="O232" i="6"/>
  <c r="CO248" i="6"/>
  <c r="AA232" i="6"/>
  <c r="O248" i="6"/>
  <c r="AV232" i="6"/>
  <c r="AA248" i="6"/>
  <c r="BQ248" i="6"/>
  <c r="AY248" i="6"/>
  <c r="AW232" i="6"/>
  <c r="BY248" i="6"/>
  <c r="AT232" i="6"/>
  <c r="BL248" i="6"/>
  <c r="AS232" i="6"/>
  <c r="CH248" i="6"/>
  <c r="X232" i="6"/>
  <c r="BF248" i="6"/>
  <c r="AS248" i="6"/>
  <c r="CI232" i="6"/>
  <c r="BM248" i="6"/>
  <c r="BP248" i="6"/>
  <c r="AP233" i="6"/>
  <c r="AP249" i="6"/>
  <c r="AZ231" i="6"/>
  <c r="AZ247" i="6"/>
  <c r="AY247" i="6"/>
  <c r="AY231" i="6"/>
  <c r="AU246" i="6"/>
  <c r="AU230" i="6"/>
  <c r="BN247" i="6"/>
  <c r="BN231" i="6"/>
  <c r="BK233" i="6"/>
  <c r="BK249" i="6"/>
  <c r="CE230" i="6"/>
  <c r="CE246" i="6"/>
  <c r="BR249" i="6"/>
  <c r="BR233" i="6"/>
  <c r="AJ233" i="6"/>
  <c r="AJ249" i="6"/>
  <c r="AY249" i="6"/>
  <c r="AY233" i="6"/>
  <c r="AQ231" i="6"/>
  <c r="AQ247" i="6"/>
  <c r="AM230" i="6"/>
  <c r="AM246" i="6"/>
  <c r="BN249" i="6"/>
  <c r="BN233" i="6"/>
  <c r="BF231" i="6"/>
  <c r="BF247" i="6"/>
  <c r="CH230" i="6"/>
  <c r="CH246" i="6"/>
  <c r="V230" i="6"/>
  <c r="V246" i="6"/>
  <c r="BC249" i="6"/>
  <c r="BC233" i="6"/>
  <c r="AU247" i="6"/>
  <c r="AU231" i="6"/>
  <c r="BW230" i="6"/>
  <c r="BW246" i="6"/>
  <c r="BJ249" i="6"/>
  <c r="BJ233" i="6"/>
  <c r="BA233" i="6"/>
  <c r="BA249" i="6"/>
  <c r="CN233" i="6"/>
  <c r="CN249" i="6"/>
  <c r="AB249" i="6"/>
  <c r="AB233" i="6"/>
  <c r="Q249" i="6"/>
  <c r="Q233" i="6"/>
  <c r="AH230" i="6"/>
  <c r="AH246" i="6"/>
  <c r="BU233" i="6"/>
  <c r="BU249" i="6"/>
  <c r="BQ230" i="6"/>
  <c r="BQ246" i="6"/>
  <c r="AP230" i="6"/>
  <c r="AP246" i="6"/>
  <c r="P230" i="6"/>
  <c r="P246" i="6"/>
  <c r="CL246" i="6"/>
  <c r="CL230" i="6"/>
  <c r="BE249" i="6"/>
  <c r="BE233" i="6"/>
  <c r="BL230" i="6"/>
  <c r="BL246" i="6"/>
  <c r="X230" i="6"/>
  <c r="X246" i="6"/>
  <c r="CK247" i="6"/>
  <c r="CK231" i="6"/>
  <c r="BH247" i="6"/>
  <c r="BH231" i="6"/>
  <c r="AS247" i="6"/>
  <c r="AS231" i="6"/>
  <c r="BD247" i="6"/>
  <c r="BD231" i="6"/>
  <c r="AO247" i="6"/>
  <c r="AO231" i="6"/>
  <c r="AJ247" i="6"/>
  <c r="AJ231" i="6"/>
  <c r="N232" i="6"/>
  <c r="BH248" i="6"/>
  <c r="BG248" i="6"/>
  <c r="AI232" i="6"/>
  <c r="AT248" i="6"/>
  <c r="CD232" i="6"/>
  <c r="BP232" i="6"/>
  <c r="BD232" i="6"/>
  <c r="AH232" i="6"/>
  <c r="BI232" i="6"/>
  <c r="BK248" i="6"/>
  <c r="Y232" i="6"/>
  <c r="AJ232" i="6"/>
  <c r="V248" i="6"/>
  <c r="BU248" i="6"/>
  <c r="BX248" i="6"/>
  <c r="W232" i="6"/>
  <c r="BW248" i="6"/>
  <c r="CM248" i="6"/>
  <c r="CM249" i="6"/>
  <c r="CM233" i="6"/>
  <c r="O246" i="6"/>
  <c r="O230" i="6"/>
  <c r="BJ230" i="6"/>
  <c r="BJ246" i="6"/>
  <c r="AY230" i="6"/>
  <c r="AY246" i="6"/>
  <c r="AC233" i="6"/>
  <c r="AC249" i="6"/>
  <c r="CB249" i="6"/>
  <c r="CB233" i="6"/>
  <c r="AI247" i="6"/>
  <c r="AI231" i="6"/>
  <c r="BF249" i="6"/>
  <c r="BF233" i="6"/>
  <c r="AU233" i="6"/>
  <c r="AU249" i="6"/>
  <c r="BO230" i="6"/>
  <c r="BO246" i="6"/>
  <c r="BB249" i="6"/>
  <c r="BB233" i="6"/>
  <c r="T233" i="6"/>
  <c r="T249" i="6"/>
  <c r="U246" i="6"/>
  <c r="U230" i="6"/>
  <c r="CF246" i="6"/>
  <c r="CF230" i="6"/>
  <c r="AO249" i="6"/>
  <c r="AO233" i="6"/>
  <c r="BE246" i="6"/>
  <c r="BE230" i="6"/>
  <c r="AC230" i="6"/>
  <c r="AC246" i="6"/>
  <c r="BY230" i="6"/>
  <c r="BY246" i="6"/>
  <c r="Y249" i="6"/>
  <c r="Y233" i="6"/>
  <c r="AX230" i="6"/>
  <c r="AX246" i="6"/>
  <c r="BY247" i="6"/>
  <c r="BY231" i="6"/>
  <c r="AT231" i="6"/>
  <c r="AT247" i="6"/>
  <c r="AF247" i="6"/>
  <c r="AF231" i="6"/>
  <c r="AR231" i="6"/>
  <c r="AR247" i="6"/>
  <c r="AC247" i="6"/>
  <c r="AC231" i="6"/>
  <c r="BU247" i="6"/>
  <c r="BU231" i="6"/>
  <c r="X231" i="6"/>
  <c r="X247" i="6"/>
  <c r="BX247" i="6"/>
  <c r="BX231" i="6"/>
  <c r="BX232" i="6"/>
  <c r="BO248" i="6"/>
  <c r="AW248" i="6"/>
  <c r="BW232" i="6"/>
  <c r="BC232" i="6"/>
  <c r="AG248" i="6"/>
  <c r="AJ248" i="6"/>
  <c r="BJ248" i="6"/>
  <c r="Z248" i="6"/>
  <c r="BK232" i="6"/>
  <c r="AG232" i="6"/>
  <c r="U232" i="6"/>
  <c r="CP248" i="6"/>
  <c r="BN248" i="6"/>
  <c r="BA248" i="6"/>
  <c r="AE232" i="6"/>
  <c r="CH232" i="6"/>
  <c r="CL248" i="6"/>
  <c r="BM232" i="6"/>
  <c r="AA249" i="6"/>
  <c r="AA233" i="6"/>
  <c r="AH231" i="6"/>
  <c r="AH247" i="6"/>
  <c r="W231" i="6"/>
  <c r="W247" i="6"/>
  <c r="CO233" i="6"/>
  <c r="CO249" i="6"/>
  <c r="AQ249" i="6"/>
  <c r="AQ233" i="6"/>
  <c r="AE246" i="6"/>
  <c r="AE230" i="6"/>
  <c r="AX247" i="6"/>
  <c r="AX231" i="6"/>
  <c r="BZ230" i="6"/>
  <c r="BZ246" i="6"/>
  <c r="N230" i="6"/>
  <c r="N246" i="6"/>
  <c r="AM231" i="6"/>
  <c r="AM247" i="6"/>
  <c r="AS249" i="6"/>
  <c r="AS233" i="6"/>
  <c r="CF233" i="6"/>
  <c r="CF249" i="6"/>
  <c r="Q114" i="6"/>
  <c r="AI249" i="6"/>
  <c r="AI233" i="6"/>
  <c r="CM247" i="6"/>
  <c r="CM231" i="6"/>
  <c r="AA247" i="6"/>
  <c r="AA231" i="6"/>
  <c r="CI246" i="6"/>
  <c r="CI230" i="6"/>
  <c r="W246" i="6"/>
  <c r="W230" i="6"/>
  <c r="AX233" i="6"/>
  <c r="AX249" i="6"/>
  <c r="AP247" i="6"/>
  <c r="AP231" i="6"/>
  <c r="BR230" i="6"/>
  <c r="BR246" i="6"/>
  <c r="AM233" i="6"/>
  <c r="AM249" i="6"/>
  <c r="AE231" i="6"/>
  <c r="AE247" i="6"/>
  <c r="BG230" i="6"/>
  <c r="BG246" i="6"/>
  <c r="AT233" i="6"/>
  <c r="AT249" i="6"/>
  <c r="AK249" i="6"/>
  <c r="AK233" i="6"/>
  <c r="BX249" i="6"/>
  <c r="BX233" i="6"/>
  <c r="BT230" i="6"/>
  <c r="BT246" i="6"/>
  <c r="AR230" i="6"/>
  <c r="AR246" i="6"/>
  <c r="Q230" i="6"/>
  <c r="Q246" i="6"/>
  <c r="CN230" i="6"/>
  <c r="CN246" i="6"/>
  <c r="BL233" i="6"/>
  <c r="BL249" i="6"/>
  <c r="BM230" i="6"/>
  <c r="BM246" i="6"/>
  <c r="AK246" i="6"/>
  <c r="AK230" i="6"/>
  <c r="BZ247" i="6"/>
  <c r="BZ231" i="6"/>
  <c r="BL231" i="6"/>
  <c r="BL247" i="6"/>
  <c r="AG247" i="6"/>
  <c r="AG231" i="6"/>
  <c r="T231" i="6"/>
  <c r="T247" i="6"/>
  <c r="AD231" i="6"/>
  <c r="AD247" i="6"/>
  <c r="P231" i="6"/>
  <c r="P247" i="6"/>
  <c r="V247" i="6"/>
  <c r="V231" i="6"/>
  <c r="CJ247" i="6"/>
  <c r="CJ231" i="6"/>
  <c r="CC249" i="6"/>
  <c r="CC233" i="6"/>
  <c r="BE232" i="6"/>
  <c r="AX248" i="6"/>
  <c r="CO232" i="6"/>
  <c r="AR248" i="6"/>
  <c r="AQ232" i="6"/>
  <c r="BD248" i="6"/>
  <c r="AY232" i="6"/>
  <c r="AC248" i="6"/>
  <c r="S248" i="6"/>
  <c r="BJ232" i="6"/>
  <c r="AP232" i="6"/>
  <c r="AR232" i="6"/>
  <c r="AD248" i="6"/>
  <c r="AF232" i="6"/>
  <c r="CC248" i="6"/>
  <c r="CF248" i="6"/>
  <c r="CP232" i="6"/>
  <c r="CE232" i="6"/>
  <c r="V232" i="6"/>
  <c r="P248" i="6"/>
  <c r="T54" i="6"/>
  <c r="AZ193" i="6"/>
  <c r="Y193" i="6"/>
  <c r="CF193" i="6"/>
  <c r="CP54" i="6"/>
  <c r="CB193" i="6"/>
  <c r="AK130" i="6"/>
  <c r="V54" i="6"/>
  <c r="AB130" i="6"/>
  <c r="CC193" i="6"/>
  <c r="N209" i="6"/>
  <c r="BT209" i="6"/>
  <c r="BE54" i="6"/>
  <c r="BQ209" i="6"/>
  <c r="BB193" i="6"/>
  <c r="AV209" i="6"/>
  <c r="BZ114" i="6"/>
  <c r="BR209" i="6"/>
  <c r="BH193" i="6"/>
  <c r="BD209" i="6"/>
  <c r="BY209" i="6"/>
  <c r="AT54" i="6"/>
  <c r="AF54" i="6"/>
  <c r="AR130" i="6"/>
  <c r="BU114" i="6"/>
  <c r="X209" i="6"/>
  <c r="BX114" i="6"/>
  <c r="P54" i="6"/>
  <c r="BM193" i="6"/>
  <c r="Q130" i="6"/>
  <c r="AL193" i="6"/>
  <c r="CO193" i="6"/>
  <c r="BJ193" i="6"/>
  <c r="CH193" i="6"/>
  <c r="BU53" i="6"/>
  <c r="P132" i="6"/>
  <c r="AG208" i="6"/>
  <c r="CC113" i="6"/>
  <c r="AG195" i="6"/>
  <c r="BA129" i="6"/>
  <c r="CJ56" i="6"/>
  <c r="BI208" i="6"/>
  <c r="T113" i="6"/>
  <c r="CL132" i="6"/>
  <c r="BT116" i="6"/>
  <c r="AO129" i="6"/>
  <c r="CK53" i="6"/>
  <c r="BD56" i="6"/>
  <c r="AW192" i="6"/>
  <c r="AW116" i="6"/>
  <c r="AV208" i="6"/>
  <c r="CD113" i="6"/>
  <c r="AN195" i="6"/>
  <c r="BD192" i="6"/>
  <c r="AB208" i="6"/>
  <c r="CK56" i="6"/>
  <c r="BX113" i="6"/>
  <c r="X132" i="6"/>
  <c r="AJ113" i="6"/>
  <c r="Q211" i="6"/>
  <c r="AH113" i="6"/>
  <c r="BU195" i="6"/>
  <c r="BQ208" i="6"/>
  <c r="P129" i="6"/>
  <c r="BL113" i="6"/>
  <c r="CF129" i="6"/>
  <c r="AO211" i="6"/>
  <c r="BE129" i="6"/>
  <c r="AC113" i="6"/>
  <c r="BY113" i="6"/>
  <c r="Y116" i="6"/>
  <c r="AX113" i="6"/>
  <c r="AR192" i="6"/>
  <c r="Q208" i="6"/>
  <c r="CN129" i="6"/>
  <c r="BL116" i="6"/>
  <c r="BM53" i="6"/>
  <c r="AK113" i="6"/>
  <c r="CC211" i="6"/>
  <c r="CB116" i="6"/>
  <c r="AF208" i="6"/>
  <c r="CB129" i="6"/>
  <c r="AF195" i="6"/>
  <c r="AZ192" i="6"/>
  <c r="Y192" i="6"/>
  <c r="CG129" i="6"/>
  <c r="AV116" i="6"/>
  <c r="AS113" i="6"/>
  <c r="R113" i="6"/>
  <c r="CO53" i="6"/>
  <c r="BM211" i="6"/>
  <c r="BN113" i="6"/>
  <c r="AF116" i="6"/>
  <c r="CC114" i="6"/>
  <c r="AZ113" i="6"/>
  <c r="U209" i="6"/>
  <c r="BF113" i="6"/>
  <c r="BM130" i="6"/>
  <c r="Q54" i="6"/>
  <c r="BR54" i="6"/>
  <c r="CC116" i="6"/>
  <c r="BL56" i="6"/>
  <c r="CH114" i="6"/>
  <c r="CH130" i="6"/>
  <c r="CJ129" i="6"/>
  <c r="BV113" i="6"/>
  <c r="BP54" i="6"/>
  <c r="CC130" i="6"/>
  <c r="CG53" i="6"/>
  <c r="AS53" i="6"/>
  <c r="BJ209" i="6"/>
  <c r="BM54" i="6"/>
  <c r="AW130" i="6"/>
  <c r="BD211" i="6"/>
  <c r="AL209" i="6"/>
  <c r="BM209" i="6"/>
  <c r="BI54" i="6"/>
  <c r="CC54" i="6"/>
  <c r="BI209" i="6"/>
  <c r="BA130" i="6"/>
  <c r="BJ130" i="6"/>
  <c r="BA193" i="6"/>
  <c r="BA209" i="6"/>
  <c r="CH54" i="6"/>
  <c r="AL130" i="6"/>
  <c r="CO54" i="6"/>
  <c r="BJ114" i="6"/>
  <c r="BA114" i="6"/>
  <c r="BM132" i="6"/>
  <c r="T208" i="6"/>
  <c r="BN129" i="6"/>
  <c r="AZ54" i="6"/>
  <c r="Q209" i="6"/>
  <c r="CG209" i="6"/>
  <c r="BI114" i="6"/>
  <c r="BM114" i="6"/>
  <c r="BD116" i="6"/>
  <c r="CC209" i="6"/>
  <c r="U54" i="6"/>
  <c r="BP208" i="6"/>
  <c r="Y53" i="6"/>
  <c r="U193" i="6"/>
  <c r="BP192" i="6"/>
  <c r="BP209" i="6"/>
  <c r="BH113" i="6"/>
  <c r="BD132" i="6"/>
  <c r="BH53" i="6"/>
  <c r="AO53" i="6"/>
  <c r="BR130" i="6"/>
  <c r="BD195" i="6"/>
  <c r="AO192" i="6"/>
  <c r="BR193" i="6"/>
  <c r="AF53" i="6"/>
  <c r="AF56" i="6"/>
  <c r="BX209" i="6"/>
  <c r="X114" i="6"/>
  <c r="BF192" i="6"/>
  <c r="Y113" i="6"/>
  <c r="AZ21" i="6"/>
  <c r="AZ130" i="6"/>
  <c r="CB211" i="6"/>
  <c r="Y208" i="6"/>
  <c r="CJ113" i="6"/>
  <c r="U192" i="6"/>
  <c r="BY192" i="6"/>
  <c r="BX193" i="6"/>
  <c r="X193" i="6"/>
  <c r="X54" i="6"/>
  <c r="BU130" i="6"/>
  <c r="BU54" i="6"/>
  <c r="BU193" i="6"/>
  <c r="BU209" i="6"/>
  <c r="BX130" i="6"/>
  <c r="U114" i="6"/>
  <c r="CO114" i="6"/>
  <c r="AF211" i="6"/>
  <c r="BI193" i="6"/>
  <c r="AZ209" i="6"/>
  <c r="X130" i="6"/>
  <c r="Y56" i="6"/>
  <c r="AL54" i="6"/>
  <c r="U130" i="6"/>
  <c r="BX54" i="6"/>
  <c r="CO209" i="6"/>
  <c r="AV132" i="6"/>
  <c r="CG113" i="6"/>
  <c r="BN192" i="6"/>
  <c r="AO208" i="6"/>
  <c r="CK113" i="6"/>
  <c r="AV195" i="6"/>
  <c r="T129" i="6"/>
  <c r="AV211" i="6"/>
  <c r="CO208" i="6"/>
  <c r="T192" i="6"/>
  <c r="BH192" i="6"/>
  <c r="BR114" i="6"/>
  <c r="CG114" i="6"/>
  <c r="CG54" i="6"/>
  <c r="BT211" i="6"/>
  <c r="CK129" i="6"/>
  <c r="BP193" i="6"/>
  <c r="BM56" i="6"/>
  <c r="CJ53" i="6"/>
  <c r="BN53" i="6"/>
  <c r="CB132" i="6"/>
  <c r="AF132" i="6"/>
  <c r="AW208" i="6"/>
  <c r="CB192" i="6"/>
  <c r="AZ129" i="6"/>
  <c r="CO129" i="6"/>
  <c r="BH208" i="6"/>
  <c r="BN208" i="6"/>
  <c r="AO113" i="6"/>
  <c r="CG208" i="6"/>
  <c r="AB54" i="6"/>
  <c r="CG130" i="6"/>
  <c r="AW53" i="6"/>
  <c r="BT56" i="6"/>
  <c r="CO192" i="6"/>
  <c r="T53" i="6"/>
  <c r="AS208" i="6"/>
  <c r="BP113" i="6"/>
  <c r="R129" i="6"/>
  <c r="BV208" i="6"/>
  <c r="CG193" i="6"/>
  <c r="AW113" i="6"/>
  <c r="AB114" i="6"/>
  <c r="AN113" i="6"/>
  <c r="AW129" i="6"/>
  <c r="BT195" i="6"/>
  <c r="AB209" i="6"/>
  <c r="CJ54" i="6"/>
  <c r="CC56" i="6"/>
  <c r="CC132" i="6"/>
  <c r="Q192" i="6"/>
  <c r="CN192" i="6"/>
  <c r="CC195" i="6"/>
  <c r="CN208" i="6"/>
  <c r="P130" i="6"/>
  <c r="V114" i="6"/>
  <c r="AR53" i="6"/>
  <c r="P193" i="6"/>
  <c r="CN113" i="6"/>
  <c r="CJ132" i="6"/>
  <c r="BP53" i="6"/>
  <c r="CB130" i="6"/>
  <c r="CK192" i="6"/>
  <c r="BP114" i="6"/>
  <c r="AB193" i="6"/>
  <c r="AN53" i="6"/>
  <c r="AK54" i="6"/>
  <c r="AN114" i="6"/>
  <c r="Y114" i="6"/>
  <c r="BP129" i="6"/>
  <c r="BV129" i="6"/>
  <c r="CK208" i="6"/>
  <c r="BP130" i="6"/>
  <c r="AN208" i="6"/>
  <c r="AN193" i="6"/>
  <c r="CP193" i="6"/>
  <c r="CC208" i="6"/>
  <c r="CB21" i="6"/>
  <c r="CJ116" i="6"/>
  <c r="AK193" i="6"/>
  <c r="CF54" i="6"/>
  <c r="BA53" i="6"/>
  <c r="AK209" i="6"/>
  <c r="BT132" i="6"/>
  <c r="X129" i="6"/>
  <c r="AJ54" i="6"/>
  <c r="CL195" i="6"/>
  <c r="CC192" i="6"/>
  <c r="CB56" i="6"/>
  <c r="CF209" i="6"/>
  <c r="CJ192" i="6"/>
  <c r="CJ21" i="6"/>
  <c r="Y129" i="6"/>
  <c r="AZ114" i="6"/>
  <c r="CJ208" i="6"/>
  <c r="Y55" i="6"/>
  <c r="AJ114" i="6"/>
  <c r="BD54" i="6"/>
  <c r="AS54" i="6"/>
  <c r="AJ130" i="6"/>
  <c r="CK54" i="6"/>
  <c r="AJ209" i="6"/>
  <c r="AJ193" i="6"/>
  <c r="CL53" i="6"/>
  <c r="Z113" i="6"/>
  <c r="AN209" i="6"/>
  <c r="CJ211" i="6"/>
  <c r="BA113" i="6"/>
  <c r="AL114" i="6"/>
  <c r="R192" i="6"/>
  <c r="CO130" i="6"/>
  <c r="CB114" i="6"/>
  <c r="Y209" i="6"/>
  <c r="AS129" i="6"/>
  <c r="P56" i="6"/>
  <c r="R208" i="6"/>
  <c r="BU129" i="6"/>
  <c r="CP114" i="6"/>
  <c r="AK114" i="6"/>
  <c r="CB209" i="6"/>
  <c r="CL116" i="6"/>
  <c r="BU192" i="6"/>
  <c r="AN54" i="6"/>
  <c r="AV56" i="6"/>
  <c r="AS192" i="6"/>
  <c r="P211" i="6"/>
  <c r="CB54" i="6"/>
  <c r="BA54" i="6"/>
  <c r="CP209" i="6"/>
  <c r="BV192" i="6"/>
  <c r="CC53" i="6"/>
  <c r="CG192" i="6"/>
  <c r="CO113" i="6"/>
  <c r="AN192" i="6"/>
  <c r="BM116" i="6"/>
  <c r="CK116" i="6"/>
  <c r="CK130" i="6"/>
  <c r="BQ113" i="6"/>
  <c r="AS130" i="6"/>
  <c r="BQ192" i="6"/>
  <c r="X192" i="6"/>
  <c r="BM195" i="6"/>
  <c r="CL211" i="6"/>
  <c r="Q56" i="6"/>
  <c r="CK209" i="6"/>
  <c r="AO114" i="6"/>
  <c r="AS193" i="6"/>
  <c r="BD114" i="6"/>
  <c r="AN129" i="6"/>
  <c r="X208" i="6"/>
  <c r="AH53" i="6"/>
  <c r="Q132" i="6"/>
  <c r="CK193" i="6"/>
  <c r="AH129" i="6"/>
  <c r="AP129" i="6"/>
  <c r="AS209" i="6"/>
  <c r="BD130" i="6"/>
  <c r="CK114" i="6"/>
  <c r="AV114" i="6"/>
  <c r="BH114" i="6"/>
  <c r="P192" i="6"/>
  <c r="BE56" i="6"/>
  <c r="Q116" i="6"/>
  <c r="CL113" i="6"/>
  <c r="BU56" i="6"/>
  <c r="AH192" i="6"/>
  <c r="AP208" i="6"/>
  <c r="AO54" i="6"/>
  <c r="BD193" i="6"/>
  <c r="BH130" i="6"/>
  <c r="BE195" i="6"/>
  <c r="Q195" i="6"/>
  <c r="BU132" i="6"/>
  <c r="BH54" i="6"/>
  <c r="CL129" i="6"/>
  <c r="AO130" i="6"/>
  <c r="BH209" i="6"/>
  <c r="BU116" i="6"/>
  <c r="CL208" i="6"/>
  <c r="AO193" i="6"/>
  <c r="BL129" i="6"/>
  <c r="X113" i="6"/>
  <c r="AP113" i="6"/>
  <c r="BU211" i="6"/>
  <c r="AS114" i="6"/>
  <c r="AO209" i="6"/>
  <c r="BL208" i="6"/>
  <c r="X53" i="6"/>
  <c r="BH21" i="6"/>
  <c r="BZ54" i="6"/>
  <c r="AR208" i="6"/>
  <c r="AV130" i="6"/>
  <c r="BT53" i="6"/>
  <c r="AR113" i="6"/>
  <c r="AK129" i="6"/>
  <c r="AV54" i="6"/>
  <c r="BM113" i="6"/>
  <c r="AV193" i="6"/>
  <c r="BT129" i="6"/>
  <c r="P21" i="6"/>
  <c r="BJ55" i="6"/>
  <c r="AK53" i="6"/>
  <c r="BT192" i="6"/>
  <c r="AK192" i="6"/>
  <c r="Q21" i="6"/>
  <c r="BL21" i="6"/>
  <c r="BM129" i="6"/>
  <c r="CF192" i="6"/>
  <c r="T209" i="6"/>
  <c r="AG54" i="6"/>
  <c r="BM192" i="6"/>
  <c r="T193" i="6"/>
  <c r="AK208" i="6"/>
  <c r="Q53" i="6"/>
  <c r="CN53" i="6"/>
  <c r="Q113" i="6"/>
  <c r="BM21" i="6"/>
  <c r="BM208" i="6"/>
  <c r="BL114" i="6"/>
  <c r="AD54" i="6"/>
  <c r="AW195" i="6"/>
  <c r="AW54" i="6"/>
  <c r="BE130" i="6"/>
  <c r="AW209" i="6"/>
  <c r="AW193" i="6"/>
  <c r="BA55" i="6"/>
  <c r="AB53" i="6"/>
  <c r="BV53" i="6"/>
  <c r="AJ129" i="6"/>
  <c r="BS115" i="6"/>
  <c r="AV129" i="6"/>
  <c r="BB209" i="6"/>
  <c r="CK132" i="6"/>
  <c r="AW211" i="6"/>
  <c r="BX129" i="6"/>
  <c r="AJ192" i="6"/>
  <c r="BE193" i="6"/>
  <c r="X195" i="6"/>
  <c r="AB192" i="6"/>
  <c r="AB129" i="6"/>
  <c r="AB113" i="6"/>
  <c r="CK195" i="6"/>
  <c r="BT130" i="6"/>
  <c r="BX53" i="6"/>
  <c r="AJ208" i="6"/>
  <c r="BE114" i="6"/>
  <c r="V130" i="6"/>
  <c r="BQ54" i="6"/>
  <c r="BT21" i="6"/>
  <c r="BE209" i="6"/>
  <c r="CK211" i="6"/>
  <c r="BT114" i="6"/>
  <c r="BX192" i="6"/>
  <c r="CJ130" i="6"/>
  <c r="BB54" i="6"/>
  <c r="V193" i="6"/>
  <c r="CD129" i="6"/>
  <c r="N114" i="6"/>
  <c r="BQ114" i="6"/>
  <c r="BX208" i="6"/>
  <c r="CJ114" i="6"/>
  <c r="BB114" i="6"/>
  <c r="V209" i="6"/>
  <c r="CD192" i="6"/>
  <c r="BQ130" i="6"/>
  <c r="BD21" i="6"/>
  <c r="BD113" i="6"/>
  <c r="AN56" i="6"/>
  <c r="BT193" i="6"/>
  <c r="BT54" i="6"/>
  <c r="AW56" i="6"/>
  <c r="CJ193" i="6"/>
  <c r="CD208" i="6"/>
  <c r="CK21" i="6"/>
  <c r="N130" i="6"/>
  <c r="BQ193" i="6"/>
  <c r="AV21" i="6"/>
  <c r="AJ21" i="6"/>
  <c r="BD129" i="6"/>
  <c r="AN116" i="6"/>
  <c r="CJ209" i="6"/>
  <c r="BB130" i="6"/>
  <c r="N193" i="6"/>
  <c r="AN21" i="6"/>
  <c r="BD208" i="6"/>
  <c r="AN211" i="6"/>
  <c r="AW132" i="6"/>
  <c r="AJ53" i="6"/>
  <c r="X56" i="6"/>
  <c r="AV113" i="6"/>
  <c r="AT115" i="6"/>
  <c r="CJ195" i="6"/>
  <c r="CP130" i="6"/>
  <c r="Z192" i="6"/>
  <c r="AG192" i="6"/>
  <c r="BA192" i="6"/>
  <c r="CC129" i="6"/>
  <c r="AG132" i="6"/>
  <c r="AG211" i="6"/>
  <c r="AG116" i="6"/>
  <c r="BI192" i="6"/>
  <c r="BI129" i="6"/>
  <c r="BI131" i="6"/>
  <c r="AN130" i="6"/>
  <c r="P195" i="6"/>
  <c r="BU208" i="6"/>
  <c r="CC21" i="6"/>
  <c r="CF114" i="6"/>
  <c r="Y54" i="6"/>
  <c r="BU21" i="6"/>
  <c r="AG53" i="6"/>
  <c r="BI53" i="6"/>
  <c r="CF130" i="6"/>
  <c r="Y130" i="6"/>
  <c r="AG113" i="6"/>
  <c r="R53" i="6"/>
  <c r="AZ208" i="6"/>
  <c r="BY208" i="6"/>
  <c r="AO116" i="6"/>
  <c r="BE192" i="6"/>
  <c r="CF208" i="6"/>
  <c r="AR21" i="6"/>
  <c r="X21" i="6"/>
  <c r="AO195" i="6"/>
  <c r="AX129" i="6"/>
  <c r="AC129" i="6"/>
  <c r="CF113" i="6"/>
  <c r="AX192" i="6"/>
  <c r="AC114" i="6"/>
  <c r="AC53" i="6"/>
  <c r="AC192" i="6"/>
  <c r="AX208" i="6"/>
  <c r="AT209" i="6"/>
  <c r="AC208" i="6"/>
  <c r="U53" i="6"/>
  <c r="BY129" i="6"/>
  <c r="U129" i="6"/>
  <c r="AX53" i="6"/>
  <c r="BY114" i="6"/>
  <c r="BQ53" i="6"/>
  <c r="P116" i="6"/>
  <c r="U113" i="6"/>
  <c r="Q129" i="6"/>
  <c r="Z53" i="6"/>
  <c r="AW21" i="6"/>
  <c r="BF208" i="6"/>
  <c r="BE53" i="6"/>
  <c r="AR129" i="6"/>
  <c r="CB53" i="6"/>
  <c r="BL53" i="6"/>
  <c r="AV53" i="6"/>
  <c r="AF113" i="6"/>
  <c r="P53" i="6"/>
  <c r="BE116" i="6"/>
  <c r="AN132" i="6"/>
  <c r="BY53" i="6"/>
  <c r="BU113" i="6"/>
  <c r="U208" i="6"/>
  <c r="CL192" i="6"/>
  <c r="AP192" i="6"/>
  <c r="BE208" i="6"/>
  <c r="BQ129" i="6"/>
  <c r="BA208" i="6"/>
  <c r="CN21" i="6"/>
  <c r="AB21" i="6"/>
  <c r="CB208" i="6"/>
  <c r="BL192" i="6"/>
  <c r="AV192" i="6"/>
  <c r="AF192" i="6"/>
  <c r="P208" i="6"/>
  <c r="BE211" i="6"/>
  <c r="AP53" i="6"/>
  <c r="CF53" i="6"/>
  <c r="BT113" i="6"/>
  <c r="AG56" i="6"/>
  <c r="BX21" i="6"/>
  <c r="BT208" i="6"/>
  <c r="BE132" i="6"/>
  <c r="AG130" i="6"/>
  <c r="Y195" i="6"/>
  <c r="BL195" i="6"/>
  <c r="AF193" i="6"/>
  <c r="BZ209" i="6"/>
  <c r="BY54" i="6"/>
  <c r="BL209" i="6"/>
  <c r="AT114" i="6"/>
  <c r="AD130" i="6"/>
  <c r="AC193" i="6"/>
  <c r="CF21" i="6"/>
  <c r="T21" i="6"/>
  <c r="AR209" i="6"/>
  <c r="Y211" i="6"/>
  <c r="BL211" i="6"/>
  <c r="AF209" i="6"/>
  <c r="BY130" i="6"/>
  <c r="AR54" i="6"/>
  <c r="Y21" i="6"/>
  <c r="AD193" i="6"/>
  <c r="AC209" i="6"/>
  <c r="AR193" i="6"/>
  <c r="AG114" i="6"/>
  <c r="AO56" i="6"/>
  <c r="BY193" i="6"/>
  <c r="AT130" i="6"/>
  <c r="AD209" i="6"/>
  <c r="T114" i="6"/>
  <c r="AG21" i="6"/>
  <c r="AO132" i="6"/>
  <c r="P114" i="6"/>
  <c r="AT193" i="6"/>
  <c r="T130" i="6"/>
  <c r="AF21" i="6"/>
  <c r="AG209" i="6"/>
  <c r="Y132" i="6"/>
  <c r="P209" i="6"/>
  <c r="AF114" i="6"/>
  <c r="BL54" i="6"/>
  <c r="BZ130" i="6"/>
  <c r="BL130" i="6"/>
  <c r="AD114" i="6"/>
  <c r="AC54" i="6"/>
  <c r="AR114" i="6"/>
  <c r="AG193" i="6"/>
  <c r="BL132" i="6"/>
  <c r="AF130" i="6"/>
  <c r="BZ193" i="6"/>
  <c r="BL193" i="6"/>
  <c r="AC130" i="6"/>
  <c r="AC55" i="6"/>
  <c r="BR55" i="6"/>
  <c r="CG21" i="6"/>
  <c r="U21" i="6"/>
  <c r="AH208" i="6"/>
  <c r="CB195" i="6"/>
  <c r="BE21" i="6"/>
  <c r="Z129" i="6"/>
  <c r="BE113" i="6"/>
  <c r="AG129" i="6"/>
  <c r="X116" i="6"/>
  <c r="CB113" i="6"/>
  <c r="BD53" i="6"/>
  <c r="AF129" i="6"/>
  <c r="P113" i="6"/>
  <c r="AZ53" i="6"/>
  <c r="CL56" i="6"/>
  <c r="AO21" i="6"/>
  <c r="BF129" i="6"/>
  <c r="Z208" i="6"/>
  <c r="BH129" i="6"/>
  <c r="BI113" i="6"/>
  <c r="CD53" i="6"/>
  <c r="CO21" i="6"/>
  <c r="BN21" i="6"/>
  <c r="BY21" i="6"/>
  <c r="M21" i="6"/>
  <c r="T55" i="6"/>
  <c r="AH194" i="6"/>
  <c r="AG55" i="6"/>
  <c r="S115" i="6"/>
  <c r="BB131" i="6"/>
  <c r="BA115" i="6"/>
  <c r="U55" i="6"/>
  <c r="BF194" i="6"/>
  <c r="CE55" i="6"/>
  <c r="AB55" i="6"/>
  <c r="AA115" i="6"/>
  <c r="BD115" i="6"/>
  <c r="S131" i="6"/>
  <c r="AG115" i="6"/>
  <c r="AR115" i="6"/>
  <c r="BL131" i="6"/>
  <c r="Q131" i="6"/>
  <c r="AP194" i="6"/>
  <c r="BO194" i="6"/>
  <c r="BL194" i="6"/>
  <c r="AG210" i="6"/>
  <c r="T210" i="6"/>
  <c r="O115" i="6"/>
  <c r="BD131" i="6"/>
  <c r="BG194" i="6"/>
  <c r="CJ210" i="6"/>
  <c r="S55" i="6"/>
  <c r="CM55" i="6"/>
  <c r="CA115" i="6"/>
  <c r="CP131" i="6"/>
  <c r="X115" i="6"/>
  <c r="AA131" i="6"/>
  <c r="AR131" i="6"/>
  <c r="AO115" i="6"/>
  <c r="AZ115" i="6"/>
  <c r="Y131" i="6"/>
  <c r="BN194" i="6"/>
  <c r="BW194" i="6"/>
  <c r="AC194" i="6"/>
  <c r="BT194" i="6"/>
  <c r="CK210" i="6"/>
  <c r="BX210" i="6"/>
  <c r="AT131" i="6"/>
  <c r="CP115" i="6"/>
  <c r="AS115" i="6"/>
  <c r="AX21" i="6"/>
  <c r="AJ55" i="6"/>
  <c r="BT131" i="6"/>
  <c r="AL131" i="6"/>
  <c r="BO115" i="6"/>
  <c r="AK55" i="6"/>
  <c r="AP55" i="6"/>
  <c r="AA55" i="6"/>
  <c r="AY115" i="6"/>
  <c r="AR55" i="6"/>
  <c r="CM115" i="6"/>
  <c r="BW115" i="6"/>
  <c r="AI131" i="6"/>
  <c r="AZ131" i="6"/>
  <c r="AW115" i="6"/>
  <c r="CF115" i="6"/>
  <c r="CB131" i="6"/>
  <c r="BE131" i="6"/>
  <c r="AD210" i="6"/>
  <c r="CO194" i="6"/>
  <c r="CF210" i="6"/>
  <c r="CP210" i="6"/>
  <c r="CK55" i="6"/>
  <c r="AC21" i="6"/>
  <c r="AH55" i="6"/>
  <c r="AI55" i="6"/>
  <c r="BL115" i="6"/>
  <c r="BH55" i="6"/>
  <c r="AT55" i="6"/>
  <c r="AM131" i="6"/>
  <c r="R55" i="6"/>
  <c r="CJ115" i="6"/>
  <c r="AQ131" i="6"/>
  <c r="BH131" i="6"/>
  <c r="CC115" i="6"/>
  <c r="CN115" i="6"/>
  <c r="CJ131" i="6"/>
  <c r="BM131" i="6"/>
  <c r="BN210" i="6"/>
  <c r="AU210" i="6"/>
  <c r="BW55" i="6"/>
  <c r="AJ115" i="6"/>
  <c r="AP115" i="6"/>
  <c r="CO55" i="6"/>
  <c r="AS21" i="6"/>
  <c r="CH131" i="6"/>
  <c r="V131" i="6"/>
  <c r="P115" i="6"/>
  <c r="BU55" i="6"/>
  <c r="CG55" i="6"/>
  <c r="CE115" i="6"/>
  <c r="CL115" i="6"/>
  <c r="Z21" i="6"/>
  <c r="AQ55" i="6"/>
  <c r="O131" i="6"/>
  <c r="BX55" i="6"/>
  <c r="BB55" i="6"/>
  <c r="BS131" i="6"/>
  <c r="Z55" i="6"/>
  <c r="AH131" i="6"/>
  <c r="BW131" i="6"/>
  <c r="BP131" i="6"/>
  <c r="CK115" i="6"/>
  <c r="AC115" i="6"/>
  <c r="BU131" i="6"/>
  <c r="AU194" i="6"/>
  <c r="Q194" i="6"/>
  <c r="BV210" i="6"/>
  <c r="BC210" i="6"/>
  <c r="AQ115" i="6"/>
  <c r="Y115" i="6"/>
  <c r="Y210" i="6"/>
  <c r="BY55" i="6"/>
  <c r="BZ115" i="6"/>
  <c r="N131" i="6"/>
  <c r="BE55" i="6"/>
  <c r="BY131" i="6"/>
  <c r="AF115" i="6"/>
  <c r="CD21" i="6"/>
  <c r="R21" i="6"/>
  <c r="BG55" i="6"/>
  <c r="CA131" i="6"/>
  <c r="CF55" i="6"/>
  <c r="R115" i="6"/>
  <c r="CD55" i="6"/>
  <c r="AP131" i="6"/>
  <c r="CE131" i="6"/>
  <c r="BX131" i="6"/>
  <c r="T115" i="6"/>
  <c r="P131" i="6"/>
  <c r="CO115" i="6"/>
  <c r="CC131" i="6"/>
  <c r="AQ194" i="6"/>
  <c r="AJ194" i="6"/>
  <c r="BC194" i="6"/>
  <c r="BU194" i="6"/>
  <c r="AQ210" i="6"/>
  <c r="X210" i="6"/>
  <c r="AO55" i="6"/>
  <c r="BQ131" i="6"/>
  <c r="BV21" i="6"/>
  <c r="BO55" i="6"/>
  <c r="CN55" i="6"/>
  <c r="AE115" i="6"/>
  <c r="CL55" i="6"/>
  <c r="BN131" i="6"/>
  <c r="CM131" i="6"/>
  <c r="Q115" i="6"/>
  <c r="AB115" i="6"/>
  <c r="X131" i="6"/>
  <c r="CK131" i="6"/>
  <c r="AY194" i="6"/>
  <c r="AR194" i="6"/>
  <c r="CG210" i="6"/>
  <c r="CC194" i="6"/>
  <c r="AY210" i="6"/>
  <c r="AF210" i="6"/>
  <c r="AW55" i="6"/>
  <c r="BS192" i="6"/>
  <c r="BS208" i="6"/>
  <c r="BS129" i="6"/>
  <c r="BS113" i="6"/>
  <c r="BS53" i="6"/>
  <c r="BS21" i="6"/>
  <c r="W211" i="6"/>
  <c r="W195" i="6"/>
  <c r="W132" i="6"/>
  <c r="W116" i="6"/>
  <c r="W56" i="6"/>
  <c r="BV195" i="6"/>
  <c r="BV211" i="6"/>
  <c r="BV116" i="6"/>
  <c r="BV132" i="6"/>
  <c r="BV56" i="6"/>
  <c r="BN209" i="6"/>
  <c r="BN193" i="6"/>
  <c r="BN130" i="6"/>
  <c r="BN54" i="6"/>
  <c r="BN114" i="6"/>
  <c r="CP208" i="6"/>
  <c r="CP192" i="6"/>
  <c r="CP129" i="6"/>
  <c r="CP21" i="6"/>
  <c r="CP53" i="6"/>
  <c r="CP113" i="6"/>
  <c r="BF115" i="6"/>
  <c r="BI21" i="6"/>
  <c r="BK211" i="6"/>
  <c r="BK195" i="6"/>
  <c r="BK132" i="6"/>
  <c r="BK56" i="6"/>
  <c r="BK116" i="6"/>
  <c r="BC209" i="6"/>
  <c r="BC193" i="6"/>
  <c r="BC130" i="6"/>
  <c r="BC54" i="6"/>
  <c r="BC114" i="6"/>
  <c r="CE192" i="6"/>
  <c r="CE208" i="6"/>
  <c r="CE129" i="6"/>
  <c r="CE113" i="6"/>
  <c r="CE53" i="6"/>
  <c r="CE21" i="6"/>
  <c r="S192" i="6"/>
  <c r="S208" i="6"/>
  <c r="S129" i="6"/>
  <c r="S113" i="6"/>
  <c r="S53" i="6"/>
  <c r="S21" i="6"/>
  <c r="BZ55" i="6"/>
  <c r="BR115" i="6"/>
  <c r="AX55" i="6"/>
  <c r="BZ131" i="6"/>
  <c r="U131" i="6"/>
  <c r="CG131" i="6"/>
  <c r="BI115" i="6"/>
  <c r="BP194" i="6"/>
  <c r="BI194" i="6"/>
  <c r="BR194" i="6"/>
  <c r="O194" i="6"/>
  <c r="CA194" i="6"/>
  <c r="AF194" i="6"/>
  <c r="V210" i="6"/>
  <c r="AO194" i="6"/>
  <c r="BI210" i="6"/>
  <c r="BE210" i="6"/>
  <c r="AH210" i="6"/>
  <c r="BW210" i="6"/>
  <c r="AR210" i="6"/>
  <c r="O210" i="6"/>
  <c r="CA210" i="6"/>
  <c r="BD210" i="6"/>
  <c r="AD115" i="6"/>
  <c r="AL211" i="6"/>
  <c r="AL195" i="6"/>
  <c r="AL132" i="6"/>
  <c r="AL116" i="6"/>
  <c r="AL56" i="6"/>
  <c r="BL55" i="6"/>
  <c r="BY211" i="6"/>
  <c r="BY195" i="6"/>
  <c r="BY132" i="6"/>
  <c r="BY116" i="6"/>
  <c r="BY56" i="6"/>
  <c r="CA55" i="6"/>
  <c r="BP211" i="6"/>
  <c r="BP195" i="6"/>
  <c r="BP116" i="6"/>
  <c r="BP132" i="6"/>
  <c r="BP56" i="6"/>
  <c r="AP195" i="6"/>
  <c r="AP211" i="6"/>
  <c r="AP116" i="6"/>
  <c r="AP132" i="6"/>
  <c r="AP56" i="6"/>
  <c r="AQ209" i="6"/>
  <c r="AQ193" i="6"/>
  <c r="AQ130" i="6"/>
  <c r="AQ114" i="6"/>
  <c r="AQ54" i="6"/>
  <c r="AH211" i="6"/>
  <c r="AH195" i="6"/>
  <c r="AH116" i="6"/>
  <c r="AH132" i="6"/>
  <c r="AH56" i="6"/>
  <c r="AQ208" i="6"/>
  <c r="AQ192" i="6"/>
  <c r="AQ129" i="6"/>
  <c r="AQ113" i="6"/>
  <c r="AQ21" i="6"/>
  <c r="AQ53" i="6"/>
  <c r="CM211" i="6"/>
  <c r="CM195" i="6"/>
  <c r="CM132" i="6"/>
  <c r="CM56" i="6"/>
  <c r="CM116" i="6"/>
  <c r="S209" i="6"/>
  <c r="S193" i="6"/>
  <c r="S130" i="6"/>
  <c r="S54" i="6"/>
  <c r="S114" i="6"/>
  <c r="AU192" i="6"/>
  <c r="AU208" i="6"/>
  <c r="AU129" i="6"/>
  <c r="AU113" i="6"/>
  <c r="AU53" i="6"/>
  <c r="AU21" i="6"/>
  <c r="AD208" i="6"/>
  <c r="AD192" i="6"/>
  <c r="AD129" i="6"/>
  <c r="AD21" i="6"/>
  <c r="AD53" i="6"/>
  <c r="AD113" i="6"/>
  <c r="CE211" i="6"/>
  <c r="CE195" i="6"/>
  <c r="CE132" i="6"/>
  <c r="CE116" i="6"/>
  <c r="CE56" i="6"/>
  <c r="S211" i="6"/>
  <c r="S195" i="6"/>
  <c r="S132" i="6"/>
  <c r="S56" i="6"/>
  <c r="S116" i="6"/>
  <c r="BW209" i="6"/>
  <c r="BW193" i="6"/>
  <c r="BW130" i="6"/>
  <c r="BW114" i="6"/>
  <c r="BW54" i="6"/>
  <c r="AM192" i="6"/>
  <c r="AM208" i="6"/>
  <c r="AM129" i="6"/>
  <c r="AM113" i="6"/>
  <c r="AM53" i="6"/>
  <c r="AM21" i="6"/>
  <c r="BN211" i="6"/>
  <c r="BN195" i="6"/>
  <c r="BN116" i="6"/>
  <c r="BN132" i="6"/>
  <c r="BN56" i="6"/>
  <c r="BF209" i="6"/>
  <c r="BF193" i="6"/>
  <c r="BF130" i="6"/>
  <c r="BF114" i="6"/>
  <c r="BF54" i="6"/>
  <c r="CH208" i="6"/>
  <c r="CH192" i="6"/>
  <c r="CH129" i="6"/>
  <c r="CH21" i="6"/>
  <c r="CH113" i="6"/>
  <c r="CH53" i="6"/>
  <c r="V208" i="6"/>
  <c r="V192" i="6"/>
  <c r="V129" i="6"/>
  <c r="V113" i="6"/>
  <c r="V21" i="6"/>
  <c r="V53" i="6"/>
  <c r="BC211" i="6"/>
  <c r="BC195" i="6"/>
  <c r="BC132" i="6"/>
  <c r="BC56" i="6"/>
  <c r="BC116" i="6"/>
  <c r="AU209" i="6"/>
  <c r="AU193" i="6"/>
  <c r="AU130" i="6"/>
  <c r="AU54" i="6"/>
  <c r="AU114" i="6"/>
  <c r="BW208" i="6"/>
  <c r="BW192" i="6"/>
  <c r="BW129" i="6"/>
  <c r="BW113" i="6"/>
  <c r="BW21" i="6"/>
  <c r="BW53" i="6"/>
  <c r="N115" i="6"/>
  <c r="AU131" i="6"/>
  <c r="AZ55" i="6"/>
  <c r="AN115" i="6"/>
  <c r="W131" i="6"/>
  <c r="V55" i="6"/>
  <c r="CH55" i="6"/>
  <c r="CD115" i="6"/>
  <c r="BF55" i="6"/>
  <c r="AL115" i="6"/>
  <c r="BV131" i="6"/>
  <c r="AY131" i="6"/>
  <c r="T131" i="6"/>
  <c r="CF131" i="6"/>
  <c r="BE115" i="6"/>
  <c r="AC131" i="6"/>
  <c r="CO131" i="6"/>
  <c r="BH115" i="6"/>
  <c r="AF131" i="6"/>
  <c r="BQ115" i="6"/>
  <c r="AG131" i="6"/>
  <c r="BV194" i="6"/>
  <c r="S194" i="6"/>
  <c r="CE194" i="6"/>
  <c r="BX194" i="6"/>
  <c r="BQ194" i="6"/>
  <c r="N194" i="6"/>
  <c r="BZ194" i="6"/>
  <c r="W194" i="6"/>
  <c r="CI194" i="6"/>
  <c r="AN194" i="6"/>
  <c r="BB210" i="6"/>
  <c r="AW194" i="6"/>
  <c r="CO210" i="6"/>
  <c r="BM210" i="6"/>
  <c r="AP210" i="6"/>
  <c r="S210" i="6"/>
  <c r="CE210" i="6"/>
  <c r="AZ210" i="6"/>
  <c r="W210" i="6"/>
  <c r="CI210" i="6"/>
  <c r="BL210" i="6"/>
  <c r="CP211" i="6"/>
  <c r="CP195" i="6"/>
  <c r="CP132" i="6"/>
  <c r="CP116" i="6"/>
  <c r="CP56" i="6"/>
  <c r="AD211" i="6"/>
  <c r="AD195" i="6"/>
  <c r="AD132" i="6"/>
  <c r="AD116" i="6"/>
  <c r="AD56" i="6"/>
  <c r="AP21" i="6"/>
  <c r="AV55" i="6"/>
  <c r="BQ211" i="6"/>
  <c r="BQ195" i="6"/>
  <c r="BQ132" i="6"/>
  <c r="BQ116" i="6"/>
  <c r="BQ56" i="6"/>
  <c r="BT115" i="6"/>
  <c r="BK55" i="6"/>
  <c r="BH211" i="6"/>
  <c r="BH195" i="6"/>
  <c r="BH116" i="6"/>
  <c r="BH132" i="6"/>
  <c r="BH56" i="6"/>
  <c r="O192" i="6"/>
  <c r="O208" i="6"/>
  <c r="O129" i="6"/>
  <c r="O113" i="6"/>
  <c r="O21" i="6"/>
  <c r="O53" i="6"/>
  <c r="AY211" i="6"/>
  <c r="AY195" i="6"/>
  <c r="AY132" i="6"/>
  <c r="AY116" i="6"/>
  <c r="AY56" i="6"/>
  <c r="O209" i="6"/>
  <c r="O193" i="6"/>
  <c r="O130" i="6"/>
  <c r="O54" i="6"/>
  <c r="O114" i="6"/>
  <c r="AI195" i="6"/>
  <c r="AI211" i="6"/>
  <c r="AI116" i="6"/>
  <c r="AI132" i="6"/>
  <c r="AI56" i="6"/>
  <c r="CE209" i="6"/>
  <c r="CE193" i="6"/>
  <c r="CE130" i="6"/>
  <c r="CE114" i="6"/>
  <c r="CE54" i="6"/>
  <c r="BW195" i="6"/>
  <c r="BW211" i="6"/>
  <c r="BW56" i="6"/>
  <c r="BW116" i="6"/>
  <c r="BW132" i="6"/>
  <c r="BO209" i="6"/>
  <c r="BO193" i="6"/>
  <c r="BO130" i="6"/>
  <c r="BO54" i="6"/>
  <c r="BO114" i="6"/>
  <c r="AE208" i="6"/>
  <c r="AE192" i="6"/>
  <c r="AE129" i="6"/>
  <c r="AE113" i="6"/>
  <c r="AE53" i="6"/>
  <c r="AE21" i="6"/>
  <c r="BF211" i="6"/>
  <c r="BF195" i="6"/>
  <c r="BF116" i="6"/>
  <c r="BF132" i="6"/>
  <c r="BF56" i="6"/>
  <c r="AX209" i="6"/>
  <c r="AX193" i="6"/>
  <c r="AX130" i="6"/>
  <c r="AX54" i="6"/>
  <c r="AX114" i="6"/>
  <c r="BZ208" i="6"/>
  <c r="BZ192" i="6"/>
  <c r="BZ129" i="6"/>
  <c r="BZ21" i="6"/>
  <c r="BZ53" i="6"/>
  <c r="BZ113" i="6"/>
  <c r="N208" i="6"/>
  <c r="N192" i="6"/>
  <c r="N129" i="6"/>
  <c r="N21" i="6"/>
  <c r="N113" i="6"/>
  <c r="AU211" i="6"/>
  <c r="AU195" i="6"/>
  <c r="AU132" i="6"/>
  <c r="AU56" i="6"/>
  <c r="AU116" i="6"/>
  <c r="AM209" i="6"/>
  <c r="AM193" i="6"/>
  <c r="AM130" i="6"/>
  <c r="AM54" i="6"/>
  <c r="AM114" i="6"/>
  <c r="BO208" i="6"/>
  <c r="BO192" i="6"/>
  <c r="BO129" i="6"/>
  <c r="BO113" i="6"/>
  <c r="BO21" i="6"/>
  <c r="BO53" i="6"/>
  <c r="Z115" i="6"/>
  <c r="BB115" i="6"/>
  <c r="BC131" i="6"/>
  <c r="AD55" i="6"/>
  <c r="CP55" i="6"/>
  <c r="AD131" i="6"/>
  <c r="BN55" i="6"/>
  <c r="AX115" i="6"/>
  <c r="R131" i="6"/>
  <c r="CD131" i="6"/>
  <c r="BG131" i="6"/>
  <c r="AB131" i="6"/>
  <c r="CN131" i="6"/>
  <c r="BM115" i="6"/>
  <c r="AK131" i="6"/>
  <c r="BP115" i="6"/>
  <c r="AN131" i="6"/>
  <c r="BY115" i="6"/>
  <c r="AO131" i="6"/>
  <c r="R194" i="6"/>
  <c r="CD194" i="6"/>
  <c r="AA194" i="6"/>
  <c r="CM194" i="6"/>
  <c r="T194" i="6"/>
  <c r="CF194" i="6"/>
  <c r="BY194" i="6"/>
  <c r="V194" i="6"/>
  <c r="CH194" i="6"/>
  <c r="AE194" i="6"/>
  <c r="U210" i="6"/>
  <c r="AV194" i="6"/>
  <c r="CH210" i="6"/>
  <c r="BE194" i="6"/>
  <c r="BU210" i="6"/>
  <c r="AX210" i="6"/>
  <c r="AA210" i="6"/>
  <c r="CM210" i="6"/>
  <c r="BH210" i="6"/>
  <c r="AE210" i="6"/>
  <c r="BT210" i="6"/>
  <c r="CC55" i="6"/>
  <c r="CH211" i="6"/>
  <c r="CH195" i="6"/>
  <c r="CH116" i="6"/>
  <c r="CH132" i="6"/>
  <c r="CH56" i="6"/>
  <c r="V211" i="6"/>
  <c r="V195" i="6"/>
  <c r="V132" i="6"/>
  <c r="V116" i="6"/>
  <c r="V56" i="6"/>
  <c r="AF55" i="6"/>
  <c r="BI211" i="6"/>
  <c r="BI195" i="6"/>
  <c r="BI132" i="6"/>
  <c r="BI116" i="6"/>
  <c r="BI56" i="6"/>
  <c r="AU115" i="6"/>
  <c r="AU55" i="6"/>
  <c r="AZ211" i="6"/>
  <c r="AZ195" i="6"/>
  <c r="AZ116" i="6"/>
  <c r="AZ132" i="6"/>
  <c r="AZ56" i="6"/>
  <c r="BQ21" i="6"/>
  <c r="CA192" i="6"/>
  <c r="CA208" i="6"/>
  <c r="CA129" i="6"/>
  <c r="CA113" i="6"/>
  <c r="CA53" i="6"/>
  <c r="CA21" i="6"/>
  <c r="CM209" i="6"/>
  <c r="CM193" i="6"/>
  <c r="CM130" i="6"/>
  <c r="CM114" i="6"/>
  <c r="CM54" i="6"/>
  <c r="AA211" i="6"/>
  <c r="AA195" i="6"/>
  <c r="AA56" i="6"/>
  <c r="AA132" i="6"/>
  <c r="AA116" i="6"/>
  <c r="BI55" i="6"/>
  <c r="AS55" i="6"/>
  <c r="BO195" i="6"/>
  <c r="BO211" i="6"/>
  <c r="BO116" i="6"/>
  <c r="BO132" i="6"/>
  <c r="BO56" i="6"/>
  <c r="BG209" i="6"/>
  <c r="BG193" i="6"/>
  <c r="BG130" i="6"/>
  <c r="BG114" i="6"/>
  <c r="BG54" i="6"/>
  <c r="CI192" i="6"/>
  <c r="CI208" i="6"/>
  <c r="CI129" i="6"/>
  <c r="CI113" i="6"/>
  <c r="CI21" i="6"/>
  <c r="CI53" i="6"/>
  <c r="W192" i="6"/>
  <c r="W208" i="6"/>
  <c r="W129" i="6"/>
  <c r="W113" i="6"/>
  <c r="W21" i="6"/>
  <c r="W53" i="6"/>
  <c r="BA21" i="6"/>
  <c r="AX211" i="6"/>
  <c r="AX195" i="6"/>
  <c r="AX116" i="6"/>
  <c r="AX132" i="6"/>
  <c r="AX56" i="6"/>
  <c r="AP209" i="6"/>
  <c r="AP193" i="6"/>
  <c r="AP130" i="6"/>
  <c r="AP114" i="6"/>
  <c r="AP54" i="6"/>
  <c r="BR208" i="6"/>
  <c r="BR192" i="6"/>
  <c r="BR129" i="6"/>
  <c r="BR21" i="6"/>
  <c r="BR53" i="6"/>
  <c r="BR113" i="6"/>
  <c r="AM211" i="6"/>
  <c r="AM195" i="6"/>
  <c r="AM132" i="6"/>
  <c r="AM56" i="6"/>
  <c r="AM116" i="6"/>
  <c r="BJ115" i="6"/>
  <c r="BD55" i="6"/>
  <c r="CI115" i="6"/>
  <c r="AI115" i="6"/>
  <c r="CJ55" i="6"/>
  <c r="AN55" i="6"/>
  <c r="BR131" i="6"/>
  <c r="BT55" i="6"/>
  <c r="X55" i="6"/>
  <c r="BK131" i="6"/>
  <c r="CH115" i="6"/>
  <c r="BG115" i="6"/>
  <c r="AH115" i="6"/>
  <c r="CI55" i="6"/>
  <c r="BS55" i="6"/>
  <c r="BC55" i="6"/>
  <c r="AM55" i="6"/>
  <c r="W55" i="6"/>
  <c r="AE209" i="6"/>
  <c r="AE193" i="6"/>
  <c r="AE130" i="6"/>
  <c r="AE54" i="6"/>
  <c r="AE114" i="6"/>
  <c r="BG192" i="6"/>
  <c r="BG208" i="6"/>
  <c r="BG129" i="6"/>
  <c r="BG113" i="6"/>
  <c r="BG53" i="6"/>
  <c r="BG21" i="6"/>
  <c r="AY55" i="6"/>
  <c r="AM115" i="6"/>
  <c r="BP55" i="6"/>
  <c r="BN115" i="6"/>
  <c r="CI131" i="6"/>
  <c r="AL55" i="6"/>
  <c r="BJ131" i="6"/>
  <c r="BV55" i="6"/>
  <c r="BK115" i="6"/>
  <c r="Z131" i="6"/>
  <c r="CL131" i="6"/>
  <c r="BO131" i="6"/>
  <c r="AJ131" i="6"/>
  <c r="BU115" i="6"/>
  <c r="AS131" i="6"/>
  <c r="BX115" i="6"/>
  <c r="AV131" i="6"/>
  <c r="U115" i="6"/>
  <c r="CG115" i="6"/>
  <c r="AW131" i="6"/>
  <c r="Z194" i="6"/>
  <c r="CL194" i="6"/>
  <c r="AI194" i="6"/>
  <c r="AB194" i="6"/>
  <c r="CN194" i="6"/>
  <c r="U194" i="6"/>
  <c r="CG194" i="6"/>
  <c r="AD194" i="6"/>
  <c r="CP194" i="6"/>
  <c r="AM194" i="6"/>
  <c r="BA210" i="6"/>
  <c r="BD194" i="6"/>
  <c r="BM194" i="6"/>
  <c r="Q210" i="6"/>
  <c r="CC210" i="6"/>
  <c r="BF210" i="6"/>
  <c r="AI210" i="6"/>
  <c r="BP210" i="6"/>
  <c r="AM210" i="6"/>
  <c r="P210" i="6"/>
  <c r="CB210" i="6"/>
  <c r="AH21" i="6"/>
  <c r="BM55" i="6"/>
  <c r="BZ211" i="6"/>
  <c r="BZ195" i="6"/>
  <c r="BZ132" i="6"/>
  <c r="BZ116" i="6"/>
  <c r="BZ56" i="6"/>
  <c r="N211" i="6"/>
  <c r="N195" i="6"/>
  <c r="N132" i="6"/>
  <c r="N116" i="6"/>
  <c r="N56" i="6"/>
  <c r="BV115" i="6"/>
  <c r="P55" i="6"/>
  <c r="BA211" i="6"/>
  <c r="BA195" i="6"/>
  <c r="BA132" i="6"/>
  <c r="BA116" i="6"/>
  <c r="BA56" i="6"/>
  <c r="V115" i="6"/>
  <c r="AE55" i="6"/>
  <c r="BP21" i="6"/>
  <c r="AR211" i="6"/>
  <c r="AR195" i="6"/>
  <c r="AR116" i="6"/>
  <c r="AR132" i="6"/>
  <c r="AR56" i="6"/>
  <c r="AY209" i="6"/>
  <c r="AY193" i="6"/>
  <c r="AY130" i="6"/>
  <c r="AY54" i="6"/>
  <c r="AY114" i="6"/>
  <c r="AH209" i="6"/>
  <c r="AH193" i="6"/>
  <c r="AH130" i="6"/>
  <c r="AH54" i="6"/>
  <c r="AH114" i="6"/>
  <c r="BQ55" i="6"/>
  <c r="AE211" i="6"/>
  <c r="AE195" i="6"/>
  <c r="AE132" i="6"/>
  <c r="AE56" i="6"/>
  <c r="AE116" i="6"/>
  <c r="CI209" i="6"/>
  <c r="CI193" i="6"/>
  <c r="CI130" i="6"/>
  <c r="CI54" i="6"/>
  <c r="CI114" i="6"/>
  <c r="W209" i="6"/>
  <c r="W193" i="6"/>
  <c r="W130" i="6"/>
  <c r="W54" i="6"/>
  <c r="W114" i="6"/>
  <c r="AY208" i="6"/>
  <c r="AY192" i="6"/>
  <c r="AY129" i="6"/>
  <c r="AY113" i="6"/>
  <c r="AY21" i="6"/>
  <c r="AY53" i="6"/>
  <c r="BA131" i="6"/>
  <c r="AK210" i="6"/>
  <c r="AL194" i="6"/>
  <c r="N210" i="6"/>
  <c r="BR211" i="6"/>
  <c r="BR195" i="6"/>
  <c r="BR132" i="6"/>
  <c r="BR116" i="6"/>
  <c r="BR56" i="6"/>
  <c r="AV115" i="6"/>
  <c r="AK21" i="6"/>
  <c r="AS211" i="6"/>
  <c r="AS195" i="6"/>
  <c r="AS132" i="6"/>
  <c r="AS116" i="6"/>
  <c r="AS56" i="6"/>
  <c r="O55" i="6"/>
  <c r="AJ211" i="6"/>
  <c r="AJ195" i="6"/>
  <c r="AJ116" i="6"/>
  <c r="AJ132" i="6"/>
  <c r="AJ56" i="6"/>
  <c r="BJ208" i="6"/>
  <c r="BJ192" i="6"/>
  <c r="BJ129" i="6"/>
  <c r="BJ21" i="6"/>
  <c r="BJ113" i="6"/>
  <c r="BJ53" i="6"/>
  <c r="BB208" i="6"/>
  <c r="BB192" i="6"/>
  <c r="BB129" i="6"/>
  <c r="BB21" i="6"/>
  <c r="BB113" i="6"/>
  <c r="BB53" i="6"/>
  <c r="AK115" i="6"/>
  <c r="BJ210" i="6"/>
  <c r="BQ210" i="6"/>
  <c r="AK194" i="6"/>
  <c r="AT194" i="6"/>
  <c r="AT210" i="6"/>
  <c r="BJ211" i="6"/>
  <c r="BJ195" i="6"/>
  <c r="BJ132" i="6"/>
  <c r="BJ116" i="6"/>
  <c r="BJ56" i="6"/>
  <c r="CL21" i="6"/>
  <c r="BF21" i="6"/>
  <c r="W115" i="6"/>
  <c r="AK211" i="6"/>
  <c r="AK195" i="6"/>
  <c r="AK132" i="6"/>
  <c r="AK116" i="6"/>
  <c r="AK56" i="6"/>
  <c r="CN211" i="6"/>
  <c r="CN195" i="6"/>
  <c r="CN132" i="6"/>
  <c r="CN116" i="6"/>
  <c r="CN56" i="6"/>
  <c r="AB211" i="6"/>
  <c r="AB195" i="6"/>
  <c r="AB132" i="6"/>
  <c r="AB116" i="6"/>
  <c r="AB56" i="6"/>
  <c r="AE131" i="6"/>
  <c r="CL209" i="6"/>
  <c r="CL193" i="6"/>
  <c r="CL114" i="6"/>
  <c r="CL130" i="6"/>
  <c r="CL54" i="6"/>
  <c r="CI211" i="6"/>
  <c r="CI195" i="6"/>
  <c r="CI132" i="6"/>
  <c r="CI56" i="6"/>
  <c r="CI116" i="6"/>
  <c r="AQ195" i="6"/>
  <c r="AQ211" i="6"/>
  <c r="AQ56" i="6"/>
  <c r="AQ116" i="6"/>
  <c r="AQ132" i="6"/>
  <c r="AI209" i="6"/>
  <c r="AI193" i="6"/>
  <c r="AI130" i="6"/>
  <c r="AI54" i="6"/>
  <c r="AI114" i="6"/>
  <c r="BK192" i="6"/>
  <c r="BK208" i="6"/>
  <c r="BK129" i="6"/>
  <c r="BK113" i="6"/>
  <c r="BK21" i="6"/>
  <c r="BK53" i="6"/>
  <c r="Z211" i="6"/>
  <c r="Z195" i="6"/>
  <c r="Z116" i="6"/>
  <c r="Z132" i="6"/>
  <c r="Z56" i="6"/>
  <c r="CD209" i="6"/>
  <c r="CD193" i="6"/>
  <c r="CD130" i="6"/>
  <c r="CD114" i="6"/>
  <c r="CD54" i="6"/>
  <c r="R209" i="6"/>
  <c r="R193" i="6"/>
  <c r="R130" i="6"/>
  <c r="R54" i="6"/>
  <c r="R114" i="6"/>
  <c r="AT208" i="6"/>
  <c r="AT192" i="6"/>
  <c r="AT129" i="6"/>
  <c r="AT21" i="6"/>
  <c r="AT53" i="6"/>
  <c r="AT113" i="6"/>
  <c r="CA211" i="6"/>
  <c r="CA195" i="6"/>
  <c r="CA132" i="6"/>
  <c r="CA56" i="6"/>
  <c r="CA116" i="6"/>
  <c r="O211" i="6"/>
  <c r="O195" i="6"/>
  <c r="O132" i="6"/>
  <c r="O56" i="6"/>
  <c r="O116" i="6"/>
  <c r="BS209" i="6"/>
  <c r="BS193" i="6"/>
  <c r="BS130" i="6"/>
  <c r="BS114" i="6"/>
  <c r="BS54" i="6"/>
  <c r="AI192" i="6"/>
  <c r="AI208" i="6"/>
  <c r="AI129" i="6"/>
  <c r="AI113" i="6"/>
  <c r="AI21" i="6"/>
  <c r="AI53" i="6"/>
  <c r="AX131" i="6"/>
  <c r="AX194" i="6"/>
  <c r="AZ194" i="6"/>
  <c r="AL210" i="6"/>
  <c r="AS194" i="6"/>
  <c r="AS210" i="6"/>
  <c r="BB194" i="6"/>
  <c r="BZ210" i="6"/>
  <c r="BK194" i="6"/>
  <c r="P194" i="6"/>
  <c r="CB194" i="6"/>
  <c r="Y194" i="6"/>
  <c r="CK194" i="6"/>
  <c r="AO210" i="6"/>
  <c r="R210" i="6"/>
  <c r="CD210" i="6"/>
  <c r="BG210" i="6"/>
  <c r="AB210" i="6"/>
  <c r="CN210" i="6"/>
  <c r="BK210" i="6"/>
  <c r="AN210" i="6"/>
  <c r="CB115" i="6"/>
  <c r="Q55" i="6"/>
  <c r="BB211" i="6"/>
  <c r="BB195" i="6"/>
  <c r="BB132" i="6"/>
  <c r="BB116" i="6"/>
  <c r="BB56" i="6"/>
  <c r="CO211" i="6"/>
  <c r="CO195" i="6"/>
  <c r="CO132" i="6"/>
  <c r="CO116" i="6"/>
  <c r="CO56" i="6"/>
  <c r="AC211" i="6"/>
  <c r="AC195" i="6"/>
  <c r="AC132" i="6"/>
  <c r="AC116" i="6"/>
  <c r="AC56" i="6"/>
  <c r="CF211" i="6"/>
  <c r="CF195" i="6"/>
  <c r="CF116" i="6"/>
  <c r="CF132" i="6"/>
  <c r="CF56" i="6"/>
  <c r="T211" i="6"/>
  <c r="T195" i="6"/>
  <c r="T132" i="6"/>
  <c r="T116" i="6"/>
  <c r="T56" i="6"/>
  <c r="BG211" i="6"/>
  <c r="BG195" i="6"/>
  <c r="BG56" i="6"/>
  <c r="BG116" i="6"/>
  <c r="BG132" i="6"/>
  <c r="Z209" i="6"/>
  <c r="Z193" i="6"/>
  <c r="Z130" i="6"/>
  <c r="Z114" i="6"/>
  <c r="Z54" i="6"/>
  <c r="CA209" i="6"/>
  <c r="CA193" i="6"/>
  <c r="CA130" i="6"/>
  <c r="CA114" i="6"/>
  <c r="CA54" i="6"/>
  <c r="AA209" i="6"/>
  <c r="AA193" i="6"/>
  <c r="AA130" i="6"/>
  <c r="AA114" i="6"/>
  <c r="AA54" i="6"/>
  <c r="BC192" i="6"/>
  <c r="BC208" i="6"/>
  <c r="BC129" i="6"/>
  <c r="BC113" i="6"/>
  <c r="BC53" i="6"/>
  <c r="BC21" i="6"/>
  <c r="CD211" i="6"/>
  <c r="CD195" i="6"/>
  <c r="CD116" i="6"/>
  <c r="CD132" i="6"/>
  <c r="CD56" i="6"/>
  <c r="R211" i="6"/>
  <c r="R195" i="6"/>
  <c r="R116" i="6"/>
  <c r="R132" i="6"/>
  <c r="R56" i="6"/>
  <c r="BV209" i="6"/>
  <c r="BV193" i="6"/>
  <c r="BV114" i="6"/>
  <c r="BV130" i="6"/>
  <c r="BV54" i="6"/>
  <c r="AL208" i="6"/>
  <c r="AL192" i="6"/>
  <c r="AL129" i="6"/>
  <c r="AL21" i="6"/>
  <c r="AL113" i="6"/>
  <c r="AL53" i="6"/>
  <c r="BS211" i="6"/>
  <c r="BS195" i="6"/>
  <c r="BS132" i="6"/>
  <c r="BS56" i="6"/>
  <c r="BS116" i="6"/>
  <c r="BK209" i="6"/>
  <c r="BK193" i="6"/>
  <c r="BK130" i="6"/>
  <c r="BK54" i="6"/>
  <c r="BK114" i="6"/>
  <c r="CM208" i="6"/>
  <c r="CM192" i="6"/>
  <c r="CM129" i="6"/>
  <c r="CM113" i="6"/>
  <c r="CM53" i="6"/>
  <c r="CM21" i="6"/>
  <c r="AA208" i="6"/>
  <c r="AA192" i="6"/>
  <c r="AA129" i="6"/>
  <c r="AA113" i="6"/>
  <c r="AA53" i="6"/>
  <c r="AA21" i="6"/>
  <c r="BF131" i="6"/>
  <c r="BH194" i="6"/>
  <c r="BR210" i="6"/>
  <c r="BA194" i="6"/>
  <c r="BY210" i="6"/>
  <c r="BJ194" i="6"/>
  <c r="BS194" i="6"/>
  <c r="X194" i="6"/>
  <c r="CJ194" i="6"/>
  <c r="AG194" i="6"/>
  <c r="AC210" i="6"/>
  <c r="AW210" i="6"/>
  <c r="Z210" i="6"/>
  <c r="CL210" i="6"/>
  <c r="BO210" i="6"/>
  <c r="AJ210" i="6"/>
  <c r="BS210" i="6"/>
  <c r="AV210" i="6"/>
  <c r="BC115" i="6"/>
  <c r="AT211" i="6"/>
  <c r="AT195" i="6"/>
  <c r="AT132" i="6"/>
  <c r="AT116" i="6"/>
  <c r="AT56" i="6"/>
  <c r="CB55" i="6"/>
  <c r="CG211" i="6"/>
  <c r="CG195" i="6"/>
  <c r="CG132" i="6"/>
  <c r="CG116" i="6"/>
  <c r="CG56" i="6"/>
  <c r="U211" i="6"/>
  <c r="U195" i="6"/>
  <c r="U132" i="6"/>
  <c r="U116" i="6"/>
  <c r="U56" i="6"/>
  <c r="BX211" i="6"/>
  <c r="BX195" i="6"/>
  <c r="BX116" i="6"/>
  <c r="BX132" i="6"/>
  <c r="BX56" i="6"/>
  <c r="K352" i="6" l="1"/>
  <c r="H363" i="6"/>
  <c r="H423" i="6" s="1"/>
  <c r="K350" i="6"/>
  <c r="J402" i="6"/>
  <c r="J488" i="6" s="1"/>
  <c r="J404" i="6"/>
  <c r="J490" i="6" s="1"/>
  <c r="J391" i="6"/>
  <c r="K331" i="6"/>
  <c r="J444" i="6"/>
  <c r="K384" i="6"/>
  <c r="K403" i="6"/>
  <c r="K489" i="6" s="1"/>
  <c r="L351" i="6"/>
  <c r="J442" i="6"/>
  <c r="K382" i="6"/>
  <c r="J392" i="6"/>
  <c r="K332" i="6"/>
  <c r="J443" i="6"/>
  <c r="K383" i="6"/>
  <c r="K404" i="6"/>
  <c r="K490" i="6" s="1"/>
  <c r="L352" i="6"/>
  <c r="H422" i="6"/>
  <c r="I362" i="6"/>
  <c r="H421" i="6"/>
  <c r="I361" i="6"/>
  <c r="J390" i="6"/>
  <c r="K330" i="6"/>
  <c r="BM41" i="6"/>
  <c r="AA41" i="6"/>
  <c r="AL41" i="6"/>
  <c r="CB41" i="6"/>
  <c r="CM41" i="6"/>
  <c r="AQ41" i="6"/>
  <c r="V41" i="6"/>
  <c r="CI41" i="6"/>
  <c r="AI41" i="6"/>
  <c r="AP41" i="6"/>
  <c r="AC41" i="6"/>
  <c r="T41" i="6"/>
  <c r="R41" i="6"/>
  <c r="BT41" i="6"/>
  <c r="BC41" i="6"/>
  <c r="BQ41" i="6"/>
  <c r="AY41" i="6"/>
  <c r="W41" i="6"/>
  <c r="AX41" i="6"/>
  <c r="CN41" i="6"/>
  <c r="BP41" i="6"/>
  <c r="BU41" i="6"/>
  <c r="AS41" i="6"/>
  <c r="CJ41" i="6"/>
  <c r="Z41" i="6"/>
  <c r="AU41" i="6"/>
  <c r="BI41" i="6"/>
  <c r="CD41" i="6"/>
  <c r="BF41" i="6"/>
  <c r="CG41" i="6"/>
  <c r="AN41" i="6"/>
  <c r="AJ41" i="6"/>
  <c r="CO41" i="6"/>
  <c r="BE41" i="6"/>
  <c r="AM41" i="6"/>
  <c r="BO41" i="6"/>
  <c r="BS41" i="6"/>
  <c r="U41" i="6"/>
  <c r="BB41" i="6"/>
  <c r="AW41" i="6"/>
  <c r="M234" i="6"/>
  <c r="CF41" i="6"/>
  <c r="Q41" i="6"/>
  <c r="BN41" i="6"/>
  <c r="BK41" i="6"/>
  <c r="Y41" i="6"/>
  <c r="AZ41" i="6"/>
  <c r="CE41" i="6"/>
  <c r="M133" i="6"/>
  <c r="BY41" i="6"/>
  <c r="BL41" i="6"/>
  <c r="AG41" i="6"/>
  <c r="BG41" i="6"/>
  <c r="AO41" i="6"/>
  <c r="AD41" i="6"/>
  <c r="AB41" i="6"/>
  <c r="M272" i="6"/>
  <c r="BV41" i="6"/>
  <c r="AV41" i="6"/>
  <c r="AT41" i="6"/>
  <c r="M250" i="6"/>
  <c r="BA41" i="6"/>
  <c r="BR41" i="6"/>
  <c r="AR41" i="6"/>
  <c r="CK41" i="6"/>
  <c r="S41" i="6"/>
  <c r="X41" i="6"/>
  <c r="BH41" i="6"/>
  <c r="AH41" i="6"/>
  <c r="CA41" i="6"/>
  <c r="O41" i="6"/>
  <c r="AK41" i="6"/>
  <c r="P41" i="6"/>
  <c r="CL41" i="6"/>
  <c r="CC41" i="6"/>
  <c r="CH41" i="6"/>
  <c r="AE41" i="6"/>
  <c r="BX41" i="6"/>
  <c r="BZ41" i="6"/>
  <c r="AF41" i="6"/>
  <c r="BW41" i="6"/>
  <c r="CP41" i="6"/>
  <c r="BD41" i="6"/>
  <c r="BJ41" i="6"/>
  <c r="M196" i="6"/>
  <c r="M57" i="6"/>
  <c r="M117" i="6"/>
  <c r="M212" i="6"/>
  <c r="N41" i="6"/>
  <c r="M79" i="6"/>
  <c r="N57" i="6"/>
  <c r="M95" i="6"/>
  <c r="M288" i="6"/>
  <c r="AI79" i="6"/>
  <c r="O467" i="6"/>
  <c r="AG79" i="6"/>
  <c r="CM95" i="6"/>
  <c r="BA79" i="6"/>
  <c r="BU95" i="6"/>
  <c r="AT95" i="6"/>
  <c r="BF95" i="6"/>
  <c r="AA79" i="6"/>
  <c r="CG95" i="6"/>
  <c r="BF79" i="6"/>
  <c r="CC95" i="6"/>
  <c r="Z95" i="6"/>
  <c r="BT95" i="6"/>
  <c r="AU95" i="6"/>
  <c r="AG95" i="6"/>
  <c r="CO79" i="6"/>
  <c r="CG79" i="6"/>
  <c r="BN79" i="6"/>
  <c r="AS79" i="6"/>
  <c r="BB79" i="6"/>
  <c r="BB95" i="6"/>
  <c r="AY79" i="6"/>
  <c r="BJ95" i="6"/>
  <c r="CI79" i="6"/>
  <c r="BG95" i="6"/>
  <c r="AM95" i="6"/>
  <c r="AO95" i="6"/>
  <c r="CO95" i="6"/>
  <c r="BA95" i="6"/>
  <c r="AL79" i="6"/>
  <c r="Y95" i="6"/>
  <c r="BU79" i="6"/>
  <c r="Y79" i="6"/>
  <c r="AL95" i="6"/>
  <c r="BK79" i="6"/>
  <c r="AZ79" i="6"/>
  <c r="BS79" i="6"/>
  <c r="CJ95" i="6"/>
  <c r="CB95" i="6"/>
  <c r="CA95" i="6"/>
  <c r="CN79" i="6"/>
  <c r="BY79" i="6"/>
  <c r="CF95" i="6"/>
  <c r="CL79" i="6"/>
  <c r="BQ79" i="6"/>
  <c r="BO95" i="6"/>
  <c r="BZ79" i="6"/>
  <c r="AP79" i="6"/>
  <c r="BD95" i="6"/>
  <c r="AV79" i="6"/>
  <c r="BP95" i="6"/>
  <c r="BH79" i="6"/>
  <c r="BS95" i="6"/>
  <c r="CN95" i="6"/>
  <c r="BT79" i="6"/>
  <c r="AC95" i="6"/>
  <c r="U95" i="6"/>
  <c r="CL95" i="6"/>
  <c r="BQ95" i="6"/>
  <c r="BO79" i="6"/>
  <c r="BZ95" i="6"/>
  <c r="BD79" i="6"/>
  <c r="AV95" i="6"/>
  <c r="BP79" i="6"/>
  <c r="BH95" i="6"/>
  <c r="AN79" i="6"/>
  <c r="R79" i="6"/>
  <c r="CM79" i="6"/>
  <c r="AK79" i="6"/>
  <c r="Q79" i="6"/>
  <c r="AC79" i="6"/>
  <c r="U79" i="6"/>
  <c r="X95" i="6"/>
  <c r="P95" i="6"/>
  <c r="BX95" i="6"/>
  <c r="CK79" i="6"/>
  <c r="S95" i="6"/>
  <c r="AD79" i="6"/>
  <c r="BI95" i="6"/>
  <c r="BK95" i="6"/>
  <c r="AN95" i="6"/>
  <c r="R95" i="6"/>
  <c r="AZ95" i="6"/>
  <c r="AF79" i="6"/>
  <c r="AQ95" i="6"/>
  <c r="AK95" i="6"/>
  <c r="Q95" i="6"/>
  <c r="AX79" i="6"/>
  <c r="BE79" i="6"/>
  <c r="AE79" i="6"/>
  <c r="X79" i="6"/>
  <c r="P79" i="6"/>
  <c r="BX79" i="6"/>
  <c r="CK95" i="6"/>
  <c r="AD95" i="6"/>
  <c r="BI79" i="6"/>
  <c r="AS95" i="6"/>
  <c r="AI95" i="6"/>
  <c r="AF95" i="6"/>
  <c r="AQ79" i="6"/>
  <c r="BM79" i="6"/>
  <c r="AR79" i="6"/>
  <c r="W79" i="6"/>
  <c r="AX95" i="6"/>
  <c r="BE95" i="6"/>
  <c r="AE95" i="6"/>
  <c r="BL79" i="6"/>
  <c r="AH79" i="6"/>
  <c r="CD79" i="6"/>
  <c r="V95" i="6"/>
  <c r="CE79" i="6"/>
  <c r="CP79" i="6"/>
  <c r="BC79" i="6"/>
  <c r="CC79" i="6"/>
  <c r="BN95" i="6"/>
  <c r="O95" i="6"/>
  <c r="BM95" i="6"/>
  <c r="AR95" i="6"/>
  <c r="W95" i="6"/>
  <c r="BG79" i="6"/>
  <c r="BR95" i="6"/>
  <c r="BV79" i="6"/>
  <c r="BL95" i="6"/>
  <c r="AP95" i="6"/>
  <c r="AH95" i="6"/>
  <c r="CD95" i="6"/>
  <c r="V79" i="6"/>
  <c r="S79" i="6"/>
  <c r="CE95" i="6"/>
  <c r="CP95" i="6"/>
  <c r="BC95" i="6"/>
  <c r="BV95" i="6"/>
  <c r="O79" i="6"/>
  <c r="BR79" i="6"/>
  <c r="N79" i="6"/>
  <c r="AJ79" i="6"/>
  <c r="AB79" i="6"/>
  <c r="BW79" i="6"/>
  <c r="CH95" i="6"/>
  <c r="AW95" i="6"/>
  <c r="T79" i="6"/>
  <c r="Z79" i="6"/>
  <c r="AA95" i="6"/>
  <c r="AT79" i="6"/>
  <c r="AO79" i="6"/>
  <c r="CJ79" i="6"/>
  <c r="CB79" i="6"/>
  <c r="CA79" i="6"/>
  <c r="AY95" i="6"/>
  <c r="BJ79" i="6"/>
  <c r="CI95" i="6"/>
  <c r="BY95" i="6"/>
  <c r="CF79" i="6"/>
  <c r="AU79" i="6"/>
  <c r="N95" i="6"/>
  <c r="AM79" i="6"/>
  <c r="AJ95" i="6"/>
  <c r="AB95" i="6"/>
  <c r="BW95" i="6"/>
  <c r="CH79" i="6"/>
  <c r="AW79" i="6"/>
  <c r="T95" i="6"/>
  <c r="CC288" i="6"/>
  <c r="BA288" i="6"/>
  <c r="AI288" i="6"/>
  <c r="BF288" i="6"/>
  <c r="BU288" i="6"/>
  <c r="AA288" i="6"/>
  <c r="S288" i="6"/>
  <c r="AT288" i="6"/>
  <c r="BV288" i="6"/>
  <c r="AG288" i="6"/>
  <c r="CE288" i="6"/>
  <c r="CP288" i="6"/>
  <c r="BC288" i="6"/>
  <c r="AX288" i="6"/>
  <c r="BT288" i="6"/>
  <c r="Z272" i="6"/>
  <c r="S272" i="6"/>
  <c r="CM288" i="6"/>
  <c r="AR288" i="6"/>
  <c r="AD288" i="6"/>
  <c r="BS288" i="6"/>
  <c r="BK288" i="6"/>
  <c r="AQ288" i="6"/>
  <c r="BE288" i="6"/>
  <c r="W288" i="6"/>
  <c r="X288" i="6"/>
  <c r="P288" i="6"/>
  <c r="BG288" i="6"/>
  <c r="BR288" i="6"/>
  <c r="BD288" i="6"/>
  <c r="AV288" i="6"/>
  <c r="BP288" i="6"/>
  <c r="BH288" i="6"/>
  <c r="CO288" i="6"/>
  <c r="CG288" i="6"/>
  <c r="CN288" i="6"/>
  <c r="BB288" i="6"/>
  <c r="O288" i="6"/>
  <c r="BI288" i="6"/>
  <c r="CJ288" i="6"/>
  <c r="CB288" i="6"/>
  <c r="AY288" i="6"/>
  <c r="BJ288" i="6"/>
  <c r="CI288" i="6"/>
  <c r="AM288" i="6"/>
  <c r="BL288" i="6"/>
  <c r="AP288" i="6"/>
  <c r="AH288" i="6"/>
  <c r="BX288" i="6"/>
  <c r="CK288" i="6"/>
  <c r="V288" i="6"/>
  <c r="AU288" i="6"/>
  <c r="AN288" i="6"/>
  <c r="R288" i="6"/>
  <c r="AK288" i="6"/>
  <c r="Q288" i="6"/>
  <c r="CA288" i="6"/>
  <c r="Y288" i="6"/>
  <c r="BY288" i="6"/>
  <c r="CF288" i="6"/>
  <c r="CD288" i="6"/>
  <c r="N288" i="6"/>
  <c r="BW288" i="6"/>
  <c r="CH288" i="6"/>
  <c r="BN288" i="6"/>
  <c r="AS288" i="6"/>
  <c r="AL288" i="6"/>
  <c r="BM288" i="6"/>
  <c r="Z288" i="6"/>
  <c r="AZ288" i="6"/>
  <c r="AF288" i="6"/>
  <c r="AC288" i="6"/>
  <c r="U288" i="6"/>
  <c r="CL288" i="6"/>
  <c r="BQ288" i="6"/>
  <c r="AE288" i="6"/>
  <c r="AJ288" i="6"/>
  <c r="AB288" i="6"/>
  <c r="BO288" i="6"/>
  <c r="BZ288" i="6"/>
  <c r="AW288" i="6"/>
  <c r="AO288" i="6"/>
  <c r="T288" i="6"/>
  <c r="R272" i="6"/>
  <c r="BS272" i="6"/>
  <c r="AF272" i="6"/>
  <c r="AT272" i="6"/>
  <c r="AM272" i="6"/>
  <c r="BU272" i="6"/>
  <c r="AI272" i="6"/>
  <c r="AD272" i="6"/>
  <c r="AC272" i="6"/>
  <c r="U272" i="6"/>
  <c r="BQ272" i="6"/>
  <c r="AE272" i="6"/>
  <c r="AJ272" i="6"/>
  <c r="BA272" i="6"/>
  <c r="BF272" i="6"/>
  <c r="CO272" i="6"/>
  <c r="CG272" i="6"/>
  <c r="CJ272" i="6"/>
  <c r="CB272" i="6"/>
  <c r="AY272" i="6"/>
  <c r="BJ272" i="6"/>
  <c r="BL272" i="6"/>
  <c r="CL272" i="6"/>
  <c r="AG272" i="6"/>
  <c r="CE272" i="6"/>
  <c r="CP272" i="6"/>
  <c r="BC272" i="6"/>
  <c r="AX272" i="6"/>
  <c r="BE272" i="6"/>
  <c r="W272" i="6"/>
  <c r="X272" i="6"/>
  <c r="P272" i="6"/>
  <c r="BG272" i="6"/>
  <c r="BR272" i="6"/>
  <c r="BD272" i="6"/>
  <c r="AV272" i="6"/>
  <c r="BP272" i="6"/>
  <c r="BH272" i="6"/>
  <c r="CN272" i="6"/>
  <c r="BT272" i="6"/>
  <c r="BB272" i="6"/>
  <c r="O272" i="6"/>
  <c r="BI272" i="6"/>
  <c r="CI272" i="6"/>
  <c r="AP272" i="6"/>
  <c r="AH272" i="6"/>
  <c r="BX272" i="6"/>
  <c r="CK272" i="6"/>
  <c r="V272" i="6"/>
  <c r="AU272" i="6"/>
  <c r="AN272" i="6"/>
  <c r="AA272" i="6"/>
  <c r="AK272" i="6"/>
  <c r="Q272" i="6"/>
  <c r="CA272" i="6"/>
  <c r="CC272" i="6"/>
  <c r="Y272" i="6"/>
  <c r="BY272" i="6"/>
  <c r="CF272" i="6"/>
  <c r="CD272" i="6"/>
  <c r="N272" i="6"/>
  <c r="BW272" i="6"/>
  <c r="CH272" i="6"/>
  <c r="BN272" i="6"/>
  <c r="AS272" i="6"/>
  <c r="CM272" i="6"/>
  <c r="AL272" i="6"/>
  <c r="BM272" i="6"/>
  <c r="AR272" i="6"/>
  <c r="AZ272" i="6"/>
  <c r="AB272" i="6"/>
  <c r="BO272" i="6"/>
  <c r="BZ272" i="6"/>
  <c r="AW272" i="6"/>
  <c r="AO272" i="6"/>
  <c r="T272" i="6"/>
  <c r="BV272" i="6"/>
  <c r="BK272" i="6"/>
  <c r="AQ272" i="6"/>
  <c r="CC250" i="6"/>
  <c r="AY234" i="6"/>
  <c r="CD234" i="6"/>
  <c r="U234" i="6"/>
  <c r="BK250" i="6"/>
  <c r="BN234" i="6"/>
  <c r="BJ234" i="6"/>
  <c r="AZ250" i="6"/>
  <c r="Z250" i="6"/>
  <c r="AJ250" i="6"/>
  <c r="BH234" i="6"/>
  <c r="CI234" i="6"/>
  <c r="O250" i="6"/>
  <c r="AF234" i="6"/>
  <c r="U250" i="6"/>
  <c r="BO234" i="6"/>
  <c r="S234" i="6"/>
  <c r="BM234" i="6"/>
  <c r="BG234" i="6"/>
  <c r="N234" i="6"/>
  <c r="BL234" i="6"/>
  <c r="AS234" i="6"/>
  <c r="AL250" i="6"/>
  <c r="CN250" i="6"/>
  <c r="BZ250" i="6"/>
  <c r="AO250" i="6"/>
  <c r="BV250" i="6"/>
  <c r="CB250" i="6"/>
  <c r="BT234" i="6"/>
  <c r="BQ234" i="6"/>
  <c r="AJ234" i="6"/>
  <c r="CE250" i="6"/>
  <c r="AU234" i="6"/>
  <c r="V234" i="6"/>
  <c r="AR250" i="6"/>
  <c r="Q234" i="6"/>
  <c r="W250" i="6"/>
  <c r="BO250" i="6"/>
  <c r="CF234" i="6"/>
  <c r="O234" i="6"/>
  <c r="BU250" i="6"/>
  <c r="BD234" i="6"/>
  <c r="BG250" i="6"/>
  <c r="AU250" i="6"/>
  <c r="CO250" i="6"/>
  <c r="AN250" i="6"/>
  <c r="CG234" i="6"/>
  <c r="R234" i="6"/>
  <c r="P250" i="6"/>
  <c r="AD250" i="6"/>
  <c r="AK234" i="6"/>
  <c r="AE234" i="6"/>
  <c r="AW250" i="6"/>
  <c r="BX250" i="6"/>
  <c r="AH234" i="6"/>
  <c r="AI234" i="6"/>
  <c r="BW250" i="6"/>
  <c r="BF250" i="6"/>
  <c r="AW234" i="6"/>
  <c r="AA234" i="6"/>
  <c r="AB234" i="6"/>
  <c r="AT234" i="6"/>
  <c r="BI250" i="6"/>
  <c r="AC234" i="6"/>
  <c r="BB250" i="6"/>
  <c r="BS234" i="6"/>
  <c r="Q250" i="6"/>
  <c r="CH234" i="6"/>
  <c r="X234" i="6"/>
  <c r="CJ234" i="6"/>
  <c r="AE250" i="6"/>
  <c r="BP234" i="6"/>
  <c r="CM234" i="6"/>
  <c r="BI234" i="6"/>
  <c r="CC234" i="6"/>
  <c r="BE250" i="6"/>
  <c r="CE234" i="6"/>
  <c r="AP234" i="6"/>
  <c r="CO234" i="6"/>
  <c r="BA250" i="6"/>
  <c r="BJ250" i="6"/>
  <c r="BY234" i="6"/>
  <c r="BH250" i="6"/>
  <c r="AP250" i="6"/>
  <c r="CH250" i="6"/>
  <c r="AY250" i="6"/>
  <c r="AZ234" i="6"/>
  <c r="CA234" i="6"/>
  <c r="BC250" i="6"/>
  <c r="AH250" i="6"/>
  <c r="Z234" i="6"/>
  <c r="AF250" i="6"/>
  <c r="R250" i="6"/>
  <c r="AM250" i="6"/>
  <c r="AX250" i="6"/>
  <c r="AR234" i="6"/>
  <c r="BR234" i="6"/>
  <c r="V250" i="6"/>
  <c r="BQ250" i="6"/>
  <c r="AL234" i="6"/>
  <c r="AB250" i="6"/>
  <c r="BU234" i="6"/>
  <c r="AM234" i="6"/>
  <c r="BS250" i="6"/>
  <c r="CP234" i="6"/>
  <c r="S250" i="6"/>
  <c r="AG250" i="6"/>
  <c r="BP250" i="6"/>
  <c r="BX234" i="6"/>
  <c r="AK250" i="6"/>
  <c r="CK234" i="6"/>
  <c r="BK234" i="6"/>
  <c r="Y250" i="6"/>
  <c r="AO234" i="6"/>
  <c r="BR250" i="6"/>
  <c r="BN250" i="6"/>
  <c r="AQ250" i="6"/>
  <c r="AN234" i="6"/>
  <c r="CF250" i="6"/>
  <c r="AC250" i="6"/>
  <c r="BZ234" i="6"/>
  <c r="CP250" i="6"/>
  <c r="BC234" i="6"/>
  <c r="BE234" i="6"/>
  <c r="CM250" i="6"/>
  <c r="Y234" i="6"/>
  <c r="BM250" i="6"/>
  <c r="BL250" i="6"/>
  <c r="AV234" i="6"/>
  <c r="CD250" i="6"/>
  <c r="AV250" i="6"/>
  <c r="BV234" i="6"/>
  <c r="AA250" i="6"/>
  <c r="CB234" i="6"/>
  <c r="BT250" i="6"/>
  <c r="CK250" i="6"/>
  <c r="BF234" i="6"/>
  <c r="AQ234" i="6"/>
  <c r="X250" i="6"/>
  <c r="P234" i="6"/>
  <c r="CJ250" i="6"/>
  <c r="AI250" i="6"/>
  <c r="AX234" i="6"/>
  <c r="AD234" i="6"/>
  <c r="CI250" i="6"/>
  <c r="BD250" i="6"/>
  <c r="CN234" i="6"/>
  <c r="BW234" i="6"/>
  <c r="W234" i="6"/>
  <c r="CL250" i="6"/>
  <c r="AS250" i="6"/>
  <c r="BY250" i="6"/>
  <c r="N250" i="6"/>
  <c r="CA250" i="6"/>
  <c r="CL234" i="6"/>
  <c r="T234" i="6"/>
  <c r="AT250" i="6"/>
  <c r="BA234" i="6"/>
  <c r="AG234" i="6"/>
  <c r="CG250" i="6"/>
  <c r="BB234" i="6"/>
  <c r="T250" i="6"/>
  <c r="CC117" i="6"/>
  <c r="AF57" i="6"/>
  <c r="AV212" i="6"/>
  <c r="AW196" i="6"/>
  <c r="BM212" i="6"/>
  <c r="BA117" i="6"/>
  <c r="P133" i="6"/>
  <c r="CC212" i="6"/>
  <c r="Q212" i="6"/>
  <c r="AV196" i="6"/>
  <c r="AW57" i="6"/>
  <c r="CB133" i="6"/>
  <c r="CC196" i="6"/>
  <c r="CJ196" i="6"/>
  <c r="Y117" i="6"/>
  <c r="BU133" i="6"/>
  <c r="T57" i="6"/>
  <c r="BU196" i="6"/>
  <c r="AN196" i="6"/>
  <c r="BM57" i="6"/>
  <c r="AN212" i="6"/>
  <c r="AW117" i="6"/>
  <c r="CO57" i="6"/>
  <c r="CJ57" i="6"/>
  <c r="AO212" i="6"/>
  <c r="CN117" i="6"/>
  <c r="Q196" i="6"/>
  <c r="CJ117" i="6"/>
  <c r="Q117" i="6"/>
  <c r="BH196" i="6"/>
  <c r="X133" i="6"/>
  <c r="Q57" i="6"/>
  <c r="AG133" i="6"/>
  <c r="CG212" i="6"/>
  <c r="AZ117" i="6"/>
  <c r="CK212" i="6"/>
  <c r="Y196" i="6"/>
  <c r="P57" i="6"/>
  <c r="AW133" i="6"/>
  <c r="Y57" i="6"/>
  <c r="BX212" i="6"/>
  <c r="CG57" i="6"/>
  <c r="AZ196" i="6"/>
  <c r="AJ117" i="6"/>
  <c r="U57" i="6"/>
  <c r="AN117" i="6"/>
  <c r="BM133" i="6"/>
  <c r="BI117" i="6"/>
  <c r="AV57" i="6"/>
  <c r="AG57" i="6"/>
  <c r="CK133" i="6"/>
  <c r="BL117" i="6"/>
  <c r="CB117" i="6"/>
  <c r="BX196" i="6"/>
  <c r="CL57" i="6"/>
  <c r="P212" i="6"/>
  <c r="BM196" i="6"/>
  <c r="AV133" i="6"/>
  <c r="BT133" i="6"/>
  <c r="CB196" i="6"/>
  <c r="T117" i="6"/>
  <c r="AZ212" i="6"/>
  <c r="BI212" i="6"/>
  <c r="BT212" i="6"/>
  <c r="AF212" i="6"/>
  <c r="BU57" i="6"/>
  <c r="BE196" i="6"/>
  <c r="BN196" i="6"/>
  <c r="BD117" i="6"/>
  <c r="CK117" i="6"/>
  <c r="BD212" i="6"/>
  <c r="CC57" i="6"/>
  <c r="BC212" i="6"/>
  <c r="CJ212" i="6"/>
  <c r="BL212" i="6"/>
  <c r="AC57" i="6"/>
  <c r="BX133" i="6"/>
  <c r="CK57" i="6"/>
  <c r="AV117" i="6"/>
  <c r="AN57" i="6"/>
  <c r="BM117" i="6"/>
  <c r="AO133" i="6"/>
  <c r="BD133" i="6"/>
  <c r="AO117" i="6"/>
  <c r="BD196" i="6"/>
  <c r="AC196" i="6"/>
  <c r="T196" i="6"/>
  <c r="X196" i="6"/>
  <c r="CL117" i="6"/>
  <c r="CN57" i="6"/>
  <c r="BH212" i="6"/>
  <c r="AN133" i="6"/>
  <c r="AZ133" i="6"/>
  <c r="X117" i="6"/>
  <c r="BL196" i="6"/>
  <c r="AG117" i="6"/>
  <c r="BI133" i="6"/>
  <c r="BT117" i="6"/>
  <c r="CJ133" i="6"/>
  <c r="AB117" i="6"/>
  <c r="AS117" i="6"/>
  <c r="CF133" i="6"/>
  <c r="CB57" i="6"/>
  <c r="CF117" i="6"/>
  <c r="P196" i="6"/>
  <c r="BP57" i="6"/>
  <c r="X57" i="6"/>
  <c r="BE133" i="6"/>
  <c r="AW212" i="6"/>
  <c r="AR117" i="6"/>
  <c r="BT57" i="6"/>
  <c r="BQ133" i="6"/>
  <c r="CK196" i="6"/>
  <c r="AS196" i="6"/>
  <c r="BA57" i="6"/>
  <c r="CN212" i="6"/>
  <c r="AJ57" i="6"/>
  <c r="AR196" i="6"/>
  <c r="BE212" i="6"/>
  <c r="BT196" i="6"/>
  <c r="CC133" i="6"/>
  <c r="AJ196" i="6"/>
  <c r="AK57" i="6"/>
  <c r="X212" i="6"/>
  <c r="BL133" i="6"/>
  <c r="BV212" i="6"/>
  <c r="BX57" i="6"/>
  <c r="BU117" i="6"/>
  <c r="BU212" i="6"/>
  <c r="BI196" i="6"/>
  <c r="AF196" i="6"/>
  <c r="AY212" i="6"/>
  <c r="BY117" i="6"/>
  <c r="M41" i="6"/>
  <c r="Q133" i="6"/>
  <c r="CG196" i="6"/>
  <c r="AJ212" i="6"/>
  <c r="Y133" i="6"/>
  <c r="AG212" i="6"/>
  <c r="BF196" i="6"/>
  <c r="BP117" i="6"/>
  <c r="AI212" i="6"/>
  <c r="CL196" i="6"/>
  <c r="AP196" i="6"/>
  <c r="BQ212" i="6"/>
  <c r="AO196" i="6"/>
  <c r="Y212" i="6"/>
  <c r="AB57" i="6"/>
  <c r="BL57" i="6"/>
  <c r="BV57" i="6"/>
  <c r="BD57" i="6"/>
  <c r="BE57" i="6"/>
  <c r="CF57" i="6"/>
  <c r="T212" i="6"/>
  <c r="BY212" i="6"/>
  <c r="CB212" i="6"/>
  <c r="BQ196" i="6"/>
  <c r="AG196" i="6"/>
  <c r="BP212" i="6"/>
  <c r="BC196" i="6"/>
  <c r="CO196" i="6"/>
  <c r="AY196" i="6"/>
  <c r="U133" i="6"/>
  <c r="BC133" i="6"/>
  <c r="BE117" i="6"/>
  <c r="BF133" i="6"/>
  <c r="BV133" i="6"/>
  <c r="T133" i="6"/>
  <c r="AC117" i="6"/>
  <c r="AR133" i="6"/>
  <c r="AF133" i="6"/>
  <c r="AF117" i="6"/>
  <c r="AR57" i="6"/>
  <c r="BY57" i="6"/>
  <c r="AO57" i="6"/>
  <c r="BA133" i="6"/>
  <c r="AA196" i="6"/>
  <c r="BN57" i="6"/>
  <c r="BH117" i="6"/>
  <c r="P117" i="6"/>
  <c r="AL212" i="6"/>
  <c r="CF196" i="6"/>
  <c r="AS212" i="6"/>
  <c r="AB196" i="6"/>
  <c r="AP117" i="6"/>
  <c r="BY196" i="6"/>
  <c r="BH57" i="6"/>
  <c r="BN212" i="6"/>
  <c r="AZ57" i="6"/>
  <c r="BP196" i="6"/>
  <c r="BQ117" i="6"/>
  <c r="AA133" i="6"/>
  <c r="Z117" i="6"/>
  <c r="U117" i="6"/>
  <c r="AC212" i="6"/>
  <c r="BA196" i="6"/>
  <c r="Z212" i="6"/>
  <c r="AH212" i="6"/>
  <c r="AX212" i="6"/>
  <c r="BH133" i="6"/>
  <c r="AH196" i="6"/>
  <c r="CL133" i="6"/>
  <c r="AJ133" i="6"/>
  <c r="AP212" i="6"/>
  <c r="R133" i="6"/>
  <c r="AL196" i="6"/>
  <c r="AP133" i="6"/>
  <c r="CM117" i="6"/>
  <c r="BV117" i="6"/>
  <c r="CF212" i="6"/>
  <c r="AR212" i="6"/>
  <c r="CM133" i="6"/>
  <c r="BV196" i="6"/>
  <c r="AC133" i="6"/>
  <c r="C23" i="6"/>
  <c r="CM196" i="6"/>
  <c r="Z57" i="6"/>
  <c r="AK196" i="6"/>
  <c r="AA212" i="6"/>
  <c r="AL133" i="6"/>
  <c r="BA212" i="6"/>
  <c r="AH133" i="6"/>
  <c r="AP57" i="6"/>
  <c r="CM212" i="6"/>
  <c r="Z196" i="6"/>
  <c r="CO117" i="6"/>
  <c r="AB212" i="6"/>
  <c r="CD196" i="6"/>
  <c r="W212" i="6"/>
  <c r="N212" i="6"/>
  <c r="V212" i="6"/>
  <c r="BN133" i="6"/>
  <c r="BY133" i="6"/>
  <c r="CD212" i="6"/>
  <c r="R196" i="6"/>
  <c r="U212" i="6"/>
  <c r="BQ57" i="6"/>
  <c r="CO133" i="6"/>
  <c r="AU212" i="6"/>
  <c r="BF117" i="6"/>
  <c r="R212" i="6"/>
  <c r="CL212" i="6"/>
  <c r="AK117" i="6"/>
  <c r="AK212" i="6"/>
  <c r="U196" i="6"/>
  <c r="S212" i="6"/>
  <c r="AI196" i="6"/>
  <c r="BJ57" i="6"/>
  <c r="CN196" i="6"/>
  <c r="AX196" i="6"/>
  <c r="AT212" i="6"/>
  <c r="BG196" i="6"/>
  <c r="CO212" i="6"/>
  <c r="BF212" i="6"/>
  <c r="BP133" i="6"/>
  <c r="AK133" i="6"/>
  <c r="AH117" i="6"/>
  <c r="BX117" i="6"/>
  <c r="AL117" i="6"/>
  <c r="AY133" i="6"/>
  <c r="AS133" i="6"/>
  <c r="CN133" i="6"/>
  <c r="AB133" i="6"/>
  <c r="AX117" i="6"/>
  <c r="Z133" i="6"/>
  <c r="CD117" i="6"/>
  <c r="CD133" i="6"/>
  <c r="CG117" i="6"/>
  <c r="AE117" i="6"/>
  <c r="AD117" i="6"/>
  <c r="CG133" i="6"/>
  <c r="BO133" i="6"/>
  <c r="AX133" i="6"/>
  <c r="AA117" i="6"/>
  <c r="AI117" i="6"/>
  <c r="BW117" i="6"/>
  <c r="CM57" i="6"/>
  <c r="AH57" i="6"/>
  <c r="BR57" i="6"/>
  <c r="AA57" i="6"/>
  <c r="AI57" i="6"/>
  <c r="AT57" i="6"/>
  <c r="BB57" i="6"/>
  <c r="AX57" i="6"/>
  <c r="BF57" i="6"/>
  <c r="BC57" i="6"/>
  <c r="AU57" i="6"/>
  <c r="BI57" i="6"/>
  <c r="AL57" i="6"/>
  <c r="AS57" i="6"/>
  <c r="AT133" i="6"/>
  <c r="BK57" i="6"/>
  <c r="BB212" i="6"/>
  <c r="BJ212" i="6"/>
  <c r="AY57" i="6"/>
  <c r="BG133" i="6"/>
  <c r="CI57" i="6"/>
  <c r="BO212" i="6"/>
  <c r="N133" i="6"/>
  <c r="N145" i="6" s="1"/>
  <c r="N152" i="6" s="1"/>
  <c r="BZ196" i="6"/>
  <c r="AE196" i="6"/>
  <c r="O57" i="6"/>
  <c r="V57" i="6"/>
  <c r="AQ133" i="6"/>
  <c r="S117" i="6"/>
  <c r="CE133" i="6"/>
  <c r="BS212" i="6"/>
  <c r="BB133" i="6"/>
  <c r="AT196" i="6"/>
  <c r="CD57" i="6"/>
  <c r="BG212" i="6"/>
  <c r="BR117" i="6"/>
  <c r="W57" i="6"/>
  <c r="N196" i="6"/>
  <c r="BZ212" i="6"/>
  <c r="AE212" i="6"/>
  <c r="CH117" i="6"/>
  <c r="AM57" i="6"/>
  <c r="AQ196" i="6"/>
  <c r="S133" i="6"/>
  <c r="CE212" i="6"/>
  <c r="CP57" i="6"/>
  <c r="BS196" i="6"/>
  <c r="CA57" i="6"/>
  <c r="O117" i="6"/>
  <c r="AM117" i="6"/>
  <c r="AQ212" i="6"/>
  <c r="CE196" i="6"/>
  <c r="BC117" i="6"/>
  <c r="R117" i="6"/>
  <c r="BK117" i="6"/>
  <c r="BJ117" i="6"/>
  <c r="AY117" i="6"/>
  <c r="CI117" i="6"/>
  <c r="CA117" i="6"/>
  <c r="BO57" i="6"/>
  <c r="O133" i="6"/>
  <c r="BW133" i="6"/>
  <c r="V117" i="6"/>
  <c r="CH133" i="6"/>
  <c r="AM133" i="6"/>
  <c r="AD57" i="6"/>
  <c r="S196" i="6"/>
  <c r="CP133" i="6"/>
  <c r="AI133" i="6"/>
  <c r="R57" i="6"/>
  <c r="BK133" i="6"/>
  <c r="BB117" i="6"/>
  <c r="BR133" i="6"/>
  <c r="W117" i="6"/>
  <c r="CI133" i="6"/>
  <c r="CA133" i="6"/>
  <c r="BZ117" i="6"/>
  <c r="AE57" i="6"/>
  <c r="O212" i="6"/>
  <c r="BW196" i="6"/>
  <c r="V133" i="6"/>
  <c r="CH196" i="6"/>
  <c r="AM212" i="6"/>
  <c r="AU117" i="6"/>
  <c r="AQ57" i="6"/>
  <c r="CP196" i="6"/>
  <c r="AT117" i="6"/>
  <c r="BK212" i="6"/>
  <c r="BR196" i="6"/>
  <c r="W133" i="6"/>
  <c r="CI212" i="6"/>
  <c r="CA212" i="6"/>
  <c r="BO117" i="6"/>
  <c r="N117" i="6"/>
  <c r="BZ57" i="6"/>
  <c r="O196" i="6"/>
  <c r="BW212" i="6"/>
  <c r="V196" i="6"/>
  <c r="CH212" i="6"/>
  <c r="AM196" i="6"/>
  <c r="AD133" i="6"/>
  <c r="AU133" i="6"/>
  <c r="CP212" i="6"/>
  <c r="BS57" i="6"/>
  <c r="BG57" i="6"/>
  <c r="BR212" i="6"/>
  <c r="CI196" i="6"/>
  <c r="CA196" i="6"/>
  <c r="AD196" i="6"/>
  <c r="CE57" i="6"/>
  <c r="BN117" i="6"/>
  <c r="BS117" i="6"/>
  <c r="BK196" i="6"/>
  <c r="BJ133" i="6"/>
  <c r="BB196" i="6"/>
  <c r="BJ196" i="6"/>
  <c r="BG117" i="6"/>
  <c r="W196" i="6"/>
  <c r="BO196" i="6"/>
  <c r="BZ133" i="6"/>
  <c r="AE133" i="6"/>
  <c r="BW57" i="6"/>
  <c r="CH57" i="6"/>
  <c r="AD212" i="6"/>
  <c r="AU196" i="6"/>
  <c r="AQ117" i="6"/>
  <c r="S57" i="6"/>
  <c r="CE117" i="6"/>
  <c r="CP117" i="6"/>
  <c r="BS133" i="6"/>
  <c r="I363" i="6" l="1"/>
  <c r="I423" i="6" s="1"/>
  <c r="L350" i="6"/>
  <c r="K402" i="6"/>
  <c r="K488" i="6" s="1"/>
  <c r="I422" i="6"/>
  <c r="J362" i="6"/>
  <c r="K390" i="6"/>
  <c r="L330" i="6"/>
  <c r="L404" i="6"/>
  <c r="L490" i="6" s="1"/>
  <c r="M352" i="6"/>
  <c r="N352" i="6" s="1"/>
  <c r="O352" i="6" s="1"/>
  <c r="P352" i="6" s="1"/>
  <c r="Q352" i="6" s="1"/>
  <c r="R352" i="6" s="1"/>
  <c r="S352" i="6" s="1"/>
  <c r="T352" i="6" s="1"/>
  <c r="U352" i="6" s="1"/>
  <c r="V352" i="6" s="1"/>
  <c r="W352" i="6" s="1"/>
  <c r="X352" i="6" s="1"/>
  <c r="Y352" i="6" s="1"/>
  <c r="Z352" i="6" s="1"/>
  <c r="AA352" i="6" s="1"/>
  <c r="AB352" i="6" s="1"/>
  <c r="AC352" i="6" s="1"/>
  <c r="AD352" i="6" s="1"/>
  <c r="AE352" i="6" s="1"/>
  <c r="AF352" i="6" s="1"/>
  <c r="AG352" i="6" s="1"/>
  <c r="AH352" i="6" s="1"/>
  <c r="AI352" i="6" s="1"/>
  <c r="AJ352" i="6" s="1"/>
  <c r="AK352" i="6" s="1"/>
  <c r="AL352" i="6" s="1"/>
  <c r="AM352" i="6" s="1"/>
  <c r="AN352" i="6" s="1"/>
  <c r="AO352" i="6" s="1"/>
  <c r="AP352" i="6" s="1"/>
  <c r="AQ352" i="6" s="1"/>
  <c r="AR352" i="6" s="1"/>
  <c r="AS352" i="6" s="1"/>
  <c r="AT352" i="6" s="1"/>
  <c r="AU352" i="6" s="1"/>
  <c r="AV352" i="6" s="1"/>
  <c r="AW352" i="6" s="1"/>
  <c r="AX352" i="6" s="1"/>
  <c r="AY352" i="6" s="1"/>
  <c r="AZ352" i="6" s="1"/>
  <c r="BA352" i="6" s="1"/>
  <c r="BB352" i="6" s="1"/>
  <c r="BC352" i="6" s="1"/>
  <c r="BD352" i="6" s="1"/>
  <c r="BE352" i="6" s="1"/>
  <c r="BF352" i="6" s="1"/>
  <c r="BG352" i="6" s="1"/>
  <c r="BH352" i="6" s="1"/>
  <c r="BI352" i="6" s="1"/>
  <c r="BJ352" i="6" s="1"/>
  <c r="BK352" i="6" s="1"/>
  <c r="BL352" i="6" s="1"/>
  <c r="BM352" i="6" s="1"/>
  <c r="BN352" i="6" s="1"/>
  <c r="BO352" i="6" s="1"/>
  <c r="BP352" i="6" s="1"/>
  <c r="BQ352" i="6" s="1"/>
  <c r="BR352" i="6" s="1"/>
  <c r="BS352" i="6" s="1"/>
  <c r="BT352" i="6" s="1"/>
  <c r="BU352" i="6" s="1"/>
  <c r="BV352" i="6" s="1"/>
  <c r="BW352" i="6" s="1"/>
  <c r="BX352" i="6" s="1"/>
  <c r="BY352" i="6" s="1"/>
  <c r="BZ352" i="6" s="1"/>
  <c r="CA352" i="6" s="1"/>
  <c r="CB352" i="6" s="1"/>
  <c r="CC352" i="6" s="1"/>
  <c r="CD352" i="6" s="1"/>
  <c r="CE352" i="6" s="1"/>
  <c r="CF352" i="6" s="1"/>
  <c r="CG352" i="6" s="1"/>
  <c r="CH352" i="6" s="1"/>
  <c r="CI352" i="6" s="1"/>
  <c r="CJ352" i="6" s="1"/>
  <c r="CK352" i="6" s="1"/>
  <c r="CL352" i="6" s="1"/>
  <c r="CM352" i="6" s="1"/>
  <c r="CN352" i="6" s="1"/>
  <c r="CO352" i="6" s="1"/>
  <c r="CP352" i="6" s="1"/>
  <c r="K444" i="6"/>
  <c r="L384" i="6"/>
  <c r="K392" i="6"/>
  <c r="L332" i="6"/>
  <c r="K442" i="6"/>
  <c r="L382" i="6"/>
  <c r="L403" i="6"/>
  <c r="L489" i="6" s="1"/>
  <c r="M351" i="6"/>
  <c r="N351" i="6" s="1"/>
  <c r="O351" i="6" s="1"/>
  <c r="P351" i="6" s="1"/>
  <c r="Q351" i="6" s="1"/>
  <c r="R351" i="6" s="1"/>
  <c r="S351" i="6" s="1"/>
  <c r="T351" i="6" s="1"/>
  <c r="U351" i="6" s="1"/>
  <c r="V351" i="6" s="1"/>
  <c r="W351" i="6" s="1"/>
  <c r="X351" i="6" s="1"/>
  <c r="Y351" i="6" s="1"/>
  <c r="Z351" i="6" s="1"/>
  <c r="AA351" i="6" s="1"/>
  <c r="AB351" i="6" s="1"/>
  <c r="AC351" i="6" s="1"/>
  <c r="AD351" i="6" s="1"/>
  <c r="AE351" i="6" s="1"/>
  <c r="AF351" i="6" s="1"/>
  <c r="AG351" i="6" s="1"/>
  <c r="AH351" i="6" s="1"/>
  <c r="AI351" i="6" s="1"/>
  <c r="AJ351" i="6" s="1"/>
  <c r="AK351" i="6" s="1"/>
  <c r="AL351" i="6" s="1"/>
  <c r="AM351" i="6" s="1"/>
  <c r="AN351" i="6" s="1"/>
  <c r="AO351" i="6" s="1"/>
  <c r="AP351" i="6" s="1"/>
  <c r="AQ351" i="6" s="1"/>
  <c r="AR351" i="6" s="1"/>
  <c r="AS351" i="6" s="1"/>
  <c r="AT351" i="6" s="1"/>
  <c r="AU351" i="6" s="1"/>
  <c r="AV351" i="6" s="1"/>
  <c r="AW351" i="6" s="1"/>
  <c r="AX351" i="6" s="1"/>
  <c r="AY351" i="6" s="1"/>
  <c r="AZ351" i="6" s="1"/>
  <c r="BA351" i="6" s="1"/>
  <c r="BB351" i="6" s="1"/>
  <c r="BC351" i="6" s="1"/>
  <c r="BD351" i="6" s="1"/>
  <c r="BE351" i="6" s="1"/>
  <c r="BF351" i="6" s="1"/>
  <c r="BG351" i="6" s="1"/>
  <c r="BH351" i="6" s="1"/>
  <c r="BI351" i="6" s="1"/>
  <c r="BJ351" i="6" s="1"/>
  <c r="BK351" i="6" s="1"/>
  <c r="BL351" i="6" s="1"/>
  <c r="BM351" i="6" s="1"/>
  <c r="BN351" i="6" s="1"/>
  <c r="BO351" i="6" s="1"/>
  <c r="BP351" i="6" s="1"/>
  <c r="BQ351" i="6" s="1"/>
  <c r="BR351" i="6" s="1"/>
  <c r="BS351" i="6" s="1"/>
  <c r="BT351" i="6" s="1"/>
  <c r="BU351" i="6" s="1"/>
  <c r="BV351" i="6" s="1"/>
  <c r="BW351" i="6" s="1"/>
  <c r="BX351" i="6" s="1"/>
  <c r="BY351" i="6" s="1"/>
  <c r="BZ351" i="6" s="1"/>
  <c r="CA351" i="6" s="1"/>
  <c r="CB351" i="6" s="1"/>
  <c r="CC351" i="6" s="1"/>
  <c r="CD351" i="6" s="1"/>
  <c r="CE351" i="6" s="1"/>
  <c r="CF351" i="6" s="1"/>
  <c r="CG351" i="6" s="1"/>
  <c r="CH351" i="6" s="1"/>
  <c r="CI351" i="6" s="1"/>
  <c r="CJ351" i="6" s="1"/>
  <c r="CK351" i="6" s="1"/>
  <c r="CL351" i="6" s="1"/>
  <c r="CM351" i="6" s="1"/>
  <c r="CN351" i="6" s="1"/>
  <c r="CO351" i="6" s="1"/>
  <c r="CP351" i="6" s="1"/>
  <c r="K443" i="6"/>
  <c r="L383" i="6"/>
  <c r="K391" i="6"/>
  <c r="L331" i="6"/>
  <c r="I421" i="6"/>
  <c r="J361" i="6"/>
  <c r="M135" i="6"/>
  <c r="O214" i="6"/>
  <c r="BU290" i="6"/>
  <c r="M252" i="6"/>
  <c r="CO97" i="6"/>
  <c r="M290" i="6"/>
  <c r="BS97" i="6"/>
  <c r="M59" i="6"/>
  <c r="N144" i="6"/>
  <c r="N151" i="6" s="1"/>
  <c r="N166" i="6" s="1"/>
  <c r="AX252" i="6"/>
  <c r="BW97" i="6"/>
  <c r="T97" i="6"/>
  <c r="BN144" i="6"/>
  <c r="BN151" i="6" s="1"/>
  <c r="BO144" i="6"/>
  <c r="BO151" i="6" s="1"/>
  <c r="W145" i="6"/>
  <c r="W152" i="6" s="1"/>
  <c r="AK145" i="6"/>
  <c r="U145" i="6"/>
  <c r="U152" i="6" s="1"/>
  <c r="BJ145" i="6"/>
  <c r="BJ152" i="6" s="1"/>
  <c r="AU145" i="6"/>
  <c r="AU152" i="6" s="1"/>
  <c r="AU144" i="6"/>
  <c r="AU151" i="6" s="1"/>
  <c r="BB144" i="6"/>
  <c r="BB151" i="6" s="1"/>
  <c r="R144" i="6"/>
  <c r="R151" i="6" s="1"/>
  <c r="BB145" i="6"/>
  <c r="BW144" i="6"/>
  <c r="BW151" i="6" s="1"/>
  <c r="CG144" i="6"/>
  <c r="CG151" i="6" s="1"/>
  <c r="AY145" i="6"/>
  <c r="AY152" i="6" s="1"/>
  <c r="AP145" i="6"/>
  <c r="AP152" i="6" s="1"/>
  <c r="AC144" i="6"/>
  <c r="AC151" i="6" s="1"/>
  <c r="CF144" i="6"/>
  <c r="CF151" i="6" s="1"/>
  <c r="AB144" i="6"/>
  <c r="AB151" i="6" s="1"/>
  <c r="BI144" i="6"/>
  <c r="BI151" i="6" s="1"/>
  <c r="AW144" i="6"/>
  <c r="AW151" i="6" s="1"/>
  <c r="V144" i="6"/>
  <c r="V151" i="6" s="1"/>
  <c r="AY144" i="6"/>
  <c r="AY151" i="6" s="1"/>
  <c r="BG144" i="6"/>
  <c r="BG151" i="6" s="1"/>
  <c r="AM144" i="6"/>
  <c r="AM151" i="6" s="1"/>
  <c r="CE144" i="6"/>
  <c r="CE151" i="6" s="1"/>
  <c r="AT145" i="6"/>
  <c r="AT152" i="6" s="1"/>
  <c r="AS145" i="6"/>
  <c r="AS152" i="6" s="1"/>
  <c r="CO145" i="6"/>
  <c r="CO152" i="6" s="1"/>
  <c r="AR145" i="6"/>
  <c r="AR152" i="6" s="1"/>
  <c r="AQ144" i="6"/>
  <c r="AD145" i="6"/>
  <c r="AD152" i="6" s="1"/>
  <c r="BZ144" i="6"/>
  <c r="BZ151" i="6" s="1"/>
  <c r="BK145" i="6"/>
  <c r="AM145" i="6"/>
  <c r="CA144" i="6"/>
  <c r="CA151" i="6" s="1"/>
  <c r="BC144" i="6"/>
  <c r="BC151" i="6" s="1"/>
  <c r="AI144" i="6"/>
  <c r="AI151" i="6" s="1"/>
  <c r="CD145" i="6"/>
  <c r="CD152" i="6" s="1"/>
  <c r="AL144" i="6"/>
  <c r="AL151" i="6" s="1"/>
  <c r="CM145" i="6"/>
  <c r="CM152" i="6" s="1"/>
  <c r="Z144" i="6"/>
  <c r="Z151" i="6" s="1"/>
  <c r="T145" i="6"/>
  <c r="T152" i="6" s="1"/>
  <c r="BP144" i="6"/>
  <c r="BP151" i="6" s="1"/>
  <c r="Q145" i="6"/>
  <c r="Q152" i="6" s="1"/>
  <c r="AR144" i="6"/>
  <c r="AR151" i="6" s="1"/>
  <c r="AZ145" i="6"/>
  <c r="AZ152" i="6" s="1"/>
  <c r="AV144" i="6"/>
  <c r="AV151" i="6" s="1"/>
  <c r="BT145" i="6"/>
  <c r="BT152" i="6" s="1"/>
  <c r="BM145" i="6"/>
  <c r="AW145" i="6"/>
  <c r="BW145" i="6"/>
  <c r="AX144" i="6"/>
  <c r="AX151" i="6" s="1"/>
  <c r="BY145" i="6"/>
  <c r="BS145" i="6"/>
  <c r="BJ144" i="6"/>
  <c r="BJ151" i="6" s="1"/>
  <c r="AH144" i="6"/>
  <c r="AH151" i="6" s="1"/>
  <c r="O144" i="6"/>
  <c r="O151" i="6" s="1"/>
  <c r="CL145" i="6"/>
  <c r="CL152" i="6" s="1"/>
  <c r="BA145" i="6"/>
  <c r="BA152" i="6" s="1"/>
  <c r="BM144" i="6"/>
  <c r="BM151" i="6" s="1"/>
  <c r="AE145" i="6"/>
  <c r="AE152" i="6" s="1"/>
  <c r="BZ145" i="6"/>
  <c r="BS144" i="6"/>
  <c r="BS151" i="6" s="1"/>
  <c r="CH145" i="6"/>
  <c r="CH152" i="6" s="1"/>
  <c r="CI144" i="6"/>
  <c r="CI151" i="6" s="1"/>
  <c r="BR144" i="6"/>
  <c r="BR151" i="6" s="1"/>
  <c r="BG145" i="6"/>
  <c r="BG152" i="6" s="1"/>
  <c r="CD144" i="6"/>
  <c r="CD151" i="6" s="1"/>
  <c r="BX144" i="6"/>
  <c r="BX151" i="6" s="1"/>
  <c r="BP145" i="6"/>
  <c r="AK144" i="6"/>
  <c r="AK151" i="6" s="1"/>
  <c r="BH145" i="6"/>
  <c r="BH152" i="6" s="1"/>
  <c r="AA145" i="6"/>
  <c r="AA152" i="6" s="1"/>
  <c r="P144" i="6"/>
  <c r="P151" i="6" s="1"/>
  <c r="BV145" i="6"/>
  <c r="CC145" i="6"/>
  <c r="CC152" i="6" s="1"/>
  <c r="CJ145" i="6"/>
  <c r="CJ152" i="6" s="1"/>
  <c r="AN145" i="6"/>
  <c r="AN152" i="6" s="1"/>
  <c r="AV145" i="6"/>
  <c r="AV152" i="6" s="1"/>
  <c r="AG145" i="6"/>
  <c r="CH144" i="6"/>
  <c r="CH151" i="6" s="1"/>
  <c r="AX145" i="6"/>
  <c r="Z145" i="6"/>
  <c r="AH145" i="6"/>
  <c r="AH152" i="6" s="1"/>
  <c r="R145" i="6"/>
  <c r="R152" i="6" s="1"/>
  <c r="BF145" i="6"/>
  <c r="BF152" i="6" s="1"/>
  <c r="BU144" i="6"/>
  <c r="BE145" i="6"/>
  <c r="BE152" i="6" s="1"/>
  <c r="AO144" i="6"/>
  <c r="BX145" i="6"/>
  <c r="BX152" i="6" s="1"/>
  <c r="BL144" i="6"/>
  <c r="BL151" i="6" s="1"/>
  <c r="Y144" i="6"/>
  <c r="Y151" i="6" s="1"/>
  <c r="S144" i="6"/>
  <c r="S151" i="6" s="1"/>
  <c r="BO145" i="6"/>
  <c r="BO152" i="6" s="1"/>
  <c r="BQ144" i="6"/>
  <c r="BQ151" i="6" s="1"/>
  <c r="AP144" i="6"/>
  <c r="AP151" i="6" s="1"/>
  <c r="BH144" i="6"/>
  <c r="BH151" i="6" s="1"/>
  <c r="BE144" i="6"/>
  <c r="BE151" i="6" s="1"/>
  <c r="BD145" i="6"/>
  <c r="CK145" i="6"/>
  <c r="CK152" i="6" s="1"/>
  <c r="M145" i="6"/>
  <c r="M152" i="6" s="1"/>
  <c r="AJ144" i="6"/>
  <c r="AJ151" i="6" s="1"/>
  <c r="CA145" i="6"/>
  <c r="CA152" i="6" s="1"/>
  <c r="AT144" i="6"/>
  <c r="AT151" i="6" s="1"/>
  <c r="CP145" i="6"/>
  <c r="CP152" i="6" s="1"/>
  <c r="AB145" i="6"/>
  <c r="BF144" i="6"/>
  <c r="BF151" i="6" s="1"/>
  <c r="AF145" i="6"/>
  <c r="AF152" i="6" s="1"/>
  <c r="CF145" i="6"/>
  <c r="X145" i="6"/>
  <c r="X152" i="6" s="1"/>
  <c r="P145" i="6"/>
  <c r="P152" i="6" s="1"/>
  <c r="CI145" i="6"/>
  <c r="CI152" i="6" s="1"/>
  <c r="W144" i="6"/>
  <c r="W151" i="6" s="1"/>
  <c r="BN145" i="6"/>
  <c r="BV144" i="6"/>
  <c r="BV151" i="6" s="1"/>
  <c r="Y145" i="6"/>
  <c r="Y152" i="6" s="1"/>
  <c r="BI145" i="6"/>
  <c r="BI152" i="6" s="1"/>
  <c r="CP144" i="6"/>
  <c r="CP151" i="6" s="1"/>
  <c r="BR145" i="6"/>
  <c r="BR152" i="6" s="1"/>
  <c r="O145" i="6"/>
  <c r="S145" i="6"/>
  <c r="AD144" i="6"/>
  <c r="AD151" i="6" s="1"/>
  <c r="CN145" i="6"/>
  <c r="CN152" i="6" s="1"/>
  <c r="CO144" i="6"/>
  <c r="CO151" i="6" s="1"/>
  <c r="AL145" i="6"/>
  <c r="AL152" i="6" s="1"/>
  <c r="AC145" i="6"/>
  <c r="AC152" i="6" s="1"/>
  <c r="AJ145" i="6"/>
  <c r="AJ152" i="6" s="1"/>
  <c r="M144" i="6"/>
  <c r="M151" i="6" s="1"/>
  <c r="M166" i="6" s="1"/>
  <c r="BC145" i="6"/>
  <c r="BC152" i="6" s="1"/>
  <c r="BY144" i="6"/>
  <c r="BY151" i="6" s="1"/>
  <c r="BL145" i="6"/>
  <c r="BL152" i="6" s="1"/>
  <c r="BQ145" i="6"/>
  <c r="BQ152" i="6" s="1"/>
  <c r="AS144" i="6"/>
  <c r="AS151" i="6" s="1"/>
  <c r="AG144" i="6"/>
  <c r="AG151" i="6" s="1"/>
  <c r="CL144" i="6"/>
  <c r="CL151" i="6" s="1"/>
  <c r="AO145" i="6"/>
  <c r="AO152" i="6" s="1"/>
  <c r="CJ144" i="6"/>
  <c r="CJ151" i="6" s="1"/>
  <c r="BU145" i="6"/>
  <c r="BU152" i="6" s="1"/>
  <c r="CB145" i="6"/>
  <c r="CB152" i="6" s="1"/>
  <c r="BA144" i="6"/>
  <c r="BA151" i="6" s="1"/>
  <c r="CC144" i="6"/>
  <c r="CC151" i="6" s="1"/>
  <c r="V145" i="6"/>
  <c r="V152" i="6" s="1"/>
  <c r="CE145" i="6"/>
  <c r="AI145" i="6"/>
  <c r="AI152" i="6" s="1"/>
  <c r="AQ145" i="6"/>
  <c r="AQ152" i="6" s="1"/>
  <c r="CG145" i="6"/>
  <c r="BK144" i="6"/>
  <c r="BK151" i="6" s="1"/>
  <c r="CM144" i="6"/>
  <c r="CM151" i="6" s="1"/>
  <c r="BD144" i="6"/>
  <c r="BD151" i="6" s="1"/>
  <c r="T144" i="6"/>
  <c r="T151" i="6" s="1"/>
  <c r="CN144" i="6"/>
  <c r="CN151" i="6" s="1"/>
  <c r="AA144" i="6"/>
  <c r="AA151" i="6" s="1"/>
  <c r="CB144" i="6"/>
  <c r="AN144" i="6"/>
  <c r="AN151" i="6" s="1"/>
  <c r="AF144" i="6"/>
  <c r="BT144" i="6"/>
  <c r="BT151" i="6" s="1"/>
  <c r="U144" i="6"/>
  <c r="U151" i="6" s="1"/>
  <c r="X144" i="6"/>
  <c r="X151" i="6" s="1"/>
  <c r="Q144" i="6"/>
  <c r="Q151" i="6" s="1"/>
  <c r="CK144" i="6"/>
  <c r="CK151" i="6" s="1"/>
  <c r="AE144" i="6"/>
  <c r="AE151" i="6" s="1"/>
  <c r="AZ144" i="6"/>
  <c r="AZ151" i="6" s="1"/>
  <c r="AI97" i="6"/>
  <c r="BC290" i="6"/>
  <c r="CM97" i="6"/>
  <c r="CC97" i="6"/>
  <c r="CP97" i="6"/>
  <c r="AT97" i="6"/>
  <c r="BA97" i="6"/>
  <c r="AY97" i="6"/>
  <c r="AG97" i="6"/>
  <c r="AA97" i="6"/>
  <c r="CI97" i="6"/>
  <c r="R97" i="6"/>
  <c r="P467" i="6"/>
  <c r="CG97" i="6"/>
  <c r="Z97" i="6"/>
  <c r="Q97" i="6"/>
  <c r="BY97" i="6"/>
  <c r="AS97" i="6"/>
  <c r="AZ97" i="6"/>
  <c r="AO97" i="6"/>
  <c r="BT97" i="6"/>
  <c r="BU97" i="6"/>
  <c r="BQ97" i="6"/>
  <c r="BF97" i="6"/>
  <c r="AE97" i="6"/>
  <c r="BG97" i="6"/>
  <c r="AM97" i="6"/>
  <c r="BN97" i="6"/>
  <c r="BK97" i="6"/>
  <c r="BB97" i="6"/>
  <c r="AU97" i="6"/>
  <c r="AF97" i="6"/>
  <c r="AL97" i="6"/>
  <c r="AV97" i="6"/>
  <c r="CD97" i="6"/>
  <c r="AR97" i="6"/>
  <c r="BC97" i="6"/>
  <c r="AH97" i="6"/>
  <c r="BM97" i="6"/>
  <c r="V97" i="6"/>
  <c r="O97" i="6"/>
  <c r="AD97" i="6"/>
  <c r="AN97" i="6"/>
  <c r="X97" i="6"/>
  <c r="AP97" i="6"/>
  <c r="BJ97" i="6"/>
  <c r="Y97" i="6"/>
  <c r="BE97" i="6"/>
  <c r="BX97" i="6"/>
  <c r="AK97" i="6"/>
  <c r="U97" i="6"/>
  <c r="AJ97" i="6"/>
  <c r="AC97" i="6"/>
  <c r="CP135" i="6"/>
  <c r="AB97" i="6"/>
  <c r="M97" i="6"/>
  <c r="BI97" i="6"/>
  <c r="CB97" i="6"/>
  <c r="BR97" i="6"/>
  <c r="CJ97" i="6"/>
  <c r="AQ97" i="6"/>
  <c r="S97" i="6"/>
  <c r="CL97" i="6"/>
  <c r="BP97" i="6"/>
  <c r="N97" i="6"/>
  <c r="BV97" i="6"/>
  <c r="W97" i="6"/>
  <c r="BH97" i="6"/>
  <c r="CF97" i="6"/>
  <c r="BD97" i="6"/>
  <c r="AW97" i="6"/>
  <c r="AX97" i="6"/>
  <c r="P97" i="6"/>
  <c r="CH97" i="6"/>
  <c r="CE97" i="6"/>
  <c r="BL97" i="6"/>
  <c r="CK97" i="6"/>
  <c r="BZ97" i="6"/>
  <c r="CN97" i="6"/>
  <c r="BO97" i="6"/>
  <c r="CA97" i="6"/>
  <c r="BF290" i="6"/>
  <c r="BT290" i="6"/>
  <c r="BR290" i="6"/>
  <c r="CN290" i="6"/>
  <c r="AI290" i="6"/>
  <c r="V290" i="6"/>
  <c r="BE290" i="6"/>
  <c r="AC290" i="6"/>
  <c r="CF290" i="6"/>
  <c r="Z290" i="6"/>
  <c r="R290" i="6"/>
  <c r="P290" i="6"/>
  <c r="S290" i="6"/>
  <c r="AF290" i="6"/>
  <c r="CE290" i="6"/>
  <c r="U290" i="6"/>
  <c r="CO290" i="6"/>
  <c r="AW290" i="6"/>
  <c r="BS290" i="6"/>
  <c r="BD290" i="6"/>
  <c r="AX290" i="6"/>
  <c r="CD290" i="6"/>
  <c r="AO290" i="6"/>
  <c r="AK290" i="6"/>
  <c r="AJ290" i="6"/>
  <c r="AE290" i="6"/>
  <c r="BJ290" i="6"/>
  <c r="BQ290" i="6"/>
  <c r="N290" i="6"/>
  <c r="AV290" i="6"/>
  <c r="AL252" i="6"/>
  <c r="BG290" i="6"/>
  <c r="AT290" i="6"/>
  <c r="CL290" i="6"/>
  <c r="AH290" i="6"/>
  <c r="BP290" i="6"/>
  <c r="AP290" i="6"/>
  <c r="CM290" i="6"/>
  <c r="CB290" i="6"/>
  <c r="CH290" i="6"/>
  <c r="CG290" i="6"/>
  <c r="CI290" i="6"/>
  <c r="AR290" i="6"/>
  <c r="CF252" i="6"/>
  <c r="BX290" i="6"/>
  <c r="CP290" i="6"/>
  <c r="AD290" i="6"/>
  <c r="AZ290" i="6"/>
  <c r="AY290" i="6"/>
  <c r="AU252" i="6"/>
  <c r="AG290" i="6"/>
  <c r="AU290" i="6"/>
  <c r="O290" i="6"/>
  <c r="AL290" i="6"/>
  <c r="BA290" i="6"/>
  <c r="AM290" i="6"/>
  <c r="BO290" i="6"/>
  <c r="BL290" i="6"/>
  <c r="W252" i="6"/>
  <c r="BM290" i="6"/>
  <c r="AQ290" i="6"/>
  <c r="T290" i="6"/>
  <c r="CJ290" i="6"/>
  <c r="CC290" i="6"/>
  <c r="AB290" i="6"/>
  <c r="BN290" i="6"/>
  <c r="CA290" i="6"/>
  <c r="AD252" i="6"/>
  <c r="BY290" i="6"/>
  <c r="BW290" i="6"/>
  <c r="Y290" i="6"/>
  <c r="AA290" i="6"/>
  <c r="BZ290" i="6"/>
  <c r="AN290" i="6"/>
  <c r="BH290" i="6"/>
  <c r="BI290" i="6"/>
  <c r="X290" i="6"/>
  <c r="BB290" i="6"/>
  <c r="BK290" i="6"/>
  <c r="CO252" i="6"/>
  <c r="BV290" i="6"/>
  <c r="AS290" i="6"/>
  <c r="CK290" i="6"/>
  <c r="W290" i="6"/>
  <c r="Q290" i="6"/>
  <c r="AF252" i="6"/>
  <c r="U252" i="6"/>
  <c r="BL252" i="6"/>
  <c r="N252" i="6"/>
  <c r="CH252" i="6"/>
  <c r="AA252" i="6"/>
  <c r="BZ252" i="6"/>
  <c r="AG252" i="6"/>
  <c r="BM252" i="6"/>
  <c r="BK252" i="6"/>
  <c r="CJ252" i="6"/>
  <c r="AV252" i="6"/>
  <c r="BU252" i="6"/>
  <c r="BW252" i="6"/>
  <c r="AK252" i="6"/>
  <c r="BJ252" i="6"/>
  <c r="BQ252" i="6"/>
  <c r="BY252" i="6"/>
  <c r="AQ252" i="6"/>
  <c r="BO252" i="6"/>
  <c r="AB252" i="6"/>
  <c r="AS252" i="6"/>
  <c r="BT252" i="6"/>
  <c r="AT252" i="6"/>
  <c r="BC252" i="6"/>
  <c r="BR252" i="6"/>
  <c r="T252" i="6"/>
  <c r="AC252" i="6"/>
  <c r="CM252" i="6"/>
  <c r="AI252" i="6"/>
  <c r="Y252" i="6"/>
  <c r="R252" i="6"/>
  <c r="AE252" i="6"/>
  <c r="P252" i="6"/>
  <c r="BP252" i="6"/>
  <c r="CA252" i="6"/>
  <c r="Q252" i="6"/>
  <c r="AY252" i="6"/>
  <c r="H214" i="6"/>
  <c r="X252" i="6"/>
  <c r="CK252" i="6"/>
  <c r="CE252" i="6"/>
  <c r="BV252" i="6"/>
  <c r="AR252" i="6"/>
  <c r="BF252" i="6"/>
  <c r="CL252" i="6"/>
  <c r="AP252" i="6"/>
  <c r="V252" i="6"/>
  <c r="AZ252" i="6"/>
  <c r="O252" i="6"/>
  <c r="CC252" i="6"/>
  <c r="CI252" i="6"/>
  <c r="CP252" i="6"/>
  <c r="BS252" i="6"/>
  <c r="BE252" i="6"/>
  <c r="CN252" i="6"/>
  <c r="BD252" i="6"/>
  <c r="BI252" i="6"/>
  <c r="AH252" i="6"/>
  <c r="BA135" i="6"/>
  <c r="AN252" i="6"/>
  <c r="AW252" i="6"/>
  <c r="BG252" i="6"/>
  <c r="AM252" i="6"/>
  <c r="BX252" i="6"/>
  <c r="CG252" i="6"/>
  <c r="CD252" i="6"/>
  <c r="AO252" i="6"/>
  <c r="BH252" i="6"/>
  <c r="BA252" i="6"/>
  <c r="BB252" i="6"/>
  <c r="BH214" i="6"/>
  <c r="Z252" i="6"/>
  <c r="CB252" i="6"/>
  <c r="AJ252" i="6"/>
  <c r="BN252" i="6"/>
  <c r="S252" i="6"/>
  <c r="BL214" i="6"/>
  <c r="CB59" i="6"/>
  <c r="P135" i="6"/>
  <c r="AF59" i="6"/>
  <c r="BM214" i="6"/>
  <c r="Y214" i="6"/>
  <c r="CC214" i="6"/>
  <c r="AW214" i="6"/>
  <c r="CJ59" i="6"/>
  <c r="AV214" i="6"/>
  <c r="Q214" i="6"/>
  <c r="CG214" i="6"/>
  <c r="AO59" i="6"/>
  <c r="CF59" i="6"/>
  <c r="CO59" i="6"/>
  <c r="AW59" i="6"/>
  <c r="T59" i="6"/>
  <c r="AG135" i="6"/>
  <c r="CK59" i="6"/>
  <c r="BA59" i="6"/>
  <c r="BU214" i="6"/>
  <c r="AW135" i="6"/>
  <c r="AO214" i="6"/>
  <c r="CB135" i="6"/>
  <c r="AN214" i="6"/>
  <c r="CJ214" i="6"/>
  <c r="BM59" i="6"/>
  <c r="AV135" i="6"/>
  <c r="CC59" i="6"/>
  <c r="Q59" i="6"/>
  <c r="AZ214" i="6"/>
  <c r="BM135" i="6"/>
  <c r="AY214" i="6"/>
  <c r="AG59" i="6"/>
  <c r="CK135" i="6"/>
  <c r="BE59" i="6"/>
  <c r="P59" i="6"/>
  <c r="CN59" i="6"/>
  <c r="AV59" i="6"/>
  <c r="Y59" i="6"/>
  <c r="AN59" i="6"/>
  <c r="X59" i="6"/>
  <c r="CK214" i="6"/>
  <c r="AF214" i="6"/>
  <c r="BX214" i="6"/>
  <c r="J214" i="6"/>
  <c r="BE214" i="6"/>
  <c r="CF135" i="6"/>
  <c r="U59" i="6"/>
  <c r="CG59" i="6"/>
  <c r="CB214" i="6"/>
  <c r="AN135" i="6"/>
  <c r="AR214" i="6"/>
  <c r="BI214" i="6"/>
  <c r="P214" i="6"/>
  <c r="BT214" i="6"/>
  <c r="BU59" i="6"/>
  <c r="CL59" i="6"/>
  <c r="X135" i="6"/>
  <c r="BT135" i="6"/>
  <c r="CC135" i="6"/>
  <c r="AC214" i="6"/>
  <c r="AC59" i="6"/>
  <c r="BD214" i="6"/>
  <c r="CN214" i="6"/>
  <c r="BN214" i="6"/>
  <c r="T214" i="6"/>
  <c r="BD135" i="6"/>
  <c r="AR135" i="6"/>
  <c r="BC214" i="6"/>
  <c r="BT59" i="6"/>
  <c r="AO135" i="6"/>
  <c r="X214" i="6"/>
  <c r="Y135" i="6"/>
  <c r="BQ214" i="6"/>
  <c r="BD59" i="6"/>
  <c r="AP214" i="6"/>
  <c r="BY214" i="6"/>
  <c r="BQ135" i="6"/>
  <c r="BI135" i="6"/>
  <c r="BE135" i="6"/>
  <c r="BU135" i="6"/>
  <c r="BV214" i="6"/>
  <c r="CJ135" i="6"/>
  <c r="R135" i="6"/>
  <c r="AZ135" i="6"/>
  <c r="I214" i="6"/>
  <c r="E214" i="6"/>
  <c r="CN135" i="6"/>
  <c r="BL135" i="6"/>
  <c r="Q135" i="6"/>
  <c r="AZ59" i="6"/>
  <c r="AR59" i="6"/>
  <c r="AJ59" i="6"/>
  <c r="AB59" i="6"/>
  <c r="CO214" i="6"/>
  <c r="N59" i="6"/>
  <c r="BP59" i="6"/>
  <c r="AS214" i="6"/>
  <c r="BL59" i="6"/>
  <c r="L214" i="6"/>
  <c r="AK59" i="6"/>
  <c r="CL135" i="6"/>
  <c r="BY135" i="6"/>
  <c r="AJ214" i="6"/>
  <c r="W214" i="6"/>
  <c r="BP135" i="6"/>
  <c r="AI214" i="6"/>
  <c r="BX59" i="6"/>
  <c r="AU214" i="6"/>
  <c r="AL135" i="6"/>
  <c r="BF214" i="6"/>
  <c r="BV59" i="6"/>
  <c r="CM214" i="6"/>
  <c r="BP214" i="6"/>
  <c r="V214" i="6"/>
  <c r="G214" i="6"/>
  <c r="BC59" i="6"/>
  <c r="CL214" i="6"/>
  <c r="R59" i="6"/>
  <c r="T135" i="6"/>
  <c r="BA214" i="6"/>
  <c r="AG214" i="6"/>
  <c r="Z214" i="6"/>
  <c r="BH135" i="6"/>
  <c r="N214" i="6"/>
  <c r="AP59" i="6"/>
  <c r="AX214" i="6"/>
  <c r="AL214" i="6"/>
  <c r="AF135" i="6"/>
  <c r="AT214" i="6"/>
  <c r="AH214" i="6"/>
  <c r="AA135" i="6"/>
  <c r="AI59" i="6"/>
  <c r="CF214" i="6"/>
  <c r="BO59" i="6"/>
  <c r="CO135" i="6"/>
  <c r="CM135" i="6"/>
  <c r="M214" i="6"/>
  <c r="AS59" i="6"/>
  <c r="BQ59" i="6"/>
  <c r="BG214" i="6"/>
  <c r="AK214" i="6"/>
  <c r="BN59" i="6"/>
  <c r="BH59" i="6"/>
  <c r="BY59" i="6"/>
  <c r="BF59" i="6"/>
  <c r="BI59" i="6"/>
  <c r="AD214" i="6"/>
  <c r="S214" i="6"/>
  <c r="K214" i="6"/>
  <c r="AB214" i="6"/>
  <c r="BC135" i="6"/>
  <c r="AP135" i="6"/>
  <c r="AJ135" i="6"/>
  <c r="U135" i="6"/>
  <c r="AY135" i="6"/>
  <c r="AA59" i="6"/>
  <c r="CM59" i="6"/>
  <c r="AH135" i="6"/>
  <c r="BJ59" i="6"/>
  <c r="D214" i="6"/>
  <c r="AT59" i="6"/>
  <c r="CD59" i="6"/>
  <c r="BX135" i="6"/>
  <c r="AA214" i="6"/>
  <c r="CH59" i="6"/>
  <c r="D478" i="6"/>
  <c r="F214" i="6"/>
  <c r="CD135" i="6"/>
  <c r="Z135" i="6"/>
  <c r="CP214" i="6"/>
  <c r="BZ59" i="6"/>
  <c r="AK135" i="6"/>
  <c r="CH214" i="6"/>
  <c r="R214" i="6"/>
  <c r="BG59" i="6"/>
  <c r="AB135" i="6"/>
  <c r="AC135" i="6"/>
  <c r="Z59" i="6"/>
  <c r="CD214" i="6"/>
  <c r="CE59" i="6"/>
  <c r="BV135" i="6"/>
  <c r="AE214" i="6"/>
  <c r="BF135" i="6"/>
  <c r="U214" i="6"/>
  <c r="AX59" i="6"/>
  <c r="CI214" i="6"/>
  <c r="AS135" i="6"/>
  <c r="CG135" i="6"/>
  <c r="BR214" i="6"/>
  <c r="BW214" i="6"/>
  <c r="AQ214" i="6"/>
  <c r="AX135" i="6"/>
  <c r="BW59" i="6"/>
  <c r="AD59" i="6"/>
  <c r="BB59" i="6"/>
  <c r="BR59" i="6"/>
  <c r="AY59" i="6"/>
  <c r="AH59" i="6"/>
  <c r="AU59" i="6"/>
  <c r="AQ59" i="6"/>
  <c r="AL59" i="6"/>
  <c r="CP59" i="6"/>
  <c r="AM59" i="6"/>
  <c r="AM214" i="6"/>
  <c r="BK135" i="6"/>
  <c r="AT135" i="6"/>
  <c r="BS135" i="6"/>
  <c r="AM135" i="6"/>
  <c r="BB135" i="6"/>
  <c r="V135" i="6"/>
  <c r="CH135" i="6"/>
  <c r="BJ135" i="6"/>
  <c r="BO135" i="6"/>
  <c r="BS59" i="6"/>
  <c r="AU135" i="6"/>
  <c r="AI135" i="6"/>
  <c r="BZ214" i="6"/>
  <c r="N135" i="6"/>
  <c r="S59" i="6"/>
  <c r="AD135" i="6"/>
  <c r="CA135" i="6"/>
  <c r="BW135" i="6"/>
  <c r="BN135" i="6"/>
  <c r="BS214" i="6"/>
  <c r="AQ135" i="6"/>
  <c r="BO214" i="6"/>
  <c r="AE135" i="6"/>
  <c r="BZ135" i="6"/>
  <c r="CA214" i="6"/>
  <c r="CI135" i="6"/>
  <c r="CA59" i="6"/>
  <c r="CI59" i="6"/>
  <c r="BJ214" i="6"/>
  <c r="O135" i="6"/>
  <c r="CE214" i="6"/>
  <c r="CE135" i="6"/>
  <c r="BB214" i="6"/>
  <c r="W135" i="6"/>
  <c r="BK214" i="6"/>
  <c r="AE59" i="6"/>
  <c r="BR135" i="6"/>
  <c r="S135" i="6"/>
  <c r="W59" i="6"/>
  <c r="V59" i="6"/>
  <c r="O59" i="6"/>
  <c r="BG135" i="6"/>
  <c r="BK59" i="6"/>
  <c r="CN397" i="6" l="1"/>
  <c r="CN398" i="6"/>
  <c r="CN396" i="6"/>
  <c r="W398" i="6"/>
  <c r="W396" i="6"/>
  <c r="W397" i="6"/>
  <c r="AB398" i="6"/>
  <c r="AB396" i="6"/>
  <c r="AB397" i="6"/>
  <c r="AN398" i="6"/>
  <c r="AN396" i="6"/>
  <c r="AN397" i="6"/>
  <c r="AU398" i="6"/>
  <c r="AU397" i="6"/>
  <c r="AU396" i="6"/>
  <c r="AZ398" i="6"/>
  <c r="AZ396" i="6"/>
  <c r="AZ397" i="6"/>
  <c r="BA396" i="6"/>
  <c r="BA398" i="6"/>
  <c r="BA397" i="6"/>
  <c r="AS397" i="6"/>
  <c r="AS396" i="6"/>
  <c r="AS398" i="6"/>
  <c r="AT397" i="6"/>
  <c r="AT398" i="6"/>
  <c r="AT396" i="6"/>
  <c r="T397" i="6"/>
  <c r="T398" i="6"/>
  <c r="T396" i="6"/>
  <c r="CK396" i="6"/>
  <c r="CK398" i="6"/>
  <c r="CK397" i="6"/>
  <c r="N396" i="6"/>
  <c r="N483" i="6" s="1"/>
  <c r="N398" i="6"/>
  <c r="N485" i="6" s="1"/>
  <c r="N397" i="6"/>
  <c r="N484" i="6" s="1"/>
  <c r="AC396" i="6"/>
  <c r="AC398" i="6"/>
  <c r="AC397" i="6"/>
  <c r="O398" i="6"/>
  <c r="O485" i="6" s="1"/>
  <c r="O396" i="6"/>
  <c r="O483" i="6" s="1"/>
  <c r="O397" i="6"/>
  <c r="O484" i="6" s="1"/>
  <c r="BK396" i="6"/>
  <c r="BK398" i="6"/>
  <c r="BK397" i="6"/>
  <c r="BY398" i="6"/>
  <c r="BY397" i="6"/>
  <c r="BY396" i="6"/>
  <c r="CP397" i="6"/>
  <c r="CP398" i="6"/>
  <c r="CP396" i="6"/>
  <c r="BW398" i="6"/>
  <c r="BW396" i="6"/>
  <c r="BW397" i="6"/>
  <c r="CE398" i="6"/>
  <c r="CE397" i="6"/>
  <c r="CE396" i="6"/>
  <c r="CL396" i="6"/>
  <c r="CL398" i="6"/>
  <c r="CL397" i="6"/>
  <c r="U397" i="6"/>
  <c r="U398" i="6"/>
  <c r="U396" i="6"/>
  <c r="BM396" i="6"/>
  <c r="BM398" i="6"/>
  <c r="BM397" i="6"/>
  <c r="AM396" i="6"/>
  <c r="AM398" i="6"/>
  <c r="AM397" i="6"/>
  <c r="Z398" i="6"/>
  <c r="Z396" i="6"/>
  <c r="Z397" i="6"/>
  <c r="CM398" i="6"/>
  <c r="CM396" i="6"/>
  <c r="CM397" i="6"/>
  <c r="BL398" i="6"/>
  <c r="BL396" i="6"/>
  <c r="BL397" i="6"/>
  <c r="AJ397" i="6"/>
  <c r="AJ398" i="6"/>
  <c r="AJ396" i="6"/>
  <c r="BN398" i="6"/>
  <c r="BN396" i="6"/>
  <c r="BN397" i="6"/>
  <c r="CC397" i="6"/>
  <c r="CC398" i="6"/>
  <c r="CC396" i="6"/>
  <c r="CH396" i="6"/>
  <c r="CH398" i="6"/>
  <c r="CH397" i="6"/>
  <c r="S398" i="6"/>
  <c r="S396" i="6"/>
  <c r="S397" i="6"/>
  <c r="AK397" i="6"/>
  <c r="AK398" i="6"/>
  <c r="AK396" i="6"/>
  <c r="AH397" i="6"/>
  <c r="AH398" i="6"/>
  <c r="AH396" i="6"/>
  <c r="BG398" i="6"/>
  <c r="BG396" i="6"/>
  <c r="BG397" i="6"/>
  <c r="CG397" i="6"/>
  <c r="CG398" i="6"/>
  <c r="CG396" i="6"/>
  <c r="BB396" i="6"/>
  <c r="BB398" i="6"/>
  <c r="BB397" i="6"/>
  <c r="BP397" i="6"/>
  <c r="BP396" i="6"/>
  <c r="BP398" i="6"/>
  <c r="V397" i="6"/>
  <c r="V398" i="6"/>
  <c r="V396" i="6"/>
  <c r="Q396" i="6"/>
  <c r="Q398" i="6"/>
  <c r="Q397" i="6"/>
  <c r="P398" i="6"/>
  <c r="P485" i="6" s="1"/>
  <c r="P396" i="6"/>
  <c r="P483" i="6" s="1"/>
  <c r="P397" i="6"/>
  <c r="P484" i="6" s="1"/>
  <c r="AQ398" i="6"/>
  <c r="AQ396" i="6"/>
  <c r="AQ397" i="6"/>
  <c r="BX398" i="6"/>
  <c r="BX396" i="6"/>
  <c r="BX397" i="6"/>
  <c r="BC398" i="6"/>
  <c r="BC396" i="6"/>
  <c r="BC397" i="6"/>
  <c r="AE398" i="6"/>
  <c r="AE396" i="6"/>
  <c r="AE397" i="6"/>
  <c r="AI398" i="6"/>
  <c r="AI397" i="6"/>
  <c r="AI396" i="6"/>
  <c r="BS398" i="6"/>
  <c r="BS397" i="6"/>
  <c r="BS396" i="6"/>
  <c r="AX396" i="6"/>
  <c r="AX398" i="6"/>
  <c r="AX397" i="6"/>
  <c r="BF397" i="6"/>
  <c r="BF398" i="6"/>
  <c r="BF396" i="6"/>
  <c r="R398" i="6"/>
  <c r="R396" i="6"/>
  <c r="R397" i="6"/>
  <c r="BZ396" i="6"/>
  <c r="BZ398" i="6"/>
  <c r="BZ397" i="6"/>
  <c r="AW397" i="6"/>
  <c r="AW398" i="6"/>
  <c r="AW396" i="6"/>
  <c r="BR397" i="6"/>
  <c r="BR398" i="6"/>
  <c r="BR396" i="6"/>
  <c r="Y397" i="6"/>
  <c r="Y396" i="6"/>
  <c r="Y398" i="6"/>
  <c r="CD397" i="6"/>
  <c r="CD398" i="6"/>
  <c r="CD396" i="6"/>
  <c r="BQ397" i="6"/>
  <c r="BQ398" i="6"/>
  <c r="BQ396" i="6"/>
  <c r="CI398" i="6"/>
  <c r="CI396" i="6"/>
  <c r="CI397" i="6"/>
  <c r="CO397" i="6"/>
  <c r="CO398" i="6"/>
  <c r="CO396" i="6"/>
  <c r="AR397" i="6"/>
  <c r="AR396" i="6"/>
  <c r="AR398" i="6"/>
  <c r="BD397" i="6"/>
  <c r="BD396" i="6"/>
  <c r="BD398" i="6"/>
  <c r="CB397" i="6"/>
  <c r="CB398" i="6"/>
  <c r="CB396" i="6"/>
  <c r="BJ396" i="6"/>
  <c r="BJ398" i="6"/>
  <c r="BJ397" i="6"/>
  <c r="AV397" i="6"/>
  <c r="AV396" i="6"/>
  <c r="AV398" i="6"/>
  <c r="BU397" i="6"/>
  <c r="BU398" i="6"/>
  <c r="BU396" i="6"/>
  <c r="AA396" i="6"/>
  <c r="AA398" i="6"/>
  <c r="AA397" i="6"/>
  <c r="BV396" i="6"/>
  <c r="BV398" i="6"/>
  <c r="BV397" i="6"/>
  <c r="CJ398" i="6"/>
  <c r="CJ396" i="6"/>
  <c r="CJ397" i="6"/>
  <c r="CA398" i="6"/>
  <c r="CA396" i="6"/>
  <c r="CA397" i="6"/>
  <c r="CF397" i="6"/>
  <c r="CF398" i="6"/>
  <c r="CF396" i="6"/>
  <c r="BI397" i="6"/>
  <c r="BI396" i="6"/>
  <c r="BI398" i="6"/>
  <c r="AP398" i="6"/>
  <c r="AP396" i="6"/>
  <c r="AP397" i="6"/>
  <c r="AL396" i="6"/>
  <c r="AL398" i="6"/>
  <c r="AL397" i="6"/>
  <c r="BT397" i="6"/>
  <c r="BT398" i="6"/>
  <c r="BT396" i="6"/>
  <c r="AG397" i="6"/>
  <c r="AG396" i="6"/>
  <c r="AG398" i="6"/>
  <c r="AD396" i="6"/>
  <c r="AD398" i="6"/>
  <c r="AD397" i="6"/>
  <c r="BE397" i="6"/>
  <c r="BE396" i="6"/>
  <c r="BE398" i="6"/>
  <c r="BO398" i="6"/>
  <c r="BO396" i="6"/>
  <c r="BO397" i="6"/>
  <c r="BH397" i="6"/>
  <c r="BH398" i="6"/>
  <c r="BH396" i="6"/>
  <c r="M397" i="6"/>
  <c r="M484" i="6" s="1"/>
  <c r="M396" i="6"/>
  <c r="M483" i="6" s="1"/>
  <c r="M398" i="6"/>
  <c r="M485" i="6" s="1"/>
  <c r="X397" i="6"/>
  <c r="X398" i="6"/>
  <c r="X396" i="6"/>
  <c r="AF397" i="6"/>
  <c r="AF398" i="6"/>
  <c r="AF396" i="6"/>
  <c r="AO397" i="6"/>
  <c r="AO396" i="6"/>
  <c r="AO398" i="6"/>
  <c r="AY398" i="6"/>
  <c r="AY396" i="6"/>
  <c r="AY397" i="6"/>
  <c r="J363" i="6"/>
  <c r="J423" i="6" s="1"/>
  <c r="M350" i="6"/>
  <c r="L402" i="6"/>
  <c r="L488" i="6" s="1"/>
  <c r="CP403" i="6"/>
  <c r="BW404" i="6"/>
  <c r="L392" i="6"/>
  <c r="M332" i="6"/>
  <c r="N332" i="6" s="1"/>
  <c r="O332" i="6" s="1"/>
  <c r="P332" i="6" s="1"/>
  <c r="Q332" i="6" s="1"/>
  <c r="R332" i="6" s="1"/>
  <c r="S332" i="6" s="1"/>
  <c r="T332" i="6" s="1"/>
  <c r="U332" i="6" s="1"/>
  <c r="V332" i="6" s="1"/>
  <c r="W332" i="6" s="1"/>
  <c r="X332" i="6" s="1"/>
  <c r="Y332" i="6" s="1"/>
  <c r="Z332" i="6" s="1"/>
  <c r="AA332" i="6" s="1"/>
  <c r="AB332" i="6" s="1"/>
  <c r="AC332" i="6" s="1"/>
  <c r="AD332" i="6" s="1"/>
  <c r="AE332" i="6" s="1"/>
  <c r="AF332" i="6" s="1"/>
  <c r="AG332" i="6" s="1"/>
  <c r="AH332" i="6" s="1"/>
  <c r="AI332" i="6" s="1"/>
  <c r="AJ332" i="6" s="1"/>
  <c r="AK332" i="6" s="1"/>
  <c r="AL332" i="6" s="1"/>
  <c r="AM332" i="6" s="1"/>
  <c r="AN332" i="6" s="1"/>
  <c r="AO332" i="6" s="1"/>
  <c r="AP332" i="6" s="1"/>
  <c r="AQ332" i="6" s="1"/>
  <c r="AR332" i="6" s="1"/>
  <c r="AS332" i="6" s="1"/>
  <c r="AT332" i="6" s="1"/>
  <c r="AU332" i="6" s="1"/>
  <c r="AV332" i="6" s="1"/>
  <c r="AW332" i="6" s="1"/>
  <c r="AX332" i="6" s="1"/>
  <c r="AY332" i="6" s="1"/>
  <c r="AZ332" i="6" s="1"/>
  <c r="BA332" i="6" s="1"/>
  <c r="BB332" i="6" s="1"/>
  <c r="BC332" i="6" s="1"/>
  <c r="BD332" i="6" s="1"/>
  <c r="BE332" i="6" s="1"/>
  <c r="BF332" i="6" s="1"/>
  <c r="BG332" i="6" s="1"/>
  <c r="BH332" i="6" s="1"/>
  <c r="BI332" i="6" s="1"/>
  <c r="BJ332" i="6" s="1"/>
  <c r="BK332" i="6" s="1"/>
  <c r="BL332" i="6" s="1"/>
  <c r="BM332" i="6" s="1"/>
  <c r="BN332" i="6" s="1"/>
  <c r="BO332" i="6" s="1"/>
  <c r="BP332" i="6" s="1"/>
  <c r="BQ332" i="6" s="1"/>
  <c r="BR332" i="6" s="1"/>
  <c r="BS332" i="6" s="1"/>
  <c r="BT332" i="6" s="1"/>
  <c r="BU332" i="6" s="1"/>
  <c r="BV332" i="6" s="1"/>
  <c r="BW332" i="6" s="1"/>
  <c r="BX332" i="6" s="1"/>
  <c r="BY332" i="6" s="1"/>
  <c r="BZ332" i="6" s="1"/>
  <c r="CA332" i="6" s="1"/>
  <c r="CB332" i="6" s="1"/>
  <c r="CC332" i="6" s="1"/>
  <c r="CD332" i="6" s="1"/>
  <c r="CE332" i="6" s="1"/>
  <c r="CF332" i="6" s="1"/>
  <c r="CG332" i="6" s="1"/>
  <c r="CH332" i="6" s="1"/>
  <c r="CI332" i="6" s="1"/>
  <c r="CJ332" i="6" s="1"/>
  <c r="CK332" i="6" s="1"/>
  <c r="CL332" i="6" s="1"/>
  <c r="CM332" i="6" s="1"/>
  <c r="CN332" i="6" s="1"/>
  <c r="CO332" i="6" s="1"/>
  <c r="CP332" i="6" s="1"/>
  <c r="CP392" i="6" s="1"/>
  <c r="CC404" i="6"/>
  <c r="L444" i="6"/>
  <c r="L522" i="6" s="1"/>
  <c r="M384" i="6"/>
  <c r="N384" i="6" s="1"/>
  <c r="O384" i="6" s="1"/>
  <c r="P384" i="6" s="1"/>
  <c r="Q384" i="6" s="1"/>
  <c r="R384" i="6" s="1"/>
  <c r="S384" i="6" s="1"/>
  <c r="T384" i="6" s="1"/>
  <c r="U384" i="6" s="1"/>
  <c r="V384" i="6" s="1"/>
  <c r="W384" i="6" s="1"/>
  <c r="BS404" i="6"/>
  <c r="CO403" i="6"/>
  <c r="AY403" i="6"/>
  <c r="L391" i="6"/>
  <c r="L479" i="6" s="1"/>
  <c r="M331" i="6"/>
  <c r="N331" i="6" s="1"/>
  <c r="O331" i="6" s="1"/>
  <c r="P331" i="6" s="1"/>
  <c r="Q331" i="6" s="1"/>
  <c r="R331" i="6" s="1"/>
  <c r="S331" i="6" s="1"/>
  <c r="T331" i="6" s="1"/>
  <c r="U331" i="6" s="1"/>
  <c r="V331" i="6" s="1"/>
  <c r="W331" i="6" s="1"/>
  <c r="X331" i="6" s="1"/>
  <c r="Y331" i="6" s="1"/>
  <c r="Z331" i="6" s="1"/>
  <c r="AA331" i="6" s="1"/>
  <c r="AB331" i="6" s="1"/>
  <c r="AC331" i="6" s="1"/>
  <c r="AD331" i="6" s="1"/>
  <c r="AE331" i="6" s="1"/>
  <c r="AF331" i="6" s="1"/>
  <c r="AG331" i="6" s="1"/>
  <c r="AH331" i="6" s="1"/>
  <c r="AI331" i="6" s="1"/>
  <c r="AJ331" i="6" s="1"/>
  <c r="AK331" i="6" s="1"/>
  <c r="AL331" i="6" s="1"/>
  <c r="AM331" i="6" s="1"/>
  <c r="AN331" i="6" s="1"/>
  <c r="AO331" i="6" s="1"/>
  <c r="AP331" i="6" s="1"/>
  <c r="AQ331" i="6" s="1"/>
  <c r="AR331" i="6" s="1"/>
  <c r="AS331" i="6" s="1"/>
  <c r="AT331" i="6" s="1"/>
  <c r="AU331" i="6" s="1"/>
  <c r="AV331" i="6" s="1"/>
  <c r="AW331" i="6" s="1"/>
  <c r="AX331" i="6" s="1"/>
  <c r="AY331" i="6" s="1"/>
  <c r="AZ331" i="6" s="1"/>
  <c r="BA331" i="6" s="1"/>
  <c r="BB331" i="6" s="1"/>
  <c r="BC331" i="6" s="1"/>
  <c r="BD331" i="6" s="1"/>
  <c r="BE331" i="6" s="1"/>
  <c r="BF331" i="6" s="1"/>
  <c r="BG331" i="6" s="1"/>
  <c r="BH331" i="6" s="1"/>
  <c r="BI331" i="6" s="1"/>
  <c r="BJ331" i="6" s="1"/>
  <c r="BK331" i="6" s="1"/>
  <c r="BL331" i="6" s="1"/>
  <c r="BM331" i="6" s="1"/>
  <c r="BN331" i="6" s="1"/>
  <c r="BO331" i="6" s="1"/>
  <c r="BP331" i="6" s="1"/>
  <c r="BQ331" i="6" s="1"/>
  <c r="BR331" i="6" s="1"/>
  <c r="BS331" i="6" s="1"/>
  <c r="BT331" i="6" s="1"/>
  <c r="BU331" i="6" s="1"/>
  <c r="BV331" i="6" s="1"/>
  <c r="BW331" i="6" s="1"/>
  <c r="BX331" i="6" s="1"/>
  <c r="BY331" i="6" s="1"/>
  <c r="BZ331" i="6" s="1"/>
  <c r="CA331" i="6" s="1"/>
  <c r="CB331" i="6" s="1"/>
  <c r="CC331" i="6" s="1"/>
  <c r="CD331" i="6" s="1"/>
  <c r="CE331" i="6" s="1"/>
  <c r="CF331" i="6" s="1"/>
  <c r="CG331" i="6" s="1"/>
  <c r="CH331" i="6" s="1"/>
  <c r="CI331" i="6" s="1"/>
  <c r="CJ331" i="6" s="1"/>
  <c r="CK331" i="6" s="1"/>
  <c r="CL331" i="6" s="1"/>
  <c r="CM331" i="6" s="1"/>
  <c r="CN331" i="6" s="1"/>
  <c r="CO331" i="6" s="1"/>
  <c r="CP331" i="6" s="1"/>
  <c r="CP391" i="6" s="1"/>
  <c r="CP409" i="6" s="1"/>
  <c r="L443" i="6"/>
  <c r="L521" i="6" s="1"/>
  <c r="M383" i="6"/>
  <c r="N383" i="6" s="1"/>
  <c r="O383" i="6" s="1"/>
  <c r="P383" i="6" s="1"/>
  <c r="Q383" i="6" s="1"/>
  <c r="R383" i="6" s="1"/>
  <c r="S383" i="6" s="1"/>
  <c r="T383" i="6" s="1"/>
  <c r="U383" i="6" s="1"/>
  <c r="V383" i="6" s="1"/>
  <c r="W383" i="6" s="1"/>
  <c r="BA404" i="6"/>
  <c r="L442" i="6"/>
  <c r="L520" i="6" s="1"/>
  <c r="M382" i="6"/>
  <c r="N382" i="6" s="1"/>
  <c r="O382" i="6" s="1"/>
  <c r="P382" i="6" s="1"/>
  <c r="Q382" i="6" s="1"/>
  <c r="R382" i="6" s="1"/>
  <c r="S382" i="6" s="1"/>
  <c r="T382" i="6" s="1"/>
  <c r="U382" i="6" s="1"/>
  <c r="V382" i="6" s="1"/>
  <c r="W382" i="6" s="1"/>
  <c r="J422" i="6"/>
  <c r="K362" i="6"/>
  <c r="CM404" i="6"/>
  <c r="J421" i="6"/>
  <c r="K361" i="6"/>
  <c r="AI404" i="6"/>
  <c r="L390" i="6"/>
  <c r="L478" i="6" s="1"/>
  <c r="M330" i="6"/>
  <c r="N330" i="6" s="1"/>
  <c r="O330" i="6" s="1"/>
  <c r="P330" i="6" s="1"/>
  <c r="Q330" i="6" s="1"/>
  <c r="R330" i="6" s="1"/>
  <c r="S330" i="6" s="1"/>
  <c r="T330" i="6" s="1"/>
  <c r="U330" i="6" s="1"/>
  <c r="V330" i="6" s="1"/>
  <c r="W330" i="6" s="1"/>
  <c r="X330" i="6" s="1"/>
  <c r="Y330" i="6" s="1"/>
  <c r="Z330" i="6" s="1"/>
  <c r="AA330" i="6" s="1"/>
  <c r="AB330" i="6" s="1"/>
  <c r="AC330" i="6" s="1"/>
  <c r="AD330" i="6" s="1"/>
  <c r="AE330" i="6" s="1"/>
  <c r="AF330" i="6" s="1"/>
  <c r="AG330" i="6" s="1"/>
  <c r="AH330" i="6" s="1"/>
  <c r="AI330" i="6" s="1"/>
  <c r="AJ330" i="6" s="1"/>
  <c r="AK330" i="6" s="1"/>
  <c r="AL330" i="6" s="1"/>
  <c r="AM330" i="6" s="1"/>
  <c r="AN330" i="6" s="1"/>
  <c r="AO330" i="6" s="1"/>
  <c r="AP330" i="6" s="1"/>
  <c r="AQ330" i="6" s="1"/>
  <c r="AR330" i="6" s="1"/>
  <c r="AS330" i="6" s="1"/>
  <c r="AT330" i="6" s="1"/>
  <c r="AU330" i="6" s="1"/>
  <c r="AV330" i="6" s="1"/>
  <c r="AW330" i="6" s="1"/>
  <c r="AX330" i="6" s="1"/>
  <c r="AY330" i="6" s="1"/>
  <c r="AZ330" i="6" s="1"/>
  <c r="BA330" i="6" s="1"/>
  <c r="BB330" i="6" s="1"/>
  <c r="BC330" i="6" s="1"/>
  <c r="BD330" i="6" s="1"/>
  <c r="BE330" i="6" s="1"/>
  <c r="BF330" i="6" s="1"/>
  <c r="BG330" i="6" s="1"/>
  <c r="BH330" i="6" s="1"/>
  <c r="BI330" i="6" s="1"/>
  <c r="BJ330" i="6" s="1"/>
  <c r="BK330" i="6" s="1"/>
  <c r="BL330" i="6" s="1"/>
  <c r="BM330" i="6" s="1"/>
  <c r="BN330" i="6" s="1"/>
  <c r="BO330" i="6" s="1"/>
  <c r="BP330" i="6" s="1"/>
  <c r="BQ330" i="6" s="1"/>
  <c r="BR330" i="6" s="1"/>
  <c r="BS330" i="6" s="1"/>
  <c r="BT330" i="6" s="1"/>
  <c r="BU330" i="6" s="1"/>
  <c r="BV330" i="6" s="1"/>
  <c r="BW330" i="6" s="1"/>
  <c r="BX330" i="6" s="1"/>
  <c r="BY330" i="6" s="1"/>
  <c r="BZ330" i="6" s="1"/>
  <c r="CA330" i="6" s="1"/>
  <c r="CB330" i="6" s="1"/>
  <c r="CC330" i="6" s="1"/>
  <c r="CD330" i="6" s="1"/>
  <c r="CE330" i="6" s="1"/>
  <c r="CF330" i="6" s="1"/>
  <c r="CG330" i="6" s="1"/>
  <c r="CH330" i="6" s="1"/>
  <c r="CI330" i="6" s="1"/>
  <c r="CJ330" i="6" s="1"/>
  <c r="CK330" i="6" s="1"/>
  <c r="CL330" i="6" s="1"/>
  <c r="CM330" i="6" s="1"/>
  <c r="CN330" i="6" s="1"/>
  <c r="CO330" i="6" s="1"/>
  <c r="CP330" i="6" s="1"/>
  <c r="CP390" i="6" s="1"/>
  <c r="T404" i="6"/>
  <c r="AN298" i="6"/>
  <c r="AA298" i="6"/>
  <c r="CC298" i="6"/>
  <c r="AM298" i="6"/>
  <c r="AZ298" i="6"/>
  <c r="CH298" i="6"/>
  <c r="BG298" i="6"/>
  <c r="AK298" i="6"/>
  <c r="U298" i="6"/>
  <c r="AC298" i="6"/>
  <c r="BN298" i="6"/>
  <c r="BK298" i="6"/>
  <c r="Y298" i="6"/>
  <c r="CJ298" i="6"/>
  <c r="BA298" i="6"/>
  <c r="AD298" i="6"/>
  <c r="CB298" i="6"/>
  <c r="AO298" i="6"/>
  <c r="CE298" i="6"/>
  <c r="BE298" i="6"/>
  <c r="M298" i="6"/>
  <c r="BW298" i="6"/>
  <c r="AL298" i="6"/>
  <c r="CP298" i="6"/>
  <c r="CM298" i="6"/>
  <c r="AV298" i="6"/>
  <c r="CD298" i="6"/>
  <c r="AF298" i="6"/>
  <c r="V298" i="6"/>
  <c r="Q298" i="6"/>
  <c r="X298" i="6"/>
  <c r="BY298" i="6"/>
  <c r="AQ298" i="6"/>
  <c r="O298" i="6"/>
  <c r="BX298" i="6"/>
  <c r="AP298" i="6"/>
  <c r="N298" i="6"/>
  <c r="AX298" i="6"/>
  <c r="S298" i="6"/>
  <c r="AI298" i="6"/>
  <c r="T298" i="6"/>
  <c r="W298" i="6"/>
  <c r="BI298" i="6"/>
  <c r="BM298" i="6"/>
  <c r="AU298" i="6"/>
  <c r="BP298" i="6"/>
  <c r="BQ298" i="6"/>
  <c r="BD298" i="6"/>
  <c r="P298" i="6"/>
  <c r="CN298" i="6"/>
  <c r="BB298" i="6"/>
  <c r="CK298" i="6"/>
  <c r="BH298" i="6"/>
  <c r="CA298" i="6"/>
  <c r="AG298" i="6"/>
  <c r="AR298" i="6"/>
  <c r="AH298" i="6"/>
  <c r="BJ298" i="6"/>
  <c r="BS298" i="6"/>
  <c r="R298" i="6"/>
  <c r="BR298" i="6"/>
  <c r="AS298" i="6"/>
  <c r="CI298" i="6"/>
  <c r="CL298" i="6"/>
  <c r="AE298" i="6"/>
  <c r="AW298" i="6"/>
  <c r="Z298" i="6"/>
  <c r="BT298" i="6"/>
  <c r="BL298" i="6"/>
  <c r="BV298" i="6"/>
  <c r="BZ298" i="6"/>
  <c r="AB298" i="6"/>
  <c r="BO298" i="6"/>
  <c r="AY298" i="6"/>
  <c r="CG298" i="6"/>
  <c r="AT298" i="6"/>
  <c r="AJ298" i="6"/>
  <c r="CO298" i="6"/>
  <c r="CF298" i="6"/>
  <c r="BF298" i="6"/>
  <c r="BC298" i="6"/>
  <c r="BU298" i="6"/>
  <c r="D61" i="6"/>
  <c r="H51" i="1" s="1"/>
  <c r="CO404" i="6"/>
  <c r="C216" i="6"/>
  <c r="H54" i="1" s="1"/>
  <c r="BS403" i="6"/>
  <c r="BW403" i="6"/>
  <c r="O146" i="6"/>
  <c r="O153" i="6" s="1"/>
  <c r="BF146" i="6"/>
  <c r="BF153" i="6" s="1"/>
  <c r="T403" i="6"/>
  <c r="CD146" i="6"/>
  <c r="CD153" i="6" s="1"/>
  <c r="AS146" i="6"/>
  <c r="AS153" i="6" s="1"/>
  <c r="BQ146" i="6"/>
  <c r="BQ153" i="6" s="1"/>
  <c r="CO146" i="6"/>
  <c r="CO153" i="6" s="1"/>
  <c r="BI146" i="6"/>
  <c r="BI153" i="6" s="1"/>
  <c r="BO146" i="6"/>
  <c r="BO153" i="6" s="1"/>
  <c r="CJ146" i="6"/>
  <c r="CJ153" i="6" s="1"/>
  <c r="AT146" i="6"/>
  <c r="AT153" i="6" s="1"/>
  <c r="O152" i="6"/>
  <c r="BN146" i="6"/>
  <c r="BN153" i="6" s="1"/>
  <c r="BN152" i="6"/>
  <c r="BN167" i="6" s="1"/>
  <c r="BU146" i="6"/>
  <c r="BU153" i="6" s="1"/>
  <c r="BU151" i="6"/>
  <c r="BU166" i="6" s="1"/>
  <c r="AW146" i="6"/>
  <c r="AW153" i="6" s="1"/>
  <c r="AW152" i="6"/>
  <c r="AM146" i="6"/>
  <c r="AM153" i="6" s="1"/>
  <c r="AM152" i="6"/>
  <c r="AK146" i="6"/>
  <c r="AK153" i="6" s="1"/>
  <c r="AK152" i="6"/>
  <c r="AK167" i="6" s="1"/>
  <c r="BA146" i="6"/>
  <c r="BA153" i="6" s="1"/>
  <c r="P146" i="6"/>
  <c r="P153" i="6" s="1"/>
  <c r="AF146" i="6"/>
  <c r="AF153" i="6" s="1"/>
  <c r="AF151" i="6"/>
  <c r="AF166" i="6" s="1"/>
  <c r="AG146" i="6"/>
  <c r="AG153" i="6" s="1"/>
  <c r="AG152" i="6"/>
  <c r="AG167" i="6" s="1"/>
  <c r="BM146" i="6"/>
  <c r="BM153" i="6" s="1"/>
  <c r="BM152" i="6"/>
  <c r="BM167" i="6" s="1"/>
  <c r="BK146" i="6"/>
  <c r="BK153" i="6" s="1"/>
  <c r="BK152" i="6"/>
  <c r="CG146" i="6"/>
  <c r="CG153" i="6" s="1"/>
  <c r="CG152" i="6"/>
  <c r="AB146" i="6"/>
  <c r="AB153" i="6" s="1"/>
  <c r="AB152" i="6"/>
  <c r="AB167" i="6" s="1"/>
  <c r="BD146" i="6"/>
  <c r="BD153" i="6" s="1"/>
  <c r="BD152" i="6"/>
  <c r="BD167" i="6" s="1"/>
  <c r="AL146" i="6"/>
  <c r="AL153" i="6" s="1"/>
  <c r="BP146" i="6"/>
  <c r="BP153" i="6" s="1"/>
  <c r="BP152" i="6"/>
  <c r="BP167" i="6" s="1"/>
  <c r="Y146" i="6"/>
  <c r="Y153" i="6" s="1"/>
  <c r="BZ146" i="6"/>
  <c r="BZ153" i="6" s="1"/>
  <c r="BZ152" i="6"/>
  <c r="BS146" i="6"/>
  <c r="BS153" i="6" s="1"/>
  <c r="BS152" i="6"/>
  <c r="AQ146" i="6"/>
  <c r="AQ153" i="6" s="1"/>
  <c r="AQ151" i="6"/>
  <c r="AQ166" i="6" s="1"/>
  <c r="CB146" i="6"/>
  <c r="CB153" i="6" s="1"/>
  <c r="CB151" i="6"/>
  <c r="CB166" i="6" s="1"/>
  <c r="CH146" i="6"/>
  <c r="CH153" i="6" s="1"/>
  <c r="Z146" i="6"/>
  <c r="Z153" i="6" s="1"/>
  <c r="Z152" i="6"/>
  <c r="BY146" i="6"/>
  <c r="BY153" i="6" s="1"/>
  <c r="BY152" i="6"/>
  <c r="BY167" i="6" s="1"/>
  <c r="CE146" i="6"/>
  <c r="CE153" i="6" s="1"/>
  <c r="CE152" i="6"/>
  <c r="N146" i="6"/>
  <c r="N153" i="6" s="1"/>
  <c r="CF146" i="6"/>
  <c r="CF153" i="6" s="1"/>
  <c r="CF152" i="6"/>
  <c r="CF167" i="6" s="1"/>
  <c r="AO146" i="6"/>
  <c r="AO153" i="6" s="1"/>
  <c r="AO151" i="6"/>
  <c r="AO166" i="6" s="1"/>
  <c r="AX146" i="6"/>
  <c r="AX153" i="6" s="1"/>
  <c r="AX152" i="6"/>
  <c r="AX167" i="6" s="1"/>
  <c r="BV146" i="6"/>
  <c r="BV153" i="6" s="1"/>
  <c r="BV152" i="6"/>
  <c r="BV167" i="6" s="1"/>
  <c r="M146" i="6"/>
  <c r="M153" i="6" s="1"/>
  <c r="S146" i="6"/>
  <c r="S153" i="6" s="1"/>
  <c r="S152" i="6"/>
  <c r="BW146" i="6"/>
  <c r="BW153" i="6" s="1"/>
  <c r="BW152" i="6"/>
  <c r="BB146" i="6"/>
  <c r="BB153" i="6" s="1"/>
  <c r="BB152" i="6"/>
  <c r="CC146" i="6"/>
  <c r="CC153" i="6" s="1"/>
  <c r="R146" i="6"/>
  <c r="R153" i="6" s="1"/>
  <c r="AV146" i="6"/>
  <c r="AV153" i="6" s="1"/>
  <c r="BG146" i="6"/>
  <c r="BG153" i="6" s="1"/>
  <c r="AH146" i="6"/>
  <c r="AH153" i="6" s="1"/>
  <c r="CM146" i="6"/>
  <c r="CM153" i="6" s="1"/>
  <c r="BC146" i="6"/>
  <c r="BC153" i="6" s="1"/>
  <c r="AC146" i="6"/>
  <c r="AC153" i="6" s="1"/>
  <c r="BJ146" i="6"/>
  <c r="BJ153" i="6" s="1"/>
  <c r="AZ146" i="6"/>
  <c r="AZ153" i="6" s="1"/>
  <c r="U146" i="6"/>
  <c r="U153" i="6" s="1"/>
  <c r="AN146" i="6"/>
  <c r="AN153" i="6" s="1"/>
  <c r="CP146" i="6"/>
  <c r="CP153" i="6" s="1"/>
  <c r="AJ146" i="6"/>
  <c r="AJ153" i="6" s="1"/>
  <c r="BE146" i="6"/>
  <c r="BE153" i="6" s="1"/>
  <c r="CN146" i="6"/>
  <c r="CN153" i="6" s="1"/>
  <c r="BL146" i="6"/>
  <c r="BL153" i="6" s="1"/>
  <c r="CL146" i="6"/>
  <c r="CL153" i="6" s="1"/>
  <c r="T146" i="6"/>
  <c r="T153" i="6" s="1"/>
  <c r="AE146" i="6"/>
  <c r="AE153" i="6" s="1"/>
  <c r="AD146" i="6"/>
  <c r="AD153" i="6" s="1"/>
  <c r="BR146" i="6"/>
  <c r="BR153" i="6" s="1"/>
  <c r="CA146" i="6"/>
  <c r="CA153" i="6" s="1"/>
  <c r="BH146" i="6"/>
  <c r="BH153" i="6" s="1"/>
  <c r="BX146" i="6"/>
  <c r="BX153" i="6" s="1"/>
  <c r="V146" i="6"/>
  <c r="V153" i="6" s="1"/>
  <c r="BT146" i="6"/>
  <c r="BT153" i="6" s="1"/>
  <c r="AP146" i="6"/>
  <c r="AP153" i="6" s="1"/>
  <c r="Q146" i="6"/>
  <c r="Q153" i="6" s="1"/>
  <c r="AA146" i="6"/>
  <c r="AA153" i="6" s="1"/>
  <c r="AI146" i="6"/>
  <c r="AI153" i="6" s="1"/>
  <c r="AY146" i="6"/>
  <c r="AY153" i="6" s="1"/>
  <c r="AU146" i="6"/>
  <c r="AU153" i="6" s="1"/>
  <c r="CK146" i="6"/>
  <c r="CK153" i="6" s="1"/>
  <c r="X146" i="6"/>
  <c r="X153" i="6" s="1"/>
  <c r="CI146" i="6"/>
  <c r="CI153" i="6" s="1"/>
  <c r="AR146" i="6"/>
  <c r="AR153" i="6" s="1"/>
  <c r="W146" i="6"/>
  <c r="W153" i="6" s="1"/>
  <c r="AI403" i="6"/>
  <c r="AT403" i="6"/>
  <c r="CM403" i="6"/>
  <c r="CC403" i="6"/>
  <c r="AT404" i="6"/>
  <c r="CP404" i="6"/>
  <c r="BA403" i="6"/>
  <c r="AY404" i="6"/>
  <c r="BZ403" i="6"/>
  <c r="BZ404" i="6"/>
  <c r="P404" i="6"/>
  <c r="P490" i="6" s="1"/>
  <c r="P403" i="6"/>
  <c r="P489" i="6" s="1"/>
  <c r="BV403" i="6"/>
  <c r="BV404" i="6"/>
  <c r="CB404" i="6"/>
  <c r="CB403" i="6"/>
  <c r="AC404" i="6"/>
  <c r="AC403" i="6"/>
  <c r="BJ403" i="6"/>
  <c r="BJ404" i="6"/>
  <c r="AR404" i="6"/>
  <c r="AR403" i="6"/>
  <c r="BB403" i="6"/>
  <c r="BB404" i="6"/>
  <c r="BU404" i="6"/>
  <c r="BU403" i="6"/>
  <c r="AZ404" i="6"/>
  <c r="AZ403" i="6"/>
  <c r="CG404" i="6"/>
  <c r="CG403" i="6"/>
  <c r="AA403" i="6"/>
  <c r="AA404" i="6"/>
  <c r="AX403" i="6"/>
  <c r="AX404" i="6"/>
  <c r="N403" i="6"/>
  <c r="N489" i="6" s="1"/>
  <c r="N404" i="6"/>
  <c r="N490" i="6" s="1"/>
  <c r="BI404" i="6"/>
  <c r="BI403" i="6"/>
  <c r="AJ404" i="6"/>
  <c r="AJ403" i="6"/>
  <c r="O403" i="6"/>
  <c r="O489" i="6" s="1"/>
  <c r="O404" i="6"/>
  <c r="O490" i="6" s="1"/>
  <c r="CD403" i="6"/>
  <c r="CD404" i="6"/>
  <c r="AF404" i="6"/>
  <c r="AF403" i="6"/>
  <c r="AS404" i="6"/>
  <c r="AS403" i="6"/>
  <c r="AG404" i="6"/>
  <c r="AG403" i="6"/>
  <c r="CK404" i="6"/>
  <c r="CK403" i="6"/>
  <c r="AW404" i="6"/>
  <c r="AW403" i="6"/>
  <c r="BP404" i="6"/>
  <c r="BP403" i="6"/>
  <c r="M404" i="6"/>
  <c r="M490" i="6" s="1"/>
  <c r="M403" i="6"/>
  <c r="M489" i="6" s="1"/>
  <c r="AP403" i="6"/>
  <c r="AP404" i="6"/>
  <c r="AV404" i="6"/>
  <c r="AV403" i="6"/>
  <c r="AE403" i="6"/>
  <c r="AE404" i="6"/>
  <c r="BQ404" i="6"/>
  <c r="BQ403" i="6"/>
  <c r="BL404" i="6"/>
  <c r="BL403" i="6"/>
  <c r="BD404" i="6"/>
  <c r="BD403" i="6"/>
  <c r="CL403" i="6"/>
  <c r="CL404" i="6"/>
  <c r="AB404" i="6"/>
  <c r="AB403" i="6"/>
  <c r="AL403" i="6"/>
  <c r="AL404" i="6"/>
  <c r="BK403" i="6"/>
  <c r="BK404" i="6"/>
  <c r="BF403" i="6"/>
  <c r="BF404" i="6"/>
  <c r="BT404" i="6"/>
  <c r="BT403" i="6"/>
  <c r="BY404" i="6"/>
  <c r="BY403" i="6"/>
  <c r="CE403" i="6"/>
  <c r="CE404" i="6"/>
  <c r="CF404" i="6"/>
  <c r="CF403" i="6"/>
  <c r="S403" i="6"/>
  <c r="S404" i="6"/>
  <c r="AK404" i="6"/>
  <c r="AK403" i="6"/>
  <c r="BX404" i="6"/>
  <c r="BX403" i="6"/>
  <c r="V403" i="6"/>
  <c r="V404" i="6"/>
  <c r="BN403" i="6"/>
  <c r="BN404" i="6"/>
  <c r="AO404" i="6"/>
  <c r="AO403" i="6"/>
  <c r="CA403" i="6"/>
  <c r="CA404" i="6"/>
  <c r="BH404" i="6"/>
  <c r="BH403" i="6"/>
  <c r="AQ403" i="6"/>
  <c r="AQ404" i="6"/>
  <c r="BE404" i="6"/>
  <c r="BE403" i="6"/>
  <c r="X404" i="6"/>
  <c r="X403" i="6"/>
  <c r="BM404" i="6"/>
  <c r="BM403" i="6"/>
  <c r="AM404" i="6"/>
  <c r="AM403" i="6"/>
  <c r="Q404" i="6"/>
  <c r="Q403" i="6"/>
  <c r="R403" i="6"/>
  <c r="R404" i="6"/>
  <c r="BO403" i="6"/>
  <c r="BO404" i="6"/>
  <c r="CJ404" i="6"/>
  <c r="CJ403" i="6"/>
  <c r="U404" i="6"/>
  <c r="U403" i="6"/>
  <c r="AN404" i="6"/>
  <c r="AN403" i="6"/>
  <c r="AH403" i="6"/>
  <c r="AH404" i="6"/>
  <c r="BG403" i="6"/>
  <c r="BG404" i="6"/>
  <c r="Z403" i="6"/>
  <c r="Z404" i="6"/>
  <c r="CN404" i="6"/>
  <c r="CN403" i="6"/>
  <c r="CH403" i="6"/>
  <c r="CH404" i="6"/>
  <c r="W404" i="6"/>
  <c r="W403" i="6"/>
  <c r="BR403" i="6"/>
  <c r="BR404" i="6"/>
  <c r="Y404" i="6"/>
  <c r="Y403" i="6"/>
  <c r="AD403" i="6"/>
  <c r="AD404" i="6"/>
  <c r="BC404" i="6"/>
  <c r="BC403" i="6"/>
  <c r="AU403" i="6"/>
  <c r="AU404" i="6"/>
  <c r="CI404" i="6"/>
  <c r="CI403" i="6"/>
  <c r="BO428" i="6"/>
  <c r="BO435" i="6" s="1"/>
  <c r="BO429" i="6"/>
  <c r="BO436" i="6" s="1"/>
  <c r="BO430" i="6"/>
  <c r="BO437" i="6" s="1"/>
  <c r="BA430" i="6"/>
  <c r="BA437" i="6" s="1"/>
  <c r="BA428" i="6"/>
  <c r="BA435" i="6" s="1"/>
  <c r="BA429" i="6"/>
  <c r="BA436" i="6" s="1"/>
  <c r="AU430" i="6"/>
  <c r="AU437" i="6" s="1"/>
  <c r="AU429" i="6"/>
  <c r="AU436" i="6" s="1"/>
  <c r="AU428" i="6"/>
  <c r="AU435" i="6" s="1"/>
  <c r="AM429" i="6"/>
  <c r="AM436" i="6" s="1"/>
  <c r="AM430" i="6"/>
  <c r="AM437" i="6" s="1"/>
  <c r="AM428" i="6"/>
  <c r="AM435" i="6" s="1"/>
  <c r="AQ430" i="6"/>
  <c r="AQ437" i="6" s="1"/>
  <c r="AQ429" i="6"/>
  <c r="AQ436" i="6" s="1"/>
  <c r="AQ428" i="6"/>
  <c r="AQ435" i="6" s="1"/>
  <c r="G478" i="6"/>
  <c r="G479" i="6"/>
  <c r="AT429" i="6"/>
  <c r="AT436" i="6" s="1"/>
  <c r="AT428" i="6"/>
  <c r="AT435" i="6" s="1"/>
  <c r="AT430" i="6"/>
  <c r="AT437" i="6" s="1"/>
  <c r="CM430" i="6"/>
  <c r="CM437" i="6" s="1"/>
  <c r="CM428" i="6"/>
  <c r="CM435" i="6" s="1"/>
  <c r="CM429" i="6"/>
  <c r="CM436" i="6" s="1"/>
  <c r="BF429" i="6"/>
  <c r="BF436" i="6" s="1"/>
  <c r="BF428" i="6"/>
  <c r="BF435" i="6" s="1"/>
  <c r="BF430" i="6"/>
  <c r="BF437" i="6" s="1"/>
  <c r="N392" i="6"/>
  <c r="AP430" i="6"/>
  <c r="AP437" i="6" s="1"/>
  <c r="AP429" i="6"/>
  <c r="AP436" i="6" s="1"/>
  <c r="AP428" i="6"/>
  <c r="AP435" i="6" s="1"/>
  <c r="BC429" i="6"/>
  <c r="BC436" i="6" s="1"/>
  <c r="BC430" i="6"/>
  <c r="BC437" i="6" s="1"/>
  <c r="BC428" i="6"/>
  <c r="BC435" i="6" s="1"/>
  <c r="BN430" i="6"/>
  <c r="BN437" i="6" s="1"/>
  <c r="BN429" i="6"/>
  <c r="BN436" i="6" s="1"/>
  <c r="BN428" i="6"/>
  <c r="BN435" i="6" s="1"/>
  <c r="BI428" i="6"/>
  <c r="BI435" i="6" s="1"/>
  <c r="BI429" i="6"/>
  <c r="BI436" i="6" s="1"/>
  <c r="BI430" i="6"/>
  <c r="BI437" i="6" s="1"/>
  <c r="BE428" i="6"/>
  <c r="BE435" i="6" s="1"/>
  <c r="BE430" i="6"/>
  <c r="BE437" i="6" s="1"/>
  <c r="BE429" i="6"/>
  <c r="BE436" i="6" s="1"/>
  <c r="BX430" i="6"/>
  <c r="BX437" i="6" s="1"/>
  <c r="BX429" i="6"/>
  <c r="BX436" i="6" s="1"/>
  <c r="BX428" i="6"/>
  <c r="BX435" i="6" s="1"/>
  <c r="AY428" i="6"/>
  <c r="AY435" i="6" s="1"/>
  <c r="AY429" i="6"/>
  <c r="AY436" i="6" s="1"/>
  <c r="AY430" i="6"/>
  <c r="AY437" i="6" s="1"/>
  <c r="AZ428" i="6"/>
  <c r="AZ435" i="6" s="1"/>
  <c r="AZ430" i="6"/>
  <c r="AZ437" i="6" s="1"/>
  <c r="AZ429" i="6"/>
  <c r="AZ436" i="6" s="1"/>
  <c r="Y430" i="6"/>
  <c r="Y437" i="6" s="1"/>
  <c r="Y429" i="6"/>
  <c r="Y436" i="6" s="1"/>
  <c r="Y428" i="6"/>
  <c r="Y435" i="6" s="1"/>
  <c r="BZ428" i="6"/>
  <c r="BZ435" i="6" s="1"/>
  <c r="BZ429" i="6"/>
  <c r="BZ436" i="6" s="1"/>
  <c r="BZ430" i="6"/>
  <c r="BZ437" i="6" s="1"/>
  <c r="G430" i="6"/>
  <c r="G429" i="6"/>
  <c r="G428" i="6"/>
  <c r="L428" i="6"/>
  <c r="L429" i="6"/>
  <c r="L430" i="6"/>
  <c r="CN429" i="6"/>
  <c r="CN436" i="6" s="1"/>
  <c r="CN428" i="6"/>
  <c r="CN435" i="6" s="1"/>
  <c r="CN430" i="6"/>
  <c r="CN437" i="6" s="1"/>
  <c r="AC430" i="6"/>
  <c r="AC437" i="6" s="1"/>
  <c r="AC428" i="6"/>
  <c r="AC435" i="6" s="1"/>
  <c r="AC429" i="6"/>
  <c r="AC436" i="6" s="1"/>
  <c r="BT429" i="6"/>
  <c r="BT436" i="6" s="1"/>
  <c r="BT430" i="6"/>
  <c r="BT437" i="6" s="1"/>
  <c r="BT428" i="6"/>
  <c r="BT435" i="6" s="1"/>
  <c r="AR430" i="6"/>
  <c r="AR437" i="6" s="1"/>
  <c r="AR428" i="6"/>
  <c r="AR435" i="6" s="1"/>
  <c r="AR429" i="6"/>
  <c r="AR436" i="6" s="1"/>
  <c r="J428" i="6"/>
  <c r="J429" i="6"/>
  <c r="J430" i="6"/>
  <c r="AO428" i="6"/>
  <c r="AO435" i="6" s="1"/>
  <c r="AO429" i="6"/>
  <c r="AO436" i="6" s="1"/>
  <c r="AO430" i="6"/>
  <c r="AO437" i="6" s="1"/>
  <c r="CG429" i="6"/>
  <c r="CG436" i="6" s="1"/>
  <c r="CG428" i="6"/>
  <c r="CG435" i="6" s="1"/>
  <c r="CG430" i="6"/>
  <c r="CG437" i="6" s="1"/>
  <c r="BM428" i="6"/>
  <c r="BM435" i="6" s="1"/>
  <c r="BM429" i="6"/>
  <c r="BM436" i="6" s="1"/>
  <c r="BM430" i="6"/>
  <c r="BM437" i="6" s="1"/>
  <c r="BL428" i="6"/>
  <c r="BL435" i="6" s="1"/>
  <c r="BL429" i="6"/>
  <c r="BL436" i="6" s="1"/>
  <c r="BL430" i="6"/>
  <c r="BL437" i="6" s="1"/>
  <c r="BH428" i="6"/>
  <c r="BH435" i="6" s="1"/>
  <c r="BH429" i="6"/>
  <c r="BH436" i="6" s="1"/>
  <c r="BH430" i="6"/>
  <c r="BH437" i="6" s="1"/>
  <c r="J521" i="6"/>
  <c r="J522" i="6"/>
  <c r="J520" i="6"/>
  <c r="K522" i="6"/>
  <c r="K521" i="6"/>
  <c r="K520" i="6"/>
  <c r="D520" i="6"/>
  <c r="D522" i="6"/>
  <c r="D521" i="6"/>
  <c r="CE430" i="6"/>
  <c r="CE437" i="6" s="1"/>
  <c r="CE429" i="6"/>
  <c r="CE436" i="6" s="1"/>
  <c r="CE428" i="6"/>
  <c r="CE435" i="6" s="1"/>
  <c r="BR429" i="6"/>
  <c r="BR436" i="6" s="1"/>
  <c r="BR428" i="6"/>
  <c r="BR435" i="6" s="1"/>
  <c r="BR430" i="6"/>
  <c r="BR437" i="6" s="1"/>
  <c r="U430" i="6"/>
  <c r="U437" i="6" s="1"/>
  <c r="U429" i="6"/>
  <c r="U436" i="6" s="1"/>
  <c r="U428" i="6"/>
  <c r="U435" i="6" s="1"/>
  <c r="F478" i="6"/>
  <c r="F479" i="6"/>
  <c r="D479" i="6"/>
  <c r="AB429" i="6"/>
  <c r="AB436" i="6" s="1"/>
  <c r="AB430" i="6"/>
  <c r="AB437" i="6" s="1"/>
  <c r="AB428" i="6"/>
  <c r="AB435" i="6" s="1"/>
  <c r="N428" i="6"/>
  <c r="N430" i="6"/>
  <c r="N429" i="6"/>
  <c r="CO428" i="6"/>
  <c r="CO435" i="6" s="1"/>
  <c r="CO430" i="6"/>
  <c r="CO437" i="6" s="1"/>
  <c r="CO429" i="6"/>
  <c r="CO436" i="6" s="1"/>
  <c r="BV430" i="6"/>
  <c r="BV437" i="6" s="1"/>
  <c r="BV428" i="6"/>
  <c r="BV435" i="6" s="1"/>
  <c r="BV429" i="6"/>
  <c r="BV436" i="6" s="1"/>
  <c r="Q428" i="6"/>
  <c r="Q435" i="6" s="1"/>
  <c r="Q430" i="6"/>
  <c r="Q437" i="6" s="1"/>
  <c r="Q429" i="6"/>
  <c r="Q436" i="6" s="1"/>
  <c r="I520" i="6"/>
  <c r="I522" i="6"/>
  <c r="I521" i="6"/>
  <c r="F429" i="6"/>
  <c r="F430" i="6"/>
  <c r="F428" i="6"/>
  <c r="CF430" i="6"/>
  <c r="CF437" i="6" s="1"/>
  <c r="CF428" i="6"/>
  <c r="CF435" i="6" s="1"/>
  <c r="CF429" i="6"/>
  <c r="CF436" i="6" s="1"/>
  <c r="D428" i="6"/>
  <c r="D430" i="6"/>
  <c r="D429" i="6"/>
  <c r="K429" i="6"/>
  <c r="K430" i="6"/>
  <c r="K428" i="6"/>
  <c r="AI428" i="6"/>
  <c r="AI435" i="6" s="1"/>
  <c r="AI429" i="6"/>
  <c r="AI436" i="6" s="1"/>
  <c r="AI430" i="6"/>
  <c r="AI437" i="6" s="1"/>
  <c r="AS430" i="6"/>
  <c r="AS437" i="6" s="1"/>
  <c r="AS428" i="6"/>
  <c r="AS435" i="6" s="1"/>
  <c r="AS429" i="6"/>
  <c r="AS436" i="6" s="1"/>
  <c r="E478" i="6"/>
  <c r="E479" i="6"/>
  <c r="X428" i="6"/>
  <c r="X435" i="6" s="1"/>
  <c r="X430" i="6"/>
  <c r="X437" i="6" s="1"/>
  <c r="X429" i="6"/>
  <c r="X436" i="6" s="1"/>
  <c r="AV429" i="6"/>
  <c r="AV436" i="6" s="1"/>
  <c r="AV428" i="6"/>
  <c r="AV435" i="6" s="1"/>
  <c r="AV430" i="6"/>
  <c r="AV437" i="6" s="1"/>
  <c r="H520" i="6"/>
  <c r="H521" i="6"/>
  <c r="H522" i="6"/>
  <c r="W392" i="6"/>
  <c r="BW428" i="6"/>
  <c r="BW435" i="6" s="1"/>
  <c r="BW429" i="6"/>
  <c r="BW436" i="6" s="1"/>
  <c r="BW430" i="6"/>
  <c r="BW437" i="6" s="1"/>
  <c r="CH428" i="6"/>
  <c r="CH435" i="6" s="1"/>
  <c r="CH429" i="6"/>
  <c r="CH436" i="6" s="1"/>
  <c r="CH430" i="6"/>
  <c r="CH437" i="6" s="1"/>
  <c r="BB428" i="6"/>
  <c r="BB435" i="6" s="1"/>
  <c r="BB430" i="6"/>
  <c r="BB437" i="6" s="1"/>
  <c r="BB429" i="6"/>
  <c r="BB436" i="6" s="1"/>
  <c r="BJ429" i="6"/>
  <c r="BJ436" i="6" s="1"/>
  <c r="BJ430" i="6"/>
  <c r="BJ437" i="6" s="1"/>
  <c r="BJ428" i="6"/>
  <c r="BJ435" i="6" s="1"/>
  <c r="BS428" i="6"/>
  <c r="BS435" i="6" s="1"/>
  <c r="BS430" i="6"/>
  <c r="BS437" i="6" s="1"/>
  <c r="BS429" i="6"/>
  <c r="BS436" i="6" s="1"/>
  <c r="S429" i="6"/>
  <c r="S436" i="6" s="1"/>
  <c r="S428" i="6"/>
  <c r="S435" i="6" s="1"/>
  <c r="S430" i="6"/>
  <c r="S437" i="6" s="1"/>
  <c r="Z430" i="6"/>
  <c r="Z437" i="6" s="1"/>
  <c r="Z429" i="6"/>
  <c r="Z436" i="6" s="1"/>
  <c r="Z428" i="6"/>
  <c r="Z435" i="6" s="1"/>
  <c r="I430" i="6"/>
  <c r="I428" i="6"/>
  <c r="I429" i="6"/>
  <c r="BQ428" i="6"/>
  <c r="BQ435" i="6" s="1"/>
  <c r="BQ430" i="6"/>
  <c r="BQ437" i="6" s="1"/>
  <c r="BQ429" i="6"/>
  <c r="BQ436" i="6" s="1"/>
  <c r="AF429" i="6"/>
  <c r="AF436" i="6" s="1"/>
  <c r="AF428" i="6"/>
  <c r="AF435" i="6" s="1"/>
  <c r="AF430" i="6"/>
  <c r="AF437" i="6" s="1"/>
  <c r="CJ428" i="6"/>
  <c r="CJ435" i="6" s="1"/>
  <c r="CJ429" i="6"/>
  <c r="CJ436" i="6" s="1"/>
  <c r="CJ430" i="6"/>
  <c r="CJ437" i="6" s="1"/>
  <c r="BU428" i="6"/>
  <c r="BU435" i="6" s="1"/>
  <c r="BU430" i="6"/>
  <c r="BU437" i="6" s="1"/>
  <c r="BU429" i="6"/>
  <c r="BU436" i="6" s="1"/>
  <c r="G522" i="6"/>
  <c r="G520" i="6"/>
  <c r="G521" i="6"/>
  <c r="E522" i="6"/>
  <c r="E520" i="6"/>
  <c r="E521" i="6"/>
  <c r="F522" i="6"/>
  <c r="F521" i="6"/>
  <c r="F520" i="6"/>
  <c r="O429" i="6"/>
  <c r="O430" i="6"/>
  <c r="O428" i="6"/>
  <c r="BB392" i="6"/>
  <c r="CP430" i="6"/>
  <c r="CP437" i="6" s="1"/>
  <c r="CP429" i="6"/>
  <c r="CP436" i="6" s="1"/>
  <c r="CP428" i="6"/>
  <c r="CP435" i="6" s="1"/>
  <c r="AA429" i="6"/>
  <c r="AA436" i="6" s="1"/>
  <c r="AA430" i="6"/>
  <c r="AA437" i="6" s="1"/>
  <c r="AA428" i="6"/>
  <c r="AA435" i="6" s="1"/>
  <c r="AD428" i="6"/>
  <c r="AD435" i="6" s="1"/>
  <c r="AD430" i="6"/>
  <c r="AD437" i="6" s="1"/>
  <c r="AD429" i="6"/>
  <c r="AD436" i="6" s="1"/>
  <c r="AK429" i="6"/>
  <c r="AK436" i="6" s="1"/>
  <c r="AK430" i="6"/>
  <c r="AK437" i="6" s="1"/>
  <c r="AK428" i="6"/>
  <c r="AK435" i="6" s="1"/>
  <c r="AL430" i="6"/>
  <c r="AL437" i="6" s="1"/>
  <c r="AL429" i="6"/>
  <c r="AL436" i="6" s="1"/>
  <c r="AL428" i="6"/>
  <c r="AL435" i="6" s="1"/>
  <c r="AG430" i="6"/>
  <c r="AG437" i="6" s="1"/>
  <c r="AG429" i="6"/>
  <c r="AG436" i="6" s="1"/>
  <c r="AG428" i="6"/>
  <c r="AG435" i="6" s="1"/>
  <c r="V428" i="6"/>
  <c r="V435" i="6" s="1"/>
  <c r="V430" i="6"/>
  <c r="V437" i="6" s="1"/>
  <c r="V429" i="6"/>
  <c r="V436" i="6" s="1"/>
  <c r="CK429" i="6"/>
  <c r="CK436" i="6" s="1"/>
  <c r="CK428" i="6"/>
  <c r="CK435" i="6" s="1"/>
  <c r="CK430" i="6"/>
  <c r="CK437" i="6" s="1"/>
  <c r="H479" i="6"/>
  <c r="H478" i="6"/>
  <c r="H430" i="6"/>
  <c r="H428" i="6"/>
  <c r="H429" i="6"/>
  <c r="BG430" i="6"/>
  <c r="BG437" i="6" s="1"/>
  <c r="BG428" i="6"/>
  <c r="BG435" i="6" s="1"/>
  <c r="BG429" i="6"/>
  <c r="BG436" i="6" s="1"/>
  <c r="W429" i="6"/>
  <c r="W436" i="6" s="1"/>
  <c r="W430" i="6"/>
  <c r="W437" i="6" s="1"/>
  <c r="W428" i="6"/>
  <c r="W435" i="6" s="1"/>
  <c r="BD430" i="6"/>
  <c r="BD437" i="6" s="1"/>
  <c r="BD429" i="6"/>
  <c r="BD436" i="6" s="1"/>
  <c r="BD428" i="6"/>
  <c r="BD435" i="6" s="1"/>
  <c r="CB430" i="6"/>
  <c r="CB437" i="6" s="1"/>
  <c r="CB429" i="6"/>
  <c r="CB436" i="6" s="1"/>
  <c r="CB428" i="6"/>
  <c r="CB435" i="6" s="1"/>
  <c r="AN430" i="6"/>
  <c r="AN437" i="6" s="1"/>
  <c r="AN429" i="6"/>
  <c r="AN436" i="6" s="1"/>
  <c r="AN428" i="6"/>
  <c r="AN435" i="6" s="1"/>
  <c r="AW428" i="6"/>
  <c r="AW435" i="6" s="1"/>
  <c r="AW429" i="6"/>
  <c r="AW436" i="6" s="1"/>
  <c r="AW430" i="6"/>
  <c r="AW437" i="6" s="1"/>
  <c r="BK430" i="6"/>
  <c r="BK437" i="6" s="1"/>
  <c r="BK429" i="6"/>
  <c r="BK436" i="6" s="1"/>
  <c r="BK428" i="6"/>
  <c r="BK435" i="6" s="1"/>
  <c r="CA430" i="6"/>
  <c r="CA437" i="6" s="1"/>
  <c r="CA428" i="6"/>
  <c r="CA435" i="6" s="1"/>
  <c r="CA429" i="6"/>
  <c r="CA436" i="6" s="1"/>
  <c r="M428" i="6"/>
  <c r="M429" i="6"/>
  <c r="M430" i="6"/>
  <c r="AX429" i="6"/>
  <c r="AX436" i="6" s="1"/>
  <c r="AX430" i="6"/>
  <c r="AX437" i="6" s="1"/>
  <c r="AX428" i="6"/>
  <c r="AX435" i="6" s="1"/>
  <c r="CI430" i="6"/>
  <c r="CI437" i="6" s="1"/>
  <c r="CI429" i="6"/>
  <c r="CI436" i="6" s="1"/>
  <c r="CI428" i="6"/>
  <c r="CI435" i="6" s="1"/>
  <c r="AE428" i="6"/>
  <c r="AE435" i="6" s="1"/>
  <c r="AE429" i="6"/>
  <c r="AE436" i="6" s="1"/>
  <c r="AE430" i="6"/>
  <c r="AE437" i="6" s="1"/>
  <c r="CD429" i="6"/>
  <c r="CD436" i="6" s="1"/>
  <c r="CD428" i="6"/>
  <c r="CD435" i="6" s="1"/>
  <c r="CD430" i="6"/>
  <c r="CD437" i="6" s="1"/>
  <c r="R430" i="6"/>
  <c r="R437" i="6" s="1"/>
  <c r="R429" i="6"/>
  <c r="R436" i="6" s="1"/>
  <c r="R428" i="6"/>
  <c r="R435" i="6" s="1"/>
  <c r="K479" i="6"/>
  <c r="K478" i="6"/>
  <c r="J479" i="6"/>
  <c r="J478" i="6"/>
  <c r="AH428" i="6"/>
  <c r="AH435" i="6" s="1"/>
  <c r="AH429" i="6"/>
  <c r="AH436" i="6" s="1"/>
  <c r="AH430" i="6"/>
  <c r="AH437" i="6" s="1"/>
  <c r="CL429" i="6"/>
  <c r="CL436" i="6" s="1"/>
  <c r="CL428" i="6"/>
  <c r="CL435" i="6" s="1"/>
  <c r="CL430" i="6"/>
  <c r="CL437" i="6" s="1"/>
  <c r="BP430" i="6"/>
  <c r="BP437" i="6" s="1"/>
  <c r="BP429" i="6"/>
  <c r="BP436" i="6" s="1"/>
  <c r="BP428" i="6"/>
  <c r="BP435" i="6" s="1"/>
  <c r="BX392" i="6"/>
  <c r="BX410" i="6" s="1"/>
  <c r="AJ428" i="6"/>
  <c r="AJ435" i="6" s="1"/>
  <c r="AJ430" i="6"/>
  <c r="AJ437" i="6" s="1"/>
  <c r="AJ429" i="6"/>
  <c r="AJ436" i="6" s="1"/>
  <c r="E428" i="6"/>
  <c r="E430" i="6"/>
  <c r="E429" i="6"/>
  <c r="BY429" i="6"/>
  <c r="BY436" i="6" s="1"/>
  <c r="BY428" i="6"/>
  <c r="BY435" i="6" s="1"/>
  <c r="BY430" i="6"/>
  <c r="BY437" i="6" s="1"/>
  <c r="T429" i="6"/>
  <c r="T436" i="6" s="1"/>
  <c r="T428" i="6"/>
  <c r="T435" i="6" s="1"/>
  <c r="T430" i="6"/>
  <c r="T437" i="6" s="1"/>
  <c r="P430" i="6"/>
  <c r="P428" i="6"/>
  <c r="P429" i="6"/>
  <c r="I478" i="6"/>
  <c r="I479" i="6"/>
  <c r="CC429" i="6"/>
  <c r="CC436" i="6" s="1"/>
  <c r="CC428" i="6"/>
  <c r="CC435" i="6" s="1"/>
  <c r="CC430" i="6"/>
  <c r="CC437" i="6" s="1"/>
  <c r="Q467" i="6"/>
  <c r="C99" i="6"/>
  <c r="C292" i="6"/>
  <c r="H65" i="1" s="1"/>
  <c r="C254" i="6"/>
  <c r="H62" i="1" s="1"/>
  <c r="BA166" i="6"/>
  <c r="CC166" i="6"/>
  <c r="P167" i="6"/>
  <c r="CN166" i="6"/>
  <c r="X167" i="6"/>
  <c r="Y166" i="6"/>
  <c r="CB167" i="6"/>
  <c r="AW166" i="6"/>
  <c r="AZ166" i="6"/>
  <c r="BU167" i="6"/>
  <c r="CK167" i="6"/>
  <c r="BM166" i="6"/>
  <c r="M167" i="6"/>
  <c r="BT167" i="6"/>
  <c r="BL166" i="6"/>
  <c r="CJ166" i="6"/>
  <c r="Q166" i="6"/>
  <c r="AB166" i="6"/>
  <c r="BX167" i="6"/>
  <c r="AN166" i="6"/>
  <c r="AN167" i="6"/>
  <c r="AO167" i="6"/>
  <c r="T166" i="6"/>
  <c r="BQ167" i="6"/>
  <c r="CF166" i="6"/>
  <c r="CK166" i="6"/>
  <c r="X166" i="6"/>
  <c r="AV166" i="6"/>
  <c r="AV167" i="6"/>
  <c r="BI166" i="6"/>
  <c r="AJ166" i="6"/>
  <c r="BD166" i="6"/>
  <c r="CL166" i="6"/>
  <c r="BE166" i="6"/>
  <c r="Q167" i="6"/>
  <c r="AR166" i="6"/>
  <c r="AZ167" i="6"/>
  <c r="AS166" i="6"/>
  <c r="BE167" i="6"/>
  <c r="CJ167" i="6"/>
  <c r="BH166" i="6"/>
  <c r="BQ166" i="6"/>
  <c r="BY166" i="6"/>
  <c r="AD166" i="6"/>
  <c r="AL166" i="6"/>
  <c r="U167" i="6"/>
  <c r="CO166" i="6"/>
  <c r="CD166" i="6"/>
  <c r="AG166" i="6"/>
  <c r="AC166" i="6"/>
  <c r="AP166" i="6"/>
  <c r="BF167" i="6"/>
  <c r="BL167" i="6"/>
  <c r="BP166" i="6"/>
  <c r="AL167" i="6"/>
  <c r="AI166" i="6"/>
  <c r="R167" i="6"/>
  <c r="BH167" i="6"/>
  <c r="BV166" i="6"/>
  <c r="AA166" i="6"/>
  <c r="BW166" i="6"/>
  <c r="CM166" i="6"/>
  <c r="CM167" i="6"/>
  <c r="BO167" i="6"/>
  <c r="BC167" i="6"/>
  <c r="AY167" i="6"/>
  <c r="BA167" i="6"/>
  <c r="Z166" i="6"/>
  <c r="U166" i="6"/>
  <c r="AH167" i="6"/>
  <c r="AX166" i="6"/>
  <c r="CG166" i="6"/>
  <c r="AF167" i="6"/>
  <c r="P166" i="6"/>
  <c r="CO167" i="6"/>
  <c r="AE166" i="6"/>
  <c r="AK166" i="6"/>
  <c r="BN166" i="6"/>
  <c r="AC167" i="6"/>
  <c r="BX166" i="6"/>
  <c r="C137" i="6"/>
  <c r="BF166" i="6"/>
  <c r="CN167" i="6"/>
  <c r="V166" i="6"/>
  <c r="AT166" i="6"/>
  <c r="BK166" i="6"/>
  <c r="BG166" i="6"/>
  <c r="W166" i="6"/>
  <c r="BC166" i="6"/>
  <c r="R166" i="6"/>
  <c r="AY166" i="6"/>
  <c r="CH166" i="6"/>
  <c r="BR166" i="6"/>
  <c r="S166" i="6"/>
  <c r="CE166" i="6"/>
  <c r="CA166" i="6"/>
  <c r="CI166" i="6"/>
  <c r="AM166" i="6"/>
  <c r="BO166" i="6"/>
  <c r="CP166" i="6"/>
  <c r="BB166" i="6"/>
  <c r="BZ166" i="6"/>
  <c r="AU166" i="6"/>
  <c r="BS166" i="6"/>
  <c r="BJ166" i="6"/>
  <c r="O166" i="6"/>
  <c r="BT391" i="6" l="1"/>
  <c r="BT409" i="6" s="1"/>
  <c r="W390" i="6"/>
  <c r="K363" i="6"/>
  <c r="V390" i="6"/>
  <c r="Q484" i="6"/>
  <c r="Q485" i="6"/>
  <c r="Q483" i="6"/>
  <c r="CA391" i="6"/>
  <c r="CA409" i="6" s="1"/>
  <c r="BL391" i="6"/>
  <c r="BL409" i="6" s="1"/>
  <c r="CP410" i="6"/>
  <c r="S390" i="6"/>
  <c r="AA390" i="6"/>
  <c r="AO390" i="6"/>
  <c r="AM390" i="6"/>
  <c r="CF390" i="6"/>
  <c r="M390" i="6"/>
  <c r="M478" i="6" s="1"/>
  <c r="CM392" i="6"/>
  <c r="CM410" i="6" s="1"/>
  <c r="T444" i="6"/>
  <c r="AZ392" i="6"/>
  <c r="AA392" i="6"/>
  <c r="BM391" i="6"/>
  <c r="BM409" i="6" s="1"/>
  <c r="AY391" i="6"/>
  <c r="AY409" i="6" s="1"/>
  <c r="AD391" i="6"/>
  <c r="AD409" i="6" s="1"/>
  <c r="AR391" i="6"/>
  <c r="AR409" i="6" s="1"/>
  <c r="Q391" i="6"/>
  <c r="Q409" i="6" s="1"/>
  <c r="Q473" i="6" s="1"/>
  <c r="BJ392" i="6"/>
  <c r="BJ410" i="6" s="1"/>
  <c r="CE391" i="6"/>
  <c r="CE409" i="6" s="1"/>
  <c r="N350" i="6"/>
  <c r="M402" i="6"/>
  <c r="M488" i="6" s="1"/>
  <c r="V444" i="6"/>
  <c r="P390" i="6"/>
  <c r="P478" i="6" s="1"/>
  <c r="BZ392" i="6"/>
  <c r="BZ410" i="6" s="1"/>
  <c r="CG392" i="6"/>
  <c r="CG410" i="6" s="1"/>
  <c r="V392" i="6"/>
  <c r="V410" i="6" s="1"/>
  <c r="T392" i="6"/>
  <c r="T410" i="6" s="1"/>
  <c r="AJ392" i="6"/>
  <c r="AJ410" i="6" s="1"/>
  <c r="BH392" i="6"/>
  <c r="BH410" i="6" s="1"/>
  <c r="O392" i="6"/>
  <c r="O480" i="6" s="1"/>
  <c r="BP392" i="6"/>
  <c r="BP410" i="6" s="1"/>
  <c r="BT392" i="6"/>
  <c r="BT410" i="6" s="1"/>
  <c r="CJ392" i="6"/>
  <c r="CJ410" i="6" s="1"/>
  <c r="CO392" i="6"/>
  <c r="CO410" i="6" s="1"/>
  <c r="AR392" i="6"/>
  <c r="AR410" i="6" s="1"/>
  <c r="AQ392" i="6"/>
  <c r="AQ410" i="6" s="1"/>
  <c r="AN392" i="6"/>
  <c r="AN410" i="6" s="1"/>
  <c r="CB390" i="6"/>
  <c r="AZ390" i="6"/>
  <c r="T390" i="6"/>
  <c r="BQ390" i="6"/>
  <c r="AK390" i="6"/>
  <c r="AX390" i="6"/>
  <c r="BH390" i="6"/>
  <c r="BU390" i="6"/>
  <c r="CA390" i="6"/>
  <c r="AN390" i="6"/>
  <c r="CK390" i="6"/>
  <c r="BW390" i="6"/>
  <c r="AH390" i="6"/>
  <c r="AG390" i="6"/>
  <c r="CG390" i="6"/>
  <c r="AR390" i="6"/>
  <c r="CN391" i="6"/>
  <c r="CN409" i="6" s="1"/>
  <c r="Y391" i="6"/>
  <c r="Y409" i="6" s="1"/>
  <c r="BZ391" i="6"/>
  <c r="BZ409" i="6" s="1"/>
  <c r="AA391" i="6"/>
  <c r="AA409" i="6" s="1"/>
  <c r="AV391" i="6"/>
  <c r="AV409" i="6" s="1"/>
  <c r="AJ391" i="6"/>
  <c r="AJ409" i="6" s="1"/>
  <c r="V391" i="6"/>
  <c r="V409" i="6" s="1"/>
  <c r="BJ391" i="6"/>
  <c r="BJ409" i="6" s="1"/>
  <c r="AP390" i="6"/>
  <c r="BL390" i="6"/>
  <c r="CL390" i="6"/>
  <c r="BP390" i="6"/>
  <c r="BO390" i="6"/>
  <c r="O390" i="6"/>
  <c r="O478" i="6" s="1"/>
  <c r="AU390" i="6"/>
  <c r="BF390" i="6"/>
  <c r="CG391" i="6"/>
  <c r="CG409" i="6" s="1"/>
  <c r="BI391" i="6"/>
  <c r="BI409" i="6" s="1"/>
  <c r="BP391" i="6"/>
  <c r="BP409" i="6" s="1"/>
  <c r="AW391" i="6"/>
  <c r="AW409" i="6" s="1"/>
  <c r="AZ391" i="6"/>
  <c r="AZ409" i="6" s="1"/>
  <c r="CB391" i="6"/>
  <c r="CB409" i="6" s="1"/>
  <c r="BS391" i="6"/>
  <c r="BS409" i="6" s="1"/>
  <c r="BQ391" i="6"/>
  <c r="BQ409" i="6" s="1"/>
  <c r="AS391" i="6"/>
  <c r="AS409" i="6" s="1"/>
  <c r="AP391" i="6"/>
  <c r="AP409" i="6" s="1"/>
  <c r="BU391" i="6"/>
  <c r="BU409" i="6" s="1"/>
  <c r="AC391" i="6"/>
  <c r="AC409" i="6" s="1"/>
  <c r="AO391" i="6"/>
  <c r="AO409" i="6" s="1"/>
  <c r="CM390" i="6"/>
  <c r="CO390" i="6"/>
  <c r="AS390" i="6"/>
  <c r="CH390" i="6"/>
  <c r="BY390" i="6"/>
  <c r="X390" i="6"/>
  <c r="Q442" i="6"/>
  <c r="Q520" i="6" s="1"/>
  <c r="CK392" i="6"/>
  <c r="CK410" i="6" s="1"/>
  <c r="BQ392" i="6"/>
  <c r="BQ410" i="6" s="1"/>
  <c r="BD391" i="6"/>
  <c r="BD409" i="6" s="1"/>
  <c r="AU391" i="6"/>
  <c r="AU409" i="6" s="1"/>
  <c r="CC391" i="6"/>
  <c r="CC409" i="6" s="1"/>
  <c r="AG391" i="6"/>
  <c r="AG409" i="6" s="1"/>
  <c r="BX391" i="6"/>
  <c r="BX409" i="6" s="1"/>
  <c r="AV392" i="6"/>
  <c r="AV410" i="6" s="1"/>
  <c r="T391" i="6"/>
  <c r="T409" i="6" s="1"/>
  <c r="BM392" i="6"/>
  <c r="BM410" i="6" s="1"/>
  <c r="CH391" i="6"/>
  <c r="CH409" i="6" s="1"/>
  <c r="AW392" i="6"/>
  <c r="AW410" i="6" s="1"/>
  <c r="CA392" i="6"/>
  <c r="CA410" i="6" s="1"/>
  <c r="BB391" i="6"/>
  <c r="BB409" i="6" s="1"/>
  <c r="M392" i="6"/>
  <c r="M480" i="6" s="1"/>
  <c r="AF391" i="6"/>
  <c r="AF409" i="6" s="1"/>
  <c r="AO392" i="6"/>
  <c r="AO410" i="6" s="1"/>
  <c r="AC392" i="6"/>
  <c r="AC410" i="6" s="1"/>
  <c r="CH392" i="6"/>
  <c r="CH410" i="6" s="1"/>
  <c r="BF392" i="6"/>
  <c r="BF410" i="6" s="1"/>
  <c r="AF392" i="6"/>
  <c r="AF410" i="6" s="1"/>
  <c r="AP392" i="6"/>
  <c r="AP410" i="6" s="1"/>
  <c r="AL390" i="6"/>
  <c r="CN390" i="6"/>
  <c r="AL392" i="6"/>
  <c r="AL410" i="6" s="1"/>
  <c r="Y392" i="6"/>
  <c r="Y410" i="6" s="1"/>
  <c r="AB390" i="6"/>
  <c r="BN390" i="6"/>
  <c r="BK392" i="6"/>
  <c r="BK410" i="6" s="1"/>
  <c r="R392" i="6"/>
  <c r="R410" i="6" s="1"/>
  <c r="BE392" i="6"/>
  <c r="BE410" i="6" s="1"/>
  <c r="AU392" i="6"/>
  <c r="AU410" i="6" s="1"/>
  <c r="BT390" i="6"/>
  <c r="BX390" i="6"/>
  <c r="CE392" i="6"/>
  <c r="CE410" i="6" s="1"/>
  <c r="AJ390" i="6"/>
  <c r="AW390" i="6"/>
  <c r="CI390" i="6"/>
  <c r="CJ390" i="6"/>
  <c r="BM390" i="6"/>
  <c r="BJ390" i="6"/>
  <c r="AB392" i="6"/>
  <c r="AB410" i="6" s="1"/>
  <c r="BN392" i="6"/>
  <c r="BN410" i="6" s="1"/>
  <c r="AQ390" i="6"/>
  <c r="BW392" i="6"/>
  <c r="BW410" i="6" s="1"/>
  <c r="CD390" i="6"/>
  <c r="S392" i="6"/>
  <c r="S410" i="6" s="1"/>
  <c r="AF390" i="6"/>
  <c r="Q390" i="6"/>
  <c r="Q478" i="6" s="1"/>
  <c r="AT390" i="6"/>
  <c r="AM392" i="6"/>
  <c r="AM410" i="6" s="1"/>
  <c r="CD392" i="6"/>
  <c r="CD410" i="6" s="1"/>
  <c r="BK390" i="6"/>
  <c r="BL392" i="6"/>
  <c r="BL410" i="6" s="1"/>
  <c r="R390" i="6"/>
  <c r="BE390" i="6"/>
  <c r="AT392" i="6"/>
  <c r="AT410" i="6" s="1"/>
  <c r="P391" i="6"/>
  <c r="P479" i="6" s="1"/>
  <c r="Z391" i="6"/>
  <c r="Z409" i="6" s="1"/>
  <c r="CK391" i="6"/>
  <c r="CK409" i="6" s="1"/>
  <c r="CM391" i="6"/>
  <c r="CM409" i="6" s="1"/>
  <c r="CJ391" i="6"/>
  <c r="CJ409" i="6" s="1"/>
  <c r="CL391" i="6"/>
  <c r="CL409" i="6" s="1"/>
  <c r="BG391" i="6"/>
  <c r="BG409" i="6" s="1"/>
  <c r="CF391" i="6"/>
  <c r="CF409" i="6" s="1"/>
  <c r="U391" i="6"/>
  <c r="U409" i="6" s="1"/>
  <c r="BC391" i="6"/>
  <c r="BC409" i="6" s="1"/>
  <c r="AI391" i="6"/>
  <c r="AI409" i="6" s="1"/>
  <c r="CC392" i="6"/>
  <c r="CC410" i="6" s="1"/>
  <c r="X392" i="6"/>
  <c r="X410" i="6" s="1"/>
  <c r="BC392" i="6"/>
  <c r="BC410" i="6" s="1"/>
  <c r="AX391" i="6"/>
  <c r="AX409" i="6" s="1"/>
  <c r="O391" i="6"/>
  <c r="O479" i="6" s="1"/>
  <c r="S443" i="6"/>
  <c r="CI391" i="6"/>
  <c r="CI409" i="6" s="1"/>
  <c r="AI392" i="6"/>
  <c r="AI410" i="6" s="1"/>
  <c r="R391" i="6"/>
  <c r="R409" i="6" s="1"/>
  <c r="Q392" i="6"/>
  <c r="Q480" i="6" s="1"/>
  <c r="X391" i="6"/>
  <c r="X409" i="6" s="1"/>
  <c r="BU392" i="6"/>
  <c r="BU410" i="6" s="1"/>
  <c r="N391" i="6"/>
  <c r="N479" i="6" s="1"/>
  <c r="AX392" i="6"/>
  <c r="AX410" i="6" s="1"/>
  <c r="S391" i="6"/>
  <c r="S409" i="6" s="1"/>
  <c r="AS392" i="6"/>
  <c r="AS410" i="6" s="1"/>
  <c r="AK392" i="6"/>
  <c r="AK410" i="6" s="1"/>
  <c r="CN392" i="6"/>
  <c r="CN410" i="6" s="1"/>
  <c r="AL391" i="6"/>
  <c r="AL409" i="6" s="1"/>
  <c r="AM391" i="6"/>
  <c r="AM409" i="6" s="1"/>
  <c r="CF392" i="6"/>
  <c r="CF410" i="6" s="1"/>
  <c r="AE392" i="6"/>
  <c r="AE410" i="6" s="1"/>
  <c r="M391" i="6"/>
  <c r="M479" i="6" s="1"/>
  <c r="BN391" i="6"/>
  <c r="BN409" i="6" s="1"/>
  <c r="BK391" i="6"/>
  <c r="BK409" i="6" s="1"/>
  <c r="BH391" i="6"/>
  <c r="BH409" i="6" s="1"/>
  <c r="BF391" i="6"/>
  <c r="BF409" i="6" s="1"/>
  <c r="AQ391" i="6"/>
  <c r="AQ409" i="6" s="1"/>
  <c r="AG392" i="6"/>
  <c r="AG410" i="6" s="1"/>
  <c r="CL392" i="6"/>
  <c r="CL410" i="6" s="1"/>
  <c r="CB392" i="6"/>
  <c r="CB410" i="6" s="1"/>
  <c r="BR392" i="6"/>
  <c r="BR410" i="6" s="1"/>
  <c r="AH392" i="6"/>
  <c r="AH410" i="6" s="1"/>
  <c r="BA391" i="6"/>
  <c r="BA409" i="6" s="1"/>
  <c r="BO392" i="6"/>
  <c r="BO410" i="6" s="1"/>
  <c r="BA392" i="6"/>
  <c r="BA410" i="6" s="1"/>
  <c r="P392" i="6"/>
  <c r="P410" i="6" s="1"/>
  <c r="P474" i="6" s="1"/>
  <c r="AD392" i="6"/>
  <c r="AD410" i="6" s="1"/>
  <c r="BV392" i="6"/>
  <c r="BV410" i="6" s="1"/>
  <c r="U392" i="6"/>
  <c r="U410" i="6" s="1"/>
  <c r="CE390" i="6"/>
  <c r="BG392" i="6"/>
  <c r="BG410" i="6" s="1"/>
  <c r="BV390" i="6"/>
  <c r="BR390" i="6"/>
  <c r="BY392" i="6"/>
  <c r="BY410" i="6" s="1"/>
  <c r="W391" i="6"/>
  <c r="W409" i="6" s="1"/>
  <c r="AB391" i="6"/>
  <c r="AB409" i="6" s="1"/>
  <c r="AY392" i="6"/>
  <c r="AY410" i="6" s="1"/>
  <c r="AI390" i="6"/>
  <c r="BA390" i="6"/>
  <c r="AK391" i="6"/>
  <c r="AK409" i="6" s="1"/>
  <c r="Z392" i="6"/>
  <c r="Z410" i="6" s="1"/>
  <c r="BI390" i="6"/>
  <c r="O443" i="6"/>
  <c r="O521" i="6" s="1"/>
  <c r="BG390" i="6"/>
  <c r="CI392" i="6"/>
  <c r="CI410" i="6" s="1"/>
  <c r="BZ390" i="6"/>
  <c r="AE390" i="6"/>
  <c r="BD392" i="6"/>
  <c r="BD410" i="6" s="1"/>
  <c r="AY390" i="6"/>
  <c r="U390" i="6"/>
  <c r="AH391" i="6"/>
  <c r="AH409" i="6" s="1"/>
  <c r="AC390" i="6"/>
  <c r="N390" i="6"/>
  <c r="N478" i="6" s="1"/>
  <c r="BC390" i="6"/>
  <c r="Z390" i="6"/>
  <c r="K421" i="6"/>
  <c r="L361" i="6"/>
  <c r="K422" i="6"/>
  <c r="L362" i="6"/>
  <c r="P442" i="6"/>
  <c r="P520" i="6" s="1"/>
  <c r="N443" i="6"/>
  <c r="N521" i="6" s="1"/>
  <c r="R444" i="6"/>
  <c r="K423" i="6"/>
  <c r="L363" i="6"/>
  <c r="BS390" i="6"/>
  <c r="CO391" i="6"/>
  <c r="CO409" i="6" s="1"/>
  <c r="BW391" i="6"/>
  <c r="BW409" i="6" s="1"/>
  <c r="AD390" i="6"/>
  <c r="AV390" i="6"/>
  <c r="Y390" i="6"/>
  <c r="CD391" i="6"/>
  <c r="CD409" i="6" s="1"/>
  <c r="BB390" i="6"/>
  <c r="BV391" i="6"/>
  <c r="BV409" i="6" s="1"/>
  <c r="BR391" i="6"/>
  <c r="BR409" i="6" s="1"/>
  <c r="BY391" i="6"/>
  <c r="BY409" i="6" s="1"/>
  <c r="AE391" i="6"/>
  <c r="AE409" i="6" s="1"/>
  <c r="BD390" i="6"/>
  <c r="BE391" i="6"/>
  <c r="BE409" i="6" s="1"/>
  <c r="AT391" i="6"/>
  <c r="AT409" i="6" s="1"/>
  <c r="CC390" i="6"/>
  <c r="AN391" i="6"/>
  <c r="AN409" i="6" s="1"/>
  <c r="BO391" i="6"/>
  <c r="BO409" i="6" s="1"/>
  <c r="BS392" i="6"/>
  <c r="BS410" i="6" s="1"/>
  <c r="BI392" i="6"/>
  <c r="BI410" i="6" s="1"/>
  <c r="M444" i="6"/>
  <c r="M522" i="6" s="1"/>
  <c r="U442" i="6"/>
  <c r="V443" i="6"/>
  <c r="M443" i="6"/>
  <c r="M521" i="6" s="1"/>
  <c r="S444" i="6"/>
  <c r="V442" i="6"/>
  <c r="N444" i="6"/>
  <c r="N522" i="6" s="1"/>
  <c r="O442" i="6"/>
  <c r="O520" i="6" s="1"/>
  <c r="U443" i="6"/>
  <c r="U444" i="6"/>
  <c r="M442" i="6"/>
  <c r="M520" i="6" s="1"/>
  <c r="O444" i="6"/>
  <c r="O522" i="6" s="1"/>
  <c r="P444" i="6"/>
  <c r="P522" i="6" s="1"/>
  <c r="Q443" i="6"/>
  <c r="Q521" i="6" s="1"/>
  <c r="Q444" i="6"/>
  <c r="Q522" i="6" s="1"/>
  <c r="P443" i="6"/>
  <c r="P521" i="6" s="1"/>
  <c r="N442" i="6"/>
  <c r="N520" i="6" s="1"/>
  <c r="T443" i="6"/>
  <c r="S442" i="6"/>
  <c r="T442" i="6"/>
  <c r="R443" i="6"/>
  <c r="R442" i="6"/>
  <c r="E515" i="6"/>
  <c r="E436" i="6"/>
  <c r="E509" i="6" s="1"/>
  <c r="K514" i="6"/>
  <c r="K435" i="6"/>
  <c r="K508" i="6" s="1"/>
  <c r="J514" i="6"/>
  <c r="J435" i="6"/>
  <c r="J508" i="6" s="1"/>
  <c r="G514" i="6"/>
  <c r="G435" i="6"/>
  <c r="G508" i="6" s="1"/>
  <c r="P515" i="6"/>
  <c r="P436" i="6"/>
  <c r="P509" i="6" s="1"/>
  <c r="E516" i="6"/>
  <c r="E437" i="6"/>
  <c r="E510" i="6" s="1"/>
  <c r="M516" i="6"/>
  <c r="M437" i="6"/>
  <c r="M510" i="6" s="1"/>
  <c r="K516" i="6"/>
  <c r="K437" i="6"/>
  <c r="K510" i="6" s="1"/>
  <c r="G515" i="6"/>
  <c r="G436" i="6"/>
  <c r="G509" i="6" s="1"/>
  <c r="P514" i="6"/>
  <c r="P435" i="6"/>
  <c r="P508" i="6" s="1"/>
  <c r="E514" i="6"/>
  <c r="E435" i="6"/>
  <c r="E508" i="6" s="1"/>
  <c r="M515" i="6"/>
  <c r="M436" i="6"/>
  <c r="M509" i="6" s="1"/>
  <c r="O514" i="6"/>
  <c r="O435" i="6"/>
  <c r="O508" i="6" s="1"/>
  <c r="K515" i="6"/>
  <c r="K436" i="6"/>
  <c r="K509" i="6" s="1"/>
  <c r="F514" i="6"/>
  <c r="F435" i="6"/>
  <c r="F508" i="6" s="1"/>
  <c r="G516" i="6"/>
  <c r="G437" i="6"/>
  <c r="G510" i="6" s="1"/>
  <c r="P516" i="6"/>
  <c r="P437" i="6"/>
  <c r="P510" i="6" s="1"/>
  <c r="M514" i="6"/>
  <c r="M435" i="6"/>
  <c r="M508" i="6" s="1"/>
  <c r="O516" i="6"/>
  <c r="O437" i="6"/>
  <c r="O510" i="6" s="1"/>
  <c r="D515" i="6"/>
  <c r="D436" i="6"/>
  <c r="D509" i="6" s="1"/>
  <c r="F516" i="6"/>
  <c r="F437" i="6"/>
  <c r="F510" i="6" s="1"/>
  <c r="N515" i="6"/>
  <c r="N436" i="6"/>
  <c r="N509" i="6" s="1"/>
  <c r="O515" i="6"/>
  <c r="O436" i="6"/>
  <c r="O509" i="6" s="1"/>
  <c r="D516" i="6"/>
  <c r="D437" i="6"/>
  <c r="D510" i="6" s="1"/>
  <c r="F515" i="6"/>
  <c r="F436" i="6"/>
  <c r="F509" i="6" s="1"/>
  <c r="N516" i="6"/>
  <c r="N437" i="6"/>
  <c r="N510" i="6" s="1"/>
  <c r="H515" i="6"/>
  <c r="H436" i="6"/>
  <c r="H509" i="6" s="1"/>
  <c r="I515" i="6"/>
  <c r="I436" i="6"/>
  <c r="I509" i="6" s="1"/>
  <c r="D514" i="6"/>
  <c r="D435" i="6"/>
  <c r="D508" i="6" s="1"/>
  <c r="N514" i="6"/>
  <c r="N435" i="6"/>
  <c r="N508" i="6" s="1"/>
  <c r="L516" i="6"/>
  <c r="L437" i="6"/>
  <c r="L510" i="6" s="1"/>
  <c r="H514" i="6"/>
  <c r="H435" i="6"/>
  <c r="H508" i="6" s="1"/>
  <c r="I514" i="6"/>
  <c r="I435" i="6"/>
  <c r="I508" i="6" s="1"/>
  <c r="J516" i="6"/>
  <c r="J437" i="6"/>
  <c r="J510" i="6" s="1"/>
  <c r="L515" i="6"/>
  <c r="L436" i="6"/>
  <c r="L509" i="6" s="1"/>
  <c r="H516" i="6"/>
  <c r="H437" i="6"/>
  <c r="H510" i="6" s="1"/>
  <c r="I516" i="6"/>
  <c r="I437" i="6"/>
  <c r="I510" i="6" s="1"/>
  <c r="J515" i="6"/>
  <c r="J436" i="6"/>
  <c r="J509" i="6" s="1"/>
  <c r="L514" i="6"/>
  <c r="L435" i="6"/>
  <c r="L508" i="6" s="1"/>
  <c r="C300" i="6"/>
  <c r="X382" i="6"/>
  <c r="W442" i="6"/>
  <c r="X383" i="6"/>
  <c r="W443" i="6"/>
  <c r="X384" i="6"/>
  <c r="W444" i="6"/>
  <c r="Q489" i="6"/>
  <c r="Q490" i="6"/>
  <c r="J415" i="6"/>
  <c r="AH166" i="6"/>
  <c r="AH168" i="6" s="1"/>
  <c r="C159" i="6"/>
  <c r="F12" i="4" s="1"/>
  <c r="I480" i="6"/>
  <c r="J480" i="6"/>
  <c r="H480" i="6"/>
  <c r="N480" i="6"/>
  <c r="G480" i="6"/>
  <c r="Q515" i="6"/>
  <c r="Q516" i="6"/>
  <c r="D480" i="6"/>
  <c r="Q514" i="6"/>
  <c r="K480" i="6"/>
  <c r="E480" i="6"/>
  <c r="F480" i="6"/>
  <c r="L480" i="6"/>
  <c r="Q509" i="6"/>
  <c r="Q510" i="6"/>
  <c r="Q508" i="6"/>
  <c r="AZ410" i="6"/>
  <c r="AA410" i="6"/>
  <c r="L408" i="6"/>
  <c r="L472" i="6" s="1"/>
  <c r="F409" i="6"/>
  <c r="F473" i="6" s="1"/>
  <c r="K408" i="6"/>
  <c r="K472" i="6" s="1"/>
  <c r="H408" i="6"/>
  <c r="H472" i="6" s="1"/>
  <c r="L409" i="6"/>
  <c r="L473" i="6" s="1"/>
  <c r="F408" i="6"/>
  <c r="F472" i="6" s="1"/>
  <c r="G409" i="6"/>
  <c r="G473" i="6" s="1"/>
  <c r="K409" i="6"/>
  <c r="K473" i="6" s="1"/>
  <c r="H409" i="6"/>
  <c r="H473" i="6" s="1"/>
  <c r="BB410" i="6"/>
  <c r="L410" i="6"/>
  <c r="L474" i="6" s="1"/>
  <c r="F410" i="6"/>
  <c r="F474" i="6" s="1"/>
  <c r="G408" i="6"/>
  <c r="G472" i="6" s="1"/>
  <c r="I409" i="6"/>
  <c r="I473" i="6" s="1"/>
  <c r="J408" i="6"/>
  <c r="J472" i="6" s="1"/>
  <c r="K410" i="6"/>
  <c r="K474" i="6" s="1"/>
  <c r="H410" i="6"/>
  <c r="H474" i="6" s="1"/>
  <c r="E409" i="6"/>
  <c r="E473" i="6" s="1"/>
  <c r="N410" i="6"/>
  <c r="N474" i="6" s="1"/>
  <c r="G410" i="6"/>
  <c r="G474" i="6" s="1"/>
  <c r="I408" i="6"/>
  <c r="I472" i="6" s="1"/>
  <c r="J409" i="6"/>
  <c r="J473" i="6" s="1"/>
  <c r="E408" i="6"/>
  <c r="E472" i="6" s="1"/>
  <c r="I410" i="6"/>
  <c r="I474" i="6" s="1"/>
  <c r="J410" i="6"/>
  <c r="J474" i="6" s="1"/>
  <c r="E410" i="6"/>
  <c r="E474" i="6" s="1"/>
  <c r="D408" i="6"/>
  <c r="D472" i="6" s="1"/>
  <c r="D409" i="6"/>
  <c r="D473" i="6" s="1"/>
  <c r="W410" i="6"/>
  <c r="D410" i="6"/>
  <c r="D474" i="6" s="1"/>
  <c r="R467" i="6"/>
  <c r="R485" i="6" s="1"/>
  <c r="H59" i="1"/>
  <c r="BA168" i="6"/>
  <c r="C156" i="6"/>
  <c r="G12" i="4" s="1"/>
  <c r="CN168" i="6"/>
  <c r="AZ168" i="6"/>
  <c r="BM168" i="6"/>
  <c r="BP168" i="6"/>
  <c r="CB168" i="6"/>
  <c r="AB168" i="6"/>
  <c r="AW167" i="6"/>
  <c r="AW168" i="6" s="1"/>
  <c r="CJ168" i="6"/>
  <c r="BE168" i="6"/>
  <c r="BL168" i="6"/>
  <c r="Q168" i="6"/>
  <c r="AN168" i="6"/>
  <c r="C160" i="6"/>
  <c r="H12" i="4" s="1"/>
  <c r="BQ168" i="6"/>
  <c r="CL167" i="6"/>
  <c r="CL168" i="6" s="1"/>
  <c r="Y167" i="6"/>
  <c r="Y168" i="6" s="1"/>
  <c r="CF168" i="6"/>
  <c r="X168" i="6"/>
  <c r="AV168" i="6"/>
  <c r="CK168" i="6"/>
  <c r="BD168" i="6"/>
  <c r="AR167" i="6"/>
  <c r="AR168" i="6" s="1"/>
  <c r="BI167" i="6"/>
  <c r="BI168" i="6" s="1"/>
  <c r="CC167" i="6"/>
  <c r="CC168" i="6" s="1"/>
  <c r="BH168" i="6"/>
  <c r="AF168" i="6"/>
  <c r="AO168" i="6"/>
  <c r="AS167" i="6"/>
  <c r="AS168" i="6" s="1"/>
  <c r="BT166" i="6"/>
  <c r="AL168" i="6"/>
  <c r="AJ167" i="6"/>
  <c r="AJ168" i="6" s="1"/>
  <c r="BY168" i="6"/>
  <c r="T167" i="6"/>
  <c r="T168" i="6" s="1"/>
  <c r="AG168" i="6"/>
  <c r="CM168" i="6"/>
  <c r="CO168" i="6"/>
  <c r="D415" i="6"/>
  <c r="AC168" i="6"/>
  <c r="AP167" i="6"/>
  <c r="AP168" i="6" s="1"/>
  <c r="BV168" i="6"/>
  <c r="CD167" i="6"/>
  <c r="CD168" i="6" s="1"/>
  <c r="BU168" i="6"/>
  <c r="AK168" i="6"/>
  <c r="BF168" i="6"/>
  <c r="AX168" i="6"/>
  <c r="U168" i="6"/>
  <c r="P168" i="6"/>
  <c r="M168" i="6"/>
  <c r="BN168" i="6"/>
  <c r="Z167" i="6"/>
  <c r="Z168" i="6" s="1"/>
  <c r="AA167" i="6"/>
  <c r="AA168" i="6" s="1"/>
  <c r="CG167" i="6"/>
  <c r="CG168" i="6" s="1"/>
  <c r="C155" i="6"/>
  <c r="E12" i="4" s="1"/>
  <c r="C170" i="6"/>
  <c r="E11" i="4" s="1"/>
  <c r="BX168" i="6"/>
  <c r="AY168" i="6"/>
  <c r="R168" i="6"/>
  <c r="BO168" i="6"/>
  <c r="BC168" i="6"/>
  <c r="BB167" i="6"/>
  <c r="BB168" i="6" s="1"/>
  <c r="BS167" i="6"/>
  <c r="BS168" i="6" s="1"/>
  <c r="AM167" i="6"/>
  <c r="AM168" i="6" s="1"/>
  <c r="CP167" i="6"/>
  <c r="CP168" i="6" s="1"/>
  <c r="W167" i="6"/>
  <c r="W168" i="6" s="1"/>
  <c r="N167" i="6"/>
  <c r="N168" i="6" s="1"/>
  <c r="AE167" i="6"/>
  <c r="AE168" i="6" s="1"/>
  <c r="AT167" i="6"/>
  <c r="AT168" i="6" s="1"/>
  <c r="CH167" i="6"/>
  <c r="CH168" i="6" s="1"/>
  <c r="CI167" i="6"/>
  <c r="CI168" i="6" s="1"/>
  <c r="AI167" i="6"/>
  <c r="AI168" i="6" s="1"/>
  <c r="V167" i="6"/>
  <c r="V168" i="6" s="1"/>
  <c r="AU167" i="6"/>
  <c r="AU168" i="6" s="1"/>
  <c r="BR167" i="6"/>
  <c r="BR168" i="6" s="1"/>
  <c r="BG167" i="6"/>
  <c r="BG168" i="6" s="1"/>
  <c r="BK167" i="6"/>
  <c r="BK168" i="6" s="1"/>
  <c r="O167" i="6"/>
  <c r="O168" i="6" s="1"/>
  <c r="BZ167" i="6"/>
  <c r="BZ168" i="6" s="1"/>
  <c r="CE167" i="6"/>
  <c r="CE168" i="6" s="1"/>
  <c r="CA167" i="6"/>
  <c r="CA168" i="6" s="1"/>
  <c r="AD167" i="6"/>
  <c r="AD168" i="6" s="1"/>
  <c r="BW167" i="6"/>
  <c r="BW168" i="6" s="1"/>
  <c r="S167" i="6"/>
  <c r="S168" i="6" s="1"/>
  <c r="AQ167" i="6"/>
  <c r="AQ168" i="6" s="1"/>
  <c r="BJ167" i="6"/>
  <c r="BJ168" i="6" s="1"/>
  <c r="R483" i="6" l="1"/>
  <c r="R484" i="6"/>
  <c r="Q479" i="6"/>
  <c r="M408" i="6"/>
  <c r="M472" i="6" s="1"/>
  <c r="O350" i="6"/>
  <c r="N402" i="6"/>
  <c r="N488" i="6" s="1"/>
  <c r="O410" i="6"/>
  <c r="O474" i="6" s="1"/>
  <c r="M410" i="6"/>
  <c r="M474" i="6" s="1"/>
  <c r="P409" i="6"/>
  <c r="P473" i="6" s="1"/>
  <c r="O409" i="6"/>
  <c r="O473" i="6" s="1"/>
  <c r="Q410" i="6"/>
  <c r="Q474" i="6" s="1"/>
  <c r="N409" i="6"/>
  <c r="N473" i="6" s="1"/>
  <c r="M409" i="6"/>
  <c r="M473" i="6" s="1"/>
  <c r="P480" i="6"/>
  <c r="L423" i="6"/>
  <c r="L504" i="6" s="1"/>
  <c r="M363" i="6"/>
  <c r="M417" i="6" s="1"/>
  <c r="M498" i="6" s="1"/>
  <c r="L422" i="6"/>
  <c r="L503" i="6" s="1"/>
  <c r="M362" i="6"/>
  <c r="M416" i="6" s="1"/>
  <c r="M497" i="6" s="1"/>
  <c r="L421" i="6"/>
  <c r="L502" i="6" s="1"/>
  <c r="M361" i="6"/>
  <c r="M415" i="6" s="1"/>
  <c r="M496" i="6" s="1"/>
  <c r="Y383" i="6"/>
  <c r="X443" i="6"/>
  <c r="Y384" i="6"/>
  <c r="X444" i="6"/>
  <c r="Y382" i="6"/>
  <c r="X442" i="6"/>
  <c r="R514" i="6"/>
  <c r="R490" i="6"/>
  <c r="R489" i="6"/>
  <c r="R474" i="6"/>
  <c r="G504" i="6"/>
  <c r="G503" i="6"/>
  <c r="G502" i="6"/>
  <c r="F502" i="6"/>
  <c r="F504" i="6"/>
  <c r="F503" i="6"/>
  <c r="I502" i="6"/>
  <c r="I504" i="6"/>
  <c r="I503" i="6"/>
  <c r="K503" i="6"/>
  <c r="K502" i="6"/>
  <c r="K504" i="6"/>
  <c r="H502" i="6"/>
  <c r="H504" i="6"/>
  <c r="H503" i="6"/>
  <c r="E504" i="6"/>
  <c r="E503" i="6"/>
  <c r="E502" i="6"/>
  <c r="J502" i="6"/>
  <c r="J504" i="6"/>
  <c r="J503" i="6"/>
  <c r="D504" i="6"/>
  <c r="D503" i="6"/>
  <c r="D502" i="6"/>
  <c r="C174" i="6"/>
  <c r="F11" i="4" s="1"/>
  <c r="R516" i="6"/>
  <c r="R509" i="6"/>
  <c r="R515" i="6"/>
  <c r="R480" i="6"/>
  <c r="R478" i="6"/>
  <c r="R479" i="6"/>
  <c r="R473" i="6"/>
  <c r="R510" i="6"/>
  <c r="R508" i="6"/>
  <c r="L415" i="6"/>
  <c r="L496" i="6" s="1"/>
  <c r="L417" i="6"/>
  <c r="L498" i="6" s="1"/>
  <c r="L416" i="6"/>
  <c r="L497" i="6" s="1"/>
  <c r="D496" i="6"/>
  <c r="D417" i="6"/>
  <c r="D498" i="6" s="1"/>
  <c r="D416" i="6"/>
  <c r="D497" i="6" s="1"/>
  <c r="I416" i="6"/>
  <c r="I497" i="6" s="1"/>
  <c r="I415" i="6"/>
  <c r="I496" i="6" s="1"/>
  <c r="I417" i="6"/>
  <c r="I498" i="6" s="1"/>
  <c r="K416" i="6"/>
  <c r="K497" i="6" s="1"/>
  <c r="K415" i="6"/>
  <c r="K496" i="6" s="1"/>
  <c r="K417" i="6"/>
  <c r="K498" i="6" s="1"/>
  <c r="J416" i="6"/>
  <c r="J497" i="6" s="1"/>
  <c r="J496" i="6"/>
  <c r="J417" i="6"/>
  <c r="J498" i="6" s="1"/>
  <c r="E415" i="6"/>
  <c r="E496" i="6" s="1"/>
  <c r="E417" i="6"/>
  <c r="E498" i="6" s="1"/>
  <c r="E416" i="6"/>
  <c r="E497" i="6" s="1"/>
  <c r="H417" i="6"/>
  <c r="H498" i="6" s="1"/>
  <c r="H416" i="6"/>
  <c r="H497" i="6" s="1"/>
  <c r="H415" i="6"/>
  <c r="H496" i="6" s="1"/>
  <c r="F415" i="6"/>
  <c r="F496" i="6" s="1"/>
  <c r="F417" i="6"/>
  <c r="F498" i="6" s="1"/>
  <c r="F416" i="6"/>
  <c r="F497" i="6" s="1"/>
  <c r="G417" i="6"/>
  <c r="G498" i="6" s="1"/>
  <c r="G416" i="6"/>
  <c r="G497" i="6" s="1"/>
  <c r="G415" i="6"/>
  <c r="G496" i="6" s="1"/>
  <c r="S467" i="6"/>
  <c r="R520" i="6"/>
  <c r="R521" i="6"/>
  <c r="R522" i="6"/>
  <c r="C175" i="6"/>
  <c r="H11" i="4" s="1"/>
  <c r="C161" i="6"/>
  <c r="J12" i="4" s="1"/>
  <c r="BT168" i="6"/>
  <c r="C157" i="6"/>
  <c r="I12" i="4" s="1"/>
  <c r="C171" i="6"/>
  <c r="G11" i="4" s="1"/>
  <c r="S483" i="6" l="1"/>
  <c r="S485" i="6"/>
  <c r="S484" i="6"/>
  <c r="P350" i="6"/>
  <c r="O402" i="6"/>
  <c r="N408" i="6"/>
  <c r="N472" i="6" s="1"/>
  <c r="N361" i="6"/>
  <c r="M421" i="6"/>
  <c r="M502" i="6" s="1"/>
  <c r="N362" i="6"/>
  <c r="M422" i="6"/>
  <c r="M503" i="6" s="1"/>
  <c r="N363" i="6"/>
  <c r="M423" i="6"/>
  <c r="M504" i="6" s="1"/>
  <c r="Z382" i="6"/>
  <c r="Y442" i="6"/>
  <c r="Z384" i="6"/>
  <c r="Y444" i="6"/>
  <c r="Z383" i="6"/>
  <c r="Y443" i="6"/>
  <c r="S490" i="6"/>
  <c r="S489" i="6"/>
  <c r="S474" i="6"/>
  <c r="S479" i="6"/>
  <c r="S478" i="6"/>
  <c r="S514" i="6"/>
  <c r="S480" i="6"/>
  <c r="S515" i="6"/>
  <c r="S516" i="6"/>
  <c r="S473" i="6"/>
  <c r="S510" i="6"/>
  <c r="S508" i="6"/>
  <c r="S509" i="6"/>
  <c r="T467" i="6"/>
  <c r="S522" i="6"/>
  <c r="S521" i="6"/>
  <c r="S520" i="6"/>
  <c r="C176" i="6"/>
  <c r="J11" i="4" s="1"/>
  <c r="C172" i="6"/>
  <c r="I11" i="4" s="1"/>
  <c r="T485" i="6" l="1"/>
  <c r="T483" i="6"/>
  <c r="T484" i="6"/>
  <c r="O488" i="6"/>
  <c r="O408" i="6"/>
  <c r="O472" i="6" s="1"/>
  <c r="Q350" i="6"/>
  <c r="P402" i="6"/>
  <c r="O361" i="6"/>
  <c r="N421" i="6"/>
  <c r="N502" i="6" s="1"/>
  <c r="N415" i="6"/>
  <c r="N496" i="6" s="1"/>
  <c r="O363" i="6"/>
  <c r="N423" i="6"/>
  <c r="N504" i="6" s="1"/>
  <c r="N417" i="6"/>
  <c r="N498" i="6" s="1"/>
  <c r="O362" i="6"/>
  <c r="N422" i="6"/>
  <c r="N503" i="6" s="1"/>
  <c r="N416" i="6"/>
  <c r="N497" i="6" s="1"/>
  <c r="AA383" i="6"/>
  <c r="Z443" i="6"/>
  <c r="AA384" i="6"/>
  <c r="Z444" i="6"/>
  <c r="AA382" i="6"/>
  <c r="Z442" i="6"/>
  <c r="T490" i="6"/>
  <c r="T489" i="6"/>
  <c r="T474" i="6"/>
  <c r="T514" i="6"/>
  <c r="T516" i="6"/>
  <c r="T515" i="6"/>
  <c r="T478" i="6"/>
  <c r="T479" i="6"/>
  <c r="T480" i="6"/>
  <c r="T508" i="6"/>
  <c r="T509" i="6"/>
  <c r="T473" i="6"/>
  <c r="T510" i="6"/>
  <c r="U467" i="6"/>
  <c r="T522" i="6"/>
  <c r="T520" i="6"/>
  <c r="T521" i="6"/>
  <c r="U484" i="6" l="1"/>
  <c r="U483" i="6"/>
  <c r="U485" i="6"/>
  <c r="R350" i="6"/>
  <c r="Q402" i="6"/>
  <c r="P488" i="6"/>
  <c r="P408" i="6"/>
  <c r="P472" i="6" s="1"/>
  <c r="P362" i="6"/>
  <c r="O422" i="6"/>
  <c r="O503" i="6" s="1"/>
  <c r="O416" i="6"/>
  <c r="O497" i="6" s="1"/>
  <c r="P363" i="6"/>
  <c r="O423" i="6"/>
  <c r="O504" i="6" s="1"/>
  <c r="O417" i="6"/>
  <c r="O498" i="6" s="1"/>
  <c r="P361" i="6"/>
  <c r="O421" i="6"/>
  <c r="O502" i="6" s="1"/>
  <c r="O415" i="6"/>
  <c r="O496" i="6" s="1"/>
  <c r="AB384" i="6"/>
  <c r="AA444" i="6"/>
  <c r="AB382" i="6"/>
  <c r="AA442" i="6"/>
  <c r="AB383" i="6"/>
  <c r="AA443" i="6"/>
  <c r="U489" i="6"/>
  <c r="U490" i="6"/>
  <c r="U474" i="6"/>
  <c r="U480" i="6"/>
  <c r="U478" i="6"/>
  <c r="U515" i="6"/>
  <c r="U479" i="6"/>
  <c r="U516" i="6"/>
  <c r="U514" i="6"/>
  <c r="U510" i="6"/>
  <c r="U509" i="6"/>
  <c r="U508" i="6"/>
  <c r="U473" i="6"/>
  <c r="V467" i="6"/>
  <c r="U521" i="6"/>
  <c r="U520" i="6"/>
  <c r="U522" i="6"/>
  <c r="V483" i="6" l="1"/>
  <c r="V484" i="6"/>
  <c r="V485" i="6"/>
  <c r="Q488" i="6"/>
  <c r="Q408" i="6"/>
  <c r="Q472" i="6" s="1"/>
  <c r="S350" i="6"/>
  <c r="R402" i="6"/>
  <c r="Q361" i="6"/>
  <c r="P421" i="6"/>
  <c r="P502" i="6" s="1"/>
  <c r="P415" i="6"/>
  <c r="P496" i="6" s="1"/>
  <c r="Q362" i="6"/>
  <c r="P422" i="6"/>
  <c r="P503" i="6" s="1"/>
  <c r="P416" i="6"/>
  <c r="P497" i="6" s="1"/>
  <c r="Q363" i="6"/>
  <c r="P423" i="6"/>
  <c r="P504" i="6" s="1"/>
  <c r="P417" i="6"/>
  <c r="P498" i="6" s="1"/>
  <c r="AC383" i="6"/>
  <c r="AB443" i="6"/>
  <c r="AC382" i="6"/>
  <c r="AB442" i="6"/>
  <c r="AC384" i="6"/>
  <c r="AB444" i="6"/>
  <c r="V490" i="6"/>
  <c r="V489" i="6"/>
  <c r="V474" i="6"/>
  <c r="V515" i="6"/>
  <c r="V478" i="6"/>
  <c r="V479" i="6"/>
  <c r="V480" i="6"/>
  <c r="V514" i="6"/>
  <c r="V516" i="6"/>
  <c r="V510" i="6"/>
  <c r="V508" i="6"/>
  <c r="V509" i="6"/>
  <c r="V473" i="6"/>
  <c r="W467" i="6"/>
  <c r="V521" i="6"/>
  <c r="V522" i="6"/>
  <c r="V520" i="6"/>
  <c r="W485" i="6" l="1"/>
  <c r="W483" i="6"/>
  <c r="W484" i="6"/>
  <c r="R408" i="6"/>
  <c r="R472" i="6" s="1"/>
  <c r="R488" i="6"/>
  <c r="T350" i="6"/>
  <c r="S402" i="6"/>
  <c r="R362" i="6"/>
  <c r="Q422" i="6"/>
  <c r="Q503" i="6" s="1"/>
  <c r="Q416" i="6"/>
  <c r="Q497" i="6" s="1"/>
  <c r="R363" i="6"/>
  <c r="Q423" i="6"/>
  <c r="Q504" i="6" s="1"/>
  <c r="Q417" i="6"/>
  <c r="Q498" i="6" s="1"/>
  <c r="R361" i="6"/>
  <c r="Q421" i="6"/>
  <c r="Q502" i="6" s="1"/>
  <c r="Q415" i="6"/>
  <c r="Q496" i="6" s="1"/>
  <c r="AD384" i="6"/>
  <c r="AC444" i="6"/>
  <c r="AD382" i="6"/>
  <c r="AC442" i="6"/>
  <c r="AD383" i="6"/>
  <c r="AC443" i="6"/>
  <c r="W489" i="6"/>
  <c r="W490" i="6"/>
  <c r="W474" i="6"/>
  <c r="W515" i="6"/>
  <c r="W514" i="6"/>
  <c r="W479" i="6"/>
  <c r="W516" i="6"/>
  <c r="W480" i="6"/>
  <c r="W478" i="6"/>
  <c r="W510" i="6"/>
  <c r="W509" i="6"/>
  <c r="W508" i="6"/>
  <c r="W473" i="6"/>
  <c r="X467" i="6"/>
  <c r="W521" i="6"/>
  <c r="W520" i="6"/>
  <c r="W522" i="6"/>
  <c r="X485" i="6" l="1"/>
  <c r="X484" i="6"/>
  <c r="X483" i="6"/>
  <c r="S408" i="6"/>
  <c r="S472" i="6" s="1"/>
  <c r="S488" i="6"/>
  <c r="U350" i="6"/>
  <c r="T402" i="6"/>
  <c r="S363" i="6"/>
  <c r="R423" i="6"/>
  <c r="R504" i="6" s="1"/>
  <c r="R417" i="6"/>
  <c r="R498" i="6" s="1"/>
  <c r="S362" i="6"/>
  <c r="R422" i="6"/>
  <c r="R503" i="6" s="1"/>
  <c r="R416" i="6"/>
  <c r="R497" i="6" s="1"/>
  <c r="S361" i="6"/>
  <c r="R421" i="6"/>
  <c r="R502" i="6" s="1"/>
  <c r="R415" i="6"/>
  <c r="R496" i="6" s="1"/>
  <c r="AE383" i="6"/>
  <c r="AD443" i="6"/>
  <c r="AE382" i="6"/>
  <c r="AD442" i="6"/>
  <c r="AE384" i="6"/>
  <c r="AD444" i="6"/>
  <c r="X489" i="6"/>
  <c r="X490" i="6"/>
  <c r="X474" i="6"/>
  <c r="X516" i="6"/>
  <c r="X478" i="6"/>
  <c r="X480" i="6"/>
  <c r="X479" i="6"/>
  <c r="X515" i="6"/>
  <c r="X514" i="6"/>
  <c r="X508" i="6"/>
  <c r="X510" i="6"/>
  <c r="X509" i="6"/>
  <c r="X473" i="6"/>
  <c r="Y467" i="6"/>
  <c r="X522" i="6"/>
  <c r="X521" i="6"/>
  <c r="X520" i="6"/>
  <c r="Y484" i="6" l="1"/>
  <c r="Y485" i="6"/>
  <c r="Y483" i="6"/>
  <c r="T408" i="6"/>
  <c r="T472" i="6" s="1"/>
  <c r="T488" i="6"/>
  <c r="V350" i="6"/>
  <c r="U402" i="6"/>
  <c r="T362" i="6"/>
  <c r="S422" i="6"/>
  <c r="S503" i="6" s="1"/>
  <c r="S416" i="6"/>
  <c r="S497" i="6" s="1"/>
  <c r="T363" i="6"/>
  <c r="S423" i="6"/>
  <c r="S504" i="6" s="1"/>
  <c r="S417" i="6"/>
  <c r="S498" i="6" s="1"/>
  <c r="T361" i="6"/>
  <c r="S421" i="6"/>
  <c r="S502" i="6" s="1"/>
  <c r="S415" i="6"/>
  <c r="S496" i="6" s="1"/>
  <c r="AF384" i="6"/>
  <c r="AE444" i="6"/>
  <c r="AF382" i="6"/>
  <c r="AE442" i="6"/>
  <c r="AF383" i="6"/>
  <c r="AE443" i="6"/>
  <c r="Y489" i="6"/>
  <c r="Y490" i="6"/>
  <c r="Y474" i="6"/>
  <c r="Y480" i="6"/>
  <c r="Y478" i="6"/>
  <c r="Y516" i="6"/>
  <c r="Y514" i="6"/>
  <c r="Y515" i="6"/>
  <c r="Y479" i="6"/>
  <c r="Y508" i="6"/>
  <c r="Y509" i="6"/>
  <c r="Y510" i="6"/>
  <c r="Y473" i="6"/>
  <c r="Z467" i="6"/>
  <c r="Y520" i="6"/>
  <c r="Y521" i="6"/>
  <c r="Y522" i="6"/>
  <c r="Z485" i="6" l="1"/>
  <c r="Z483" i="6"/>
  <c r="Z484" i="6"/>
  <c r="U408" i="6"/>
  <c r="U472" i="6" s="1"/>
  <c r="U488" i="6"/>
  <c r="W350" i="6"/>
  <c r="V402" i="6"/>
  <c r="U363" i="6"/>
  <c r="T423" i="6"/>
  <c r="T504" i="6" s="1"/>
  <c r="T417" i="6"/>
  <c r="T498" i="6" s="1"/>
  <c r="U362" i="6"/>
  <c r="T422" i="6"/>
  <c r="T503" i="6" s="1"/>
  <c r="T416" i="6"/>
  <c r="T497" i="6" s="1"/>
  <c r="U361" i="6"/>
  <c r="T421" i="6"/>
  <c r="T502" i="6" s="1"/>
  <c r="T415" i="6"/>
  <c r="T496" i="6" s="1"/>
  <c r="AG383" i="6"/>
  <c r="AF443" i="6"/>
  <c r="AG382" i="6"/>
  <c r="AF442" i="6"/>
  <c r="AG384" i="6"/>
  <c r="AF444" i="6"/>
  <c r="Z490" i="6"/>
  <c r="Z489" i="6"/>
  <c r="Z474" i="6"/>
  <c r="Z516" i="6"/>
  <c r="Z480" i="6"/>
  <c r="Z479" i="6"/>
  <c r="Z515" i="6"/>
  <c r="Z514" i="6"/>
  <c r="Z478" i="6"/>
  <c r="Z509" i="6"/>
  <c r="Z508" i="6"/>
  <c r="Z510" i="6"/>
  <c r="Z473" i="6"/>
  <c r="AA467" i="6"/>
  <c r="Z521" i="6"/>
  <c r="Z520" i="6"/>
  <c r="Z522" i="6"/>
  <c r="AA485" i="6" l="1"/>
  <c r="AA483" i="6"/>
  <c r="AA484" i="6"/>
  <c r="V408" i="6"/>
  <c r="V472" i="6" s="1"/>
  <c r="V488" i="6"/>
  <c r="X350" i="6"/>
  <c r="W402" i="6"/>
  <c r="V361" i="6"/>
  <c r="U421" i="6"/>
  <c r="U502" i="6" s="1"/>
  <c r="U415" i="6"/>
  <c r="U496" i="6" s="1"/>
  <c r="V362" i="6"/>
  <c r="U422" i="6"/>
  <c r="U503" i="6" s="1"/>
  <c r="U416" i="6"/>
  <c r="U497" i="6" s="1"/>
  <c r="V363" i="6"/>
  <c r="U423" i="6"/>
  <c r="U504" i="6" s="1"/>
  <c r="U417" i="6"/>
  <c r="U498" i="6" s="1"/>
  <c r="AH384" i="6"/>
  <c r="AG444" i="6"/>
  <c r="AH382" i="6"/>
  <c r="AG442" i="6"/>
  <c r="AH383" i="6"/>
  <c r="AG443" i="6"/>
  <c r="AA490" i="6"/>
  <c r="AA489" i="6"/>
  <c r="AA474" i="6"/>
  <c r="AA478" i="6"/>
  <c r="AA516" i="6"/>
  <c r="AA515" i="6"/>
  <c r="AA480" i="6"/>
  <c r="AA479" i="6"/>
  <c r="AA514" i="6"/>
  <c r="AA510" i="6"/>
  <c r="AA473" i="6"/>
  <c r="AA508" i="6"/>
  <c r="AA509" i="6"/>
  <c r="AB467" i="6"/>
  <c r="AA522" i="6"/>
  <c r="AA521" i="6"/>
  <c r="AA520" i="6"/>
  <c r="AB484" i="6" l="1"/>
  <c r="AB483" i="6"/>
  <c r="AB485" i="6"/>
  <c r="W408" i="6"/>
  <c r="W472" i="6" s="1"/>
  <c r="W488" i="6"/>
  <c r="Y350" i="6"/>
  <c r="X402" i="6"/>
  <c r="W361" i="6"/>
  <c r="V421" i="6"/>
  <c r="V502" i="6" s="1"/>
  <c r="V415" i="6"/>
  <c r="V496" i="6" s="1"/>
  <c r="W363" i="6"/>
  <c r="V423" i="6"/>
  <c r="V504" i="6" s="1"/>
  <c r="V417" i="6"/>
  <c r="V498" i="6" s="1"/>
  <c r="W362" i="6"/>
  <c r="V422" i="6"/>
  <c r="V503" i="6" s="1"/>
  <c r="V416" i="6"/>
  <c r="V497" i="6" s="1"/>
  <c r="AI382" i="6"/>
  <c r="AH442" i="6"/>
  <c r="AI383" i="6"/>
  <c r="AH443" i="6"/>
  <c r="AI384" i="6"/>
  <c r="AH444" i="6"/>
  <c r="AB489" i="6"/>
  <c r="AB490" i="6"/>
  <c r="AB474" i="6"/>
  <c r="AB479" i="6"/>
  <c r="AB514" i="6"/>
  <c r="AB515" i="6"/>
  <c r="AB478" i="6"/>
  <c r="AB516" i="6"/>
  <c r="AB480" i="6"/>
  <c r="AB510" i="6"/>
  <c r="AB508" i="6"/>
  <c r="AB509" i="6"/>
  <c r="AB473" i="6"/>
  <c r="AC467" i="6"/>
  <c r="AB522" i="6"/>
  <c r="AB521" i="6"/>
  <c r="AB520" i="6"/>
  <c r="AC483" i="6" l="1"/>
  <c r="AC484" i="6"/>
  <c r="AC485" i="6"/>
  <c r="X408" i="6"/>
  <c r="X472" i="6" s="1"/>
  <c r="X488" i="6"/>
  <c r="Z350" i="6"/>
  <c r="Y402" i="6"/>
  <c r="X363" i="6"/>
  <c r="W423" i="6"/>
  <c r="W504" i="6" s="1"/>
  <c r="W417" i="6"/>
  <c r="W498" i="6" s="1"/>
  <c r="X362" i="6"/>
  <c r="W422" i="6"/>
  <c r="W503" i="6" s="1"/>
  <c r="W416" i="6"/>
  <c r="W497" i="6" s="1"/>
  <c r="X361" i="6"/>
  <c r="W421" i="6"/>
  <c r="W502" i="6" s="1"/>
  <c r="W415" i="6"/>
  <c r="W496" i="6" s="1"/>
  <c r="AJ384" i="6"/>
  <c r="AI444" i="6"/>
  <c r="AJ383" i="6"/>
  <c r="AI443" i="6"/>
  <c r="AJ382" i="6"/>
  <c r="AI442" i="6"/>
  <c r="AC489" i="6"/>
  <c r="AC490" i="6"/>
  <c r="AC474" i="6"/>
  <c r="AC479" i="6"/>
  <c r="AC480" i="6"/>
  <c r="AC478" i="6"/>
  <c r="AC515" i="6"/>
  <c r="AC514" i="6"/>
  <c r="AC516" i="6"/>
  <c r="AC508" i="6"/>
  <c r="AC510" i="6"/>
  <c r="AC509" i="6"/>
  <c r="AC473" i="6"/>
  <c r="AD467" i="6"/>
  <c r="AC522" i="6"/>
  <c r="AC521" i="6"/>
  <c r="AC520" i="6"/>
  <c r="AD484" i="6" l="1"/>
  <c r="AD483" i="6"/>
  <c r="AD485" i="6"/>
  <c r="Y408" i="6"/>
  <c r="Y472" i="6" s="1"/>
  <c r="Y488" i="6"/>
  <c r="AA350" i="6"/>
  <c r="Z402" i="6"/>
  <c r="Y361" i="6"/>
  <c r="X421" i="6"/>
  <c r="X502" i="6" s="1"/>
  <c r="X415" i="6"/>
  <c r="X496" i="6" s="1"/>
  <c r="Y362" i="6"/>
  <c r="X422" i="6"/>
  <c r="X503" i="6" s="1"/>
  <c r="X416" i="6"/>
  <c r="X497" i="6" s="1"/>
  <c r="Y363" i="6"/>
  <c r="X423" i="6"/>
  <c r="X504" i="6" s="1"/>
  <c r="X417" i="6"/>
  <c r="X498" i="6" s="1"/>
  <c r="AK382" i="6"/>
  <c r="AJ442" i="6"/>
  <c r="AK383" i="6"/>
  <c r="AJ443" i="6"/>
  <c r="AK384" i="6"/>
  <c r="AJ444" i="6"/>
  <c r="AD490" i="6"/>
  <c r="AD489" i="6"/>
  <c r="AD474" i="6"/>
  <c r="AD480" i="6"/>
  <c r="AD515" i="6"/>
  <c r="AD479" i="6"/>
  <c r="AD478" i="6"/>
  <c r="AD514" i="6"/>
  <c r="AD516" i="6"/>
  <c r="AD510" i="6"/>
  <c r="AD509" i="6"/>
  <c r="AD508" i="6"/>
  <c r="AD473" i="6"/>
  <c r="AE467" i="6"/>
  <c r="AD521" i="6"/>
  <c r="AD522" i="6"/>
  <c r="AD520" i="6"/>
  <c r="AE484" i="6" l="1"/>
  <c r="AE483" i="6"/>
  <c r="AE485" i="6"/>
  <c r="Z408" i="6"/>
  <c r="Z472" i="6" s="1"/>
  <c r="Z488" i="6"/>
  <c r="AB350" i="6"/>
  <c r="AA402" i="6"/>
  <c r="Z363" i="6"/>
  <c r="Y423" i="6"/>
  <c r="Y504" i="6" s="1"/>
  <c r="Y417" i="6"/>
  <c r="Y498" i="6" s="1"/>
  <c r="Z362" i="6"/>
  <c r="Y422" i="6"/>
  <c r="Y503" i="6" s="1"/>
  <c r="Y416" i="6"/>
  <c r="Y497" i="6" s="1"/>
  <c r="Z361" i="6"/>
  <c r="Y421" i="6"/>
  <c r="Y502" i="6" s="1"/>
  <c r="Y415" i="6"/>
  <c r="Y496" i="6" s="1"/>
  <c r="AL384" i="6"/>
  <c r="AK444" i="6"/>
  <c r="AL383" i="6"/>
  <c r="AK443" i="6"/>
  <c r="AL382" i="6"/>
  <c r="AK442" i="6"/>
  <c r="AE490" i="6"/>
  <c r="AE489" i="6"/>
  <c r="AE474" i="6"/>
  <c r="AE478" i="6"/>
  <c r="AE480" i="6"/>
  <c r="AE515" i="6"/>
  <c r="AE479" i="6"/>
  <c r="AE514" i="6"/>
  <c r="AE516" i="6"/>
  <c r="AE508" i="6"/>
  <c r="AE473" i="6"/>
  <c r="AE510" i="6"/>
  <c r="AE509" i="6"/>
  <c r="AF467" i="6"/>
  <c r="AE522" i="6"/>
  <c r="AE520" i="6"/>
  <c r="AE521" i="6"/>
  <c r="AF485" i="6" l="1"/>
  <c r="AF483" i="6"/>
  <c r="AF484" i="6"/>
  <c r="AA408" i="6"/>
  <c r="AA472" i="6" s="1"/>
  <c r="AA488" i="6"/>
  <c r="AC350" i="6"/>
  <c r="AB402" i="6"/>
  <c r="AA362" i="6"/>
  <c r="Z422" i="6"/>
  <c r="Z503" i="6" s="1"/>
  <c r="Z416" i="6"/>
  <c r="Z497" i="6" s="1"/>
  <c r="AA363" i="6"/>
  <c r="Z423" i="6"/>
  <c r="Z504" i="6" s="1"/>
  <c r="Z417" i="6"/>
  <c r="Z498" i="6" s="1"/>
  <c r="AA361" i="6"/>
  <c r="Z421" i="6"/>
  <c r="Z502" i="6" s="1"/>
  <c r="Z415" i="6"/>
  <c r="Z496" i="6" s="1"/>
  <c r="AM382" i="6"/>
  <c r="AL442" i="6"/>
  <c r="AM383" i="6"/>
  <c r="AL443" i="6"/>
  <c r="AM384" i="6"/>
  <c r="AL444" i="6"/>
  <c r="AF489" i="6"/>
  <c r="AF490" i="6"/>
  <c r="AF474" i="6"/>
  <c r="AF515" i="6"/>
  <c r="AF478" i="6"/>
  <c r="AF479" i="6"/>
  <c r="AF480" i="6"/>
  <c r="AF514" i="6"/>
  <c r="AF516" i="6"/>
  <c r="AF510" i="6"/>
  <c r="AF509" i="6"/>
  <c r="AF508" i="6"/>
  <c r="AF473" i="6"/>
  <c r="AG467" i="6"/>
  <c r="AF521" i="6"/>
  <c r="AF520" i="6"/>
  <c r="AF522" i="6"/>
  <c r="AG484" i="6" l="1"/>
  <c r="AG485" i="6"/>
  <c r="AG483" i="6"/>
  <c r="AB408" i="6"/>
  <c r="AB472" i="6" s="1"/>
  <c r="AB488" i="6"/>
  <c r="AD350" i="6"/>
  <c r="AC402" i="6"/>
  <c r="AB363" i="6"/>
  <c r="AA423" i="6"/>
  <c r="AA504" i="6" s="1"/>
  <c r="AA417" i="6"/>
  <c r="AA498" i="6" s="1"/>
  <c r="AB362" i="6"/>
  <c r="AA422" i="6"/>
  <c r="AA503" i="6" s="1"/>
  <c r="AA416" i="6"/>
  <c r="AA497" i="6" s="1"/>
  <c r="AB361" i="6"/>
  <c r="AA421" i="6"/>
  <c r="AA502" i="6" s="1"/>
  <c r="AA415" i="6"/>
  <c r="AA496" i="6" s="1"/>
  <c r="AN384" i="6"/>
  <c r="AM444" i="6"/>
  <c r="AN383" i="6"/>
  <c r="AM443" i="6"/>
  <c r="AN382" i="6"/>
  <c r="AM442" i="6"/>
  <c r="AG489" i="6"/>
  <c r="AG490" i="6"/>
  <c r="AG474" i="6"/>
  <c r="AG478" i="6"/>
  <c r="AG479" i="6"/>
  <c r="AG480" i="6"/>
  <c r="AG514" i="6"/>
  <c r="AG516" i="6"/>
  <c r="AG515" i="6"/>
  <c r="AG510" i="6"/>
  <c r="AG509" i="6"/>
  <c r="AG473" i="6"/>
  <c r="AG508" i="6"/>
  <c r="AH467" i="6"/>
  <c r="AG520" i="6"/>
  <c r="AG521" i="6"/>
  <c r="AG522" i="6"/>
  <c r="AH484" i="6" l="1"/>
  <c r="AH483" i="6"/>
  <c r="AH485" i="6"/>
  <c r="AC408" i="6"/>
  <c r="AC472" i="6" s="1"/>
  <c r="AC488" i="6"/>
  <c r="AE350" i="6"/>
  <c r="AD402" i="6"/>
  <c r="AC363" i="6"/>
  <c r="AB423" i="6"/>
  <c r="AB504" i="6" s="1"/>
  <c r="AB417" i="6"/>
  <c r="AB498" i="6" s="1"/>
  <c r="AC361" i="6"/>
  <c r="AB421" i="6"/>
  <c r="AB502" i="6" s="1"/>
  <c r="AB415" i="6"/>
  <c r="AB496" i="6" s="1"/>
  <c r="AC362" i="6"/>
  <c r="AB422" i="6"/>
  <c r="AB503" i="6" s="1"/>
  <c r="AB416" i="6"/>
  <c r="AB497" i="6" s="1"/>
  <c r="AO382" i="6"/>
  <c r="AN442" i="6"/>
  <c r="AO383" i="6"/>
  <c r="AN443" i="6"/>
  <c r="AO384" i="6"/>
  <c r="AN444" i="6"/>
  <c r="AH490" i="6"/>
  <c r="AH489" i="6"/>
  <c r="AH474" i="6"/>
  <c r="AH514" i="6"/>
  <c r="AH515" i="6"/>
  <c r="AH478" i="6"/>
  <c r="AH479" i="6"/>
  <c r="AH480" i="6"/>
  <c r="AH516" i="6"/>
  <c r="AH510" i="6"/>
  <c r="AH509" i="6"/>
  <c r="AH508" i="6"/>
  <c r="AH473" i="6"/>
  <c r="AI467" i="6"/>
  <c r="AH522" i="6"/>
  <c r="AH520" i="6"/>
  <c r="AH521" i="6"/>
  <c r="AI484" i="6" l="1"/>
  <c r="AI483" i="6"/>
  <c r="AI485" i="6"/>
  <c r="AD408" i="6"/>
  <c r="AD472" i="6" s="1"/>
  <c r="AD488" i="6"/>
  <c r="AF350" i="6"/>
  <c r="AE402" i="6"/>
  <c r="AD363" i="6"/>
  <c r="AC423" i="6"/>
  <c r="AC504" i="6" s="1"/>
  <c r="AC417" i="6"/>
  <c r="AC498" i="6" s="1"/>
  <c r="AD362" i="6"/>
  <c r="AC422" i="6"/>
  <c r="AC503" i="6" s="1"/>
  <c r="AC416" i="6"/>
  <c r="AC497" i="6" s="1"/>
  <c r="AD361" i="6"/>
  <c r="AC421" i="6"/>
  <c r="AC502" i="6" s="1"/>
  <c r="AC415" i="6"/>
  <c r="AC496" i="6" s="1"/>
  <c r="AP384" i="6"/>
  <c r="AO444" i="6"/>
  <c r="AP383" i="6"/>
  <c r="AO443" i="6"/>
  <c r="AP382" i="6"/>
  <c r="AO442" i="6"/>
  <c r="AI490" i="6"/>
  <c r="AI489" i="6"/>
  <c r="AI474" i="6"/>
  <c r="AI514" i="6"/>
  <c r="AI515" i="6"/>
  <c r="AI516" i="6"/>
  <c r="AI480" i="6"/>
  <c r="AI478" i="6"/>
  <c r="AI479" i="6"/>
  <c r="AI510" i="6"/>
  <c r="AI509" i="6"/>
  <c r="AI508" i="6"/>
  <c r="AI473" i="6"/>
  <c r="AJ467" i="6"/>
  <c r="AI522" i="6"/>
  <c r="AI520" i="6"/>
  <c r="AI521" i="6"/>
  <c r="AJ485" i="6" l="1"/>
  <c r="AJ484" i="6"/>
  <c r="AJ483" i="6"/>
  <c r="AE408" i="6"/>
  <c r="AE472" i="6" s="1"/>
  <c r="AE488" i="6"/>
  <c r="AG350" i="6"/>
  <c r="AF402" i="6"/>
  <c r="AE363" i="6"/>
  <c r="AD423" i="6"/>
  <c r="AD504" i="6" s="1"/>
  <c r="AD417" i="6"/>
  <c r="AD498" i="6" s="1"/>
  <c r="AE361" i="6"/>
  <c r="AD421" i="6"/>
  <c r="AD502" i="6" s="1"/>
  <c r="AD415" i="6"/>
  <c r="AD496" i="6" s="1"/>
  <c r="AE362" i="6"/>
  <c r="AD422" i="6"/>
  <c r="AD503" i="6" s="1"/>
  <c r="AD416" i="6"/>
  <c r="AD497" i="6" s="1"/>
  <c r="AQ382" i="6"/>
  <c r="AP442" i="6"/>
  <c r="AQ383" i="6"/>
  <c r="AP443" i="6"/>
  <c r="AQ384" i="6"/>
  <c r="AP444" i="6"/>
  <c r="AJ489" i="6"/>
  <c r="AJ490" i="6"/>
  <c r="AJ474" i="6"/>
  <c r="AJ478" i="6"/>
  <c r="AJ480" i="6"/>
  <c r="AJ479" i="6"/>
  <c r="AJ515" i="6"/>
  <c r="AJ514" i="6"/>
  <c r="AJ516" i="6"/>
  <c r="AJ509" i="6"/>
  <c r="AJ510" i="6"/>
  <c r="AJ473" i="6"/>
  <c r="AJ508" i="6"/>
  <c r="AK467" i="6"/>
  <c r="AJ522" i="6"/>
  <c r="AJ521" i="6"/>
  <c r="AJ520" i="6"/>
  <c r="AK485" i="6" l="1"/>
  <c r="AK483" i="6"/>
  <c r="AK484" i="6"/>
  <c r="AF408" i="6"/>
  <c r="AF472" i="6" s="1"/>
  <c r="AF488" i="6"/>
  <c r="AH350" i="6"/>
  <c r="AG402" i="6"/>
  <c r="AF362" i="6"/>
  <c r="AE422" i="6"/>
  <c r="AE503" i="6" s="1"/>
  <c r="AE416" i="6"/>
  <c r="AE497" i="6" s="1"/>
  <c r="AF361" i="6"/>
  <c r="AE421" i="6"/>
  <c r="AE502" i="6" s="1"/>
  <c r="AE415" i="6"/>
  <c r="AE496" i="6" s="1"/>
  <c r="AF363" i="6"/>
  <c r="AE423" i="6"/>
  <c r="AE504" i="6" s="1"/>
  <c r="AE417" i="6"/>
  <c r="AE498" i="6" s="1"/>
  <c r="AR384" i="6"/>
  <c r="AQ444" i="6"/>
  <c r="AR383" i="6"/>
  <c r="AQ443" i="6"/>
  <c r="AR382" i="6"/>
  <c r="AQ442" i="6"/>
  <c r="AK489" i="6"/>
  <c r="AK490" i="6"/>
  <c r="AK474" i="6"/>
  <c r="AK515" i="6"/>
  <c r="AK479" i="6"/>
  <c r="AK516" i="6"/>
  <c r="AK480" i="6"/>
  <c r="AK478" i="6"/>
  <c r="AK514" i="6"/>
  <c r="AK509" i="6"/>
  <c r="AK508" i="6"/>
  <c r="AK510" i="6"/>
  <c r="AK473" i="6"/>
  <c r="AL467" i="6"/>
  <c r="AK522" i="6"/>
  <c r="AK520" i="6"/>
  <c r="AK521" i="6"/>
  <c r="AL485" i="6" l="1"/>
  <c r="AL483" i="6"/>
  <c r="AL484" i="6"/>
  <c r="AG408" i="6"/>
  <c r="AG472" i="6" s="1"/>
  <c r="AG488" i="6"/>
  <c r="AI350" i="6"/>
  <c r="AH402" i="6"/>
  <c r="AG363" i="6"/>
  <c r="AF423" i="6"/>
  <c r="AF504" i="6" s="1"/>
  <c r="AF417" i="6"/>
  <c r="AF498" i="6" s="1"/>
  <c r="AG361" i="6"/>
  <c r="AF421" i="6"/>
  <c r="AF502" i="6" s="1"/>
  <c r="AF415" i="6"/>
  <c r="AF496" i="6" s="1"/>
  <c r="AG362" i="6"/>
  <c r="AF422" i="6"/>
  <c r="AF503" i="6" s="1"/>
  <c r="AF416" i="6"/>
  <c r="AF497" i="6" s="1"/>
  <c r="AS382" i="6"/>
  <c r="AR442" i="6"/>
  <c r="AS383" i="6"/>
  <c r="AR443" i="6"/>
  <c r="AS384" i="6"/>
  <c r="AR444" i="6"/>
  <c r="AL490" i="6"/>
  <c r="AL489" i="6"/>
  <c r="AL474" i="6"/>
  <c r="AL479" i="6"/>
  <c r="AL514" i="6"/>
  <c r="AL478" i="6"/>
  <c r="AL515" i="6"/>
  <c r="AL480" i="6"/>
  <c r="AL516" i="6"/>
  <c r="AL510" i="6"/>
  <c r="AL508" i="6"/>
  <c r="AL509" i="6"/>
  <c r="AL473" i="6"/>
  <c r="AM467" i="6"/>
  <c r="AL522" i="6"/>
  <c r="AL521" i="6"/>
  <c r="AL520" i="6"/>
  <c r="AM485" i="6" l="1"/>
  <c r="AM483" i="6"/>
  <c r="AM484" i="6"/>
  <c r="AH408" i="6"/>
  <c r="AH472" i="6" s="1"/>
  <c r="AH488" i="6"/>
  <c r="AJ350" i="6"/>
  <c r="AI402" i="6"/>
  <c r="AH361" i="6"/>
  <c r="AG421" i="6"/>
  <c r="AG502" i="6" s="1"/>
  <c r="AG415" i="6"/>
  <c r="AG496" i="6" s="1"/>
  <c r="AH363" i="6"/>
  <c r="AG423" i="6"/>
  <c r="AG504" i="6" s="1"/>
  <c r="AG417" i="6"/>
  <c r="AG498" i="6" s="1"/>
  <c r="AH362" i="6"/>
  <c r="AG422" i="6"/>
  <c r="AG503" i="6" s="1"/>
  <c r="AG416" i="6"/>
  <c r="AG497" i="6" s="1"/>
  <c r="AT383" i="6"/>
  <c r="AS443" i="6"/>
  <c r="AT384" i="6"/>
  <c r="AS444" i="6"/>
  <c r="AT382" i="6"/>
  <c r="AS442" i="6"/>
  <c r="AM489" i="6"/>
  <c r="AM490" i="6"/>
  <c r="AM474" i="6"/>
  <c r="AM479" i="6"/>
  <c r="AM516" i="6"/>
  <c r="AM478" i="6"/>
  <c r="AM515" i="6"/>
  <c r="AM480" i="6"/>
  <c r="AM514" i="6"/>
  <c r="AM508" i="6"/>
  <c r="AM509" i="6"/>
  <c r="AM510" i="6"/>
  <c r="AM473" i="6"/>
  <c r="AN467" i="6"/>
  <c r="AM520" i="6"/>
  <c r="AM521" i="6"/>
  <c r="AM522" i="6"/>
  <c r="AN485" i="6" l="1"/>
  <c r="AN484" i="6"/>
  <c r="AN483" i="6"/>
  <c r="AI408" i="6"/>
  <c r="AI472" i="6" s="1"/>
  <c r="AI488" i="6"/>
  <c r="AK350" i="6"/>
  <c r="AJ402" i="6"/>
  <c r="AI361" i="6"/>
  <c r="AH421" i="6"/>
  <c r="AH502" i="6" s="1"/>
  <c r="AH415" i="6"/>
  <c r="AH496" i="6" s="1"/>
  <c r="AI362" i="6"/>
  <c r="AH422" i="6"/>
  <c r="AH503" i="6" s="1"/>
  <c r="AH416" i="6"/>
  <c r="AH497" i="6" s="1"/>
  <c r="AI363" i="6"/>
  <c r="AH423" i="6"/>
  <c r="AH504" i="6" s="1"/>
  <c r="AH417" i="6"/>
  <c r="AH498" i="6" s="1"/>
  <c r="AU382" i="6"/>
  <c r="AT442" i="6"/>
  <c r="AU384" i="6"/>
  <c r="AT444" i="6"/>
  <c r="AU383" i="6"/>
  <c r="AT443" i="6"/>
  <c r="AN489" i="6"/>
  <c r="AN490" i="6"/>
  <c r="AN474" i="6"/>
  <c r="AN514" i="6"/>
  <c r="AN478" i="6"/>
  <c r="AN479" i="6"/>
  <c r="AN515" i="6"/>
  <c r="AN516" i="6"/>
  <c r="AN480" i="6"/>
  <c r="AN508" i="6"/>
  <c r="AN509" i="6"/>
  <c r="AN510" i="6"/>
  <c r="AN473" i="6"/>
  <c r="AO467" i="6"/>
  <c r="AN522" i="6"/>
  <c r="AN520" i="6"/>
  <c r="AN521" i="6"/>
  <c r="AO484" i="6" l="1"/>
  <c r="AO485" i="6"/>
  <c r="AO483" i="6"/>
  <c r="AL350" i="6"/>
  <c r="AK402" i="6"/>
  <c r="AJ408" i="6"/>
  <c r="AJ472" i="6" s="1"/>
  <c r="AJ488" i="6"/>
  <c r="AJ361" i="6"/>
  <c r="AI421" i="6"/>
  <c r="AI502" i="6" s="1"/>
  <c r="AI415" i="6"/>
  <c r="AI496" i="6" s="1"/>
  <c r="AJ362" i="6"/>
  <c r="AI422" i="6"/>
  <c r="AI503" i="6" s="1"/>
  <c r="AI416" i="6"/>
  <c r="AI497" i="6" s="1"/>
  <c r="AJ363" i="6"/>
  <c r="AI423" i="6"/>
  <c r="AI504" i="6" s="1"/>
  <c r="AI417" i="6"/>
  <c r="AI498" i="6" s="1"/>
  <c r="AV383" i="6"/>
  <c r="AU443" i="6"/>
  <c r="AV384" i="6"/>
  <c r="AU444" i="6"/>
  <c r="AV382" i="6"/>
  <c r="AU442" i="6"/>
  <c r="AO489" i="6"/>
  <c r="AO490" i="6"/>
  <c r="AO474" i="6"/>
  <c r="AO514" i="6"/>
  <c r="AO478" i="6"/>
  <c r="AO479" i="6"/>
  <c r="AO515" i="6"/>
  <c r="AO480" i="6"/>
  <c r="AO516" i="6"/>
  <c r="AO509" i="6"/>
  <c r="AO508" i="6"/>
  <c r="AO510" i="6"/>
  <c r="AO473" i="6"/>
  <c r="AP467" i="6"/>
  <c r="AO522" i="6"/>
  <c r="AO520" i="6"/>
  <c r="AO521" i="6"/>
  <c r="AP483" i="6" l="1"/>
  <c r="AP484" i="6"/>
  <c r="AP485" i="6"/>
  <c r="AK408" i="6"/>
  <c r="AK472" i="6" s="1"/>
  <c r="AK488" i="6"/>
  <c r="AM350" i="6"/>
  <c r="AL402" i="6"/>
  <c r="AK361" i="6"/>
  <c r="AJ421" i="6"/>
  <c r="AJ502" i="6" s="1"/>
  <c r="AJ415" i="6"/>
  <c r="AJ496" i="6" s="1"/>
  <c r="AK362" i="6"/>
  <c r="AJ422" i="6"/>
  <c r="AJ503" i="6" s="1"/>
  <c r="AJ416" i="6"/>
  <c r="AJ497" i="6" s="1"/>
  <c r="AK363" i="6"/>
  <c r="AJ423" i="6"/>
  <c r="AJ504" i="6" s="1"/>
  <c r="AJ417" i="6"/>
  <c r="AJ498" i="6" s="1"/>
  <c r="AW384" i="6"/>
  <c r="AV444" i="6"/>
  <c r="AW382" i="6"/>
  <c r="AV442" i="6"/>
  <c r="AW383" i="6"/>
  <c r="AV443" i="6"/>
  <c r="AP490" i="6"/>
  <c r="AP489" i="6"/>
  <c r="AP474" i="6"/>
  <c r="AP514" i="6"/>
  <c r="AP478" i="6"/>
  <c r="AP480" i="6"/>
  <c r="AP515" i="6"/>
  <c r="AP516" i="6"/>
  <c r="AP479" i="6"/>
  <c r="AP509" i="6"/>
  <c r="AP508" i="6"/>
  <c r="AP473" i="6"/>
  <c r="AP510" i="6"/>
  <c r="AQ467" i="6"/>
  <c r="AP521" i="6"/>
  <c r="AP520" i="6"/>
  <c r="AP522" i="6"/>
  <c r="AQ484" i="6" l="1"/>
  <c r="AQ483" i="6"/>
  <c r="AQ485" i="6"/>
  <c r="AL408" i="6"/>
  <c r="AL472" i="6" s="1"/>
  <c r="AL488" i="6"/>
  <c r="AN350" i="6"/>
  <c r="AM402" i="6"/>
  <c r="AL363" i="6"/>
  <c r="AK423" i="6"/>
  <c r="AK504" i="6" s="1"/>
  <c r="AK417" i="6"/>
  <c r="AK498" i="6" s="1"/>
  <c r="AL361" i="6"/>
  <c r="AK421" i="6"/>
  <c r="AK502" i="6" s="1"/>
  <c r="AK415" i="6"/>
  <c r="AK496" i="6" s="1"/>
  <c r="AL362" i="6"/>
  <c r="AK422" i="6"/>
  <c r="AK503" i="6" s="1"/>
  <c r="AK416" i="6"/>
  <c r="AK497" i="6" s="1"/>
  <c r="AX383" i="6"/>
  <c r="AW443" i="6"/>
  <c r="AX382" i="6"/>
  <c r="AW442" i="6"/>
  <c r="AX384" i="6"/>
  <c r="AW444" i="6"/>
  <c r="AQ490" i="6"/>
  <c r="AQ489" i="6"/>
  <c r="AQ474" i="6"/>
  <c r="AQ479" i="6"/>
  <c r="AQ516" i="6"/>
  <c r="AQ478" i="6"/>
  <c r="AQ514" i="6"/>
  <c r="AQ480" i="6"/>
  <c r="AQ515" i="6"/>
  <c r="AQ509" i="6"/>
  <c r="AQ508" i="6"/>
  <c r="AQ510" i="6"/>
  <c r="AQ473" i="6"/>
  <c r="AR467" i="6"/>
  <c r="AQ522" i="6"/>
  <c r="AQ520" i="6"/>
  <c r="AQ521" i="6"/>
  <c r="AR483" i="6" l="1"/>
  <c r="AR485" i="6"/>
  <c r="AR484" i="6"/>
  <c r="AM408" i="6"/>
  <c r="AM472" i="6" s="1"/>
  <c r="AM488" i="6"/>
  <c r="AO350" i="6"/>
  <c r="AN402" i="6"/>
  <c r="AM362" i="6"/>
  <c r="AL422" i="6"/>
  <c r="AL503" i="6" s="1"/>
  <c r="AL416" i="6"/>
  <c r="AL497" i="6" s="1"/>
  <c r="AM361" i="6"/>
  <c r="AL421" i="6"/>
  <c r="AL502" i="6" s="1"/>
  <c r="AL415" i="6"/>
  <c r="AL496" i="6" s="1"/>
  <c r="AM363" i="6"/>
  <c r="AL423" i="6"/>
  <c r="AL504" i="6" s="1"/>
  <c r="AL417" i="6"/>
  <c r="AL498" i="6" s="1"/>
  <c r="AY382" i="6"/>
  <c r="AX442" i="6"/>
  <c r="AY384" i="6"/>
  <c r="AX444" i="6"/>
  <c r="AY383" i="6"/>
  <c r="AX443" i="6"/>
  <c r="AR489" i="6"/>
  <c r="AR490" i="6"/>
  <c r="AR474" i="6"/>
  <c r="AR479" i="6"/>
  <c r="AR515" i="6"/>
  <c r="AR480" i="6"/>
  <c r="AR514" i="6"/>
  <c r="AR516" i="6"/>
  <c r="AR478" i="6"/>
  <c r="AR509" i="6"/>
  <c r="AR508" i="6"/>
  <c r="AR510" i="6"/>
  <c r="AR473" i="6"/>
  <c r="AS467" i="6"/>
  <c r="AR522" i="6"/>
  <c r="AR521" i="6"/>
  <c r="AR520" i="6"/>
  <c r="AS484" i="6" l="1"/>
  <c r="AS483" i="6"/>
  <c r="AS485" i="6"/>
  <c r="AN408" i="6"/>
  <c r="AN472" i="6" s="1"/>
  <c r="AN488" i="6"/>
  <c r="AP350" i="6"/>
  <c r="AO402" i="6"/>
  <c r="AN363" i="6"/>
  <c r="AM423" i="6"/>
  <c r="AM504" i="6" s="1"/>
  <c r="AM417" i="6"/>
  <c r="AM498" i="6" s="1"/>
  <c r="AN361" i="6"/>
  <c r="AM421" i="6"/>
  <c r="AM502" i="6" s="1"/>
  <c r="AM415" i="6"/>
  <c r="AM496" i="6" s="1"/>
  <c r="AN362" i="6"/>
  <c r="AM422" i="6"/>
  <c r="AM503" i="6" s="1"/>
  <c r="AM416" i="6"/>
  <c r="AM497" i="6" s="1"/>
  <c r="AZ384" i="6"/>
  <c r="AY444" i="6"/>
  <c r="AZ383" i="6"/>
  <c r="AY443" i="6"/>
  <c r="AZ382" i="6"/>
  <c r="AY442" i="6"/>
  <c r="AS489" i="6"/>
  <c r="AS490" i="6"/>
  <c r="AS474" i="6"/>
  <c r="AS479" i="6"/>
  <c r="AS478" i="6"/>
  <c r="AS515" i="6"/>
  <c r="AS480" i="6"/>
  <c r="AS514" i="6"/>
  <c r="AS516" i="6"/>
  <c r="AS510" i="6"/>
  <c r="AS509" i="6"/>
  <c r="AS508" i="6"/>
  <c r="AS473" i="6"/>
  <c r="AT467" i="6"/>
  <c r="AS521" i="6"/>
  <c r="AS520" i="6"/>
  <c r="AS522" i="6"/>
  <c r="AT484" i="6" l="1"/>
  <c r="AT483" i="6"/>
  <c r="AT485" i="6"/>
  <c r="AO408" i="6"/>
  <c r="AO472" i="6" s="1"/>
  <c r="AO488" i="6"/>
  <c r="AQ350" i="6"/>
  <c r="AP402" i="6"/>
  <c r="AO363" i="6"/>
  <c r="AN423" i="6"/>
  <c r="AN504" i="6" s="1"/>
  <c r="AN417" i="6"/>
  <c r="AN498" i="6" s="1"/>
  <c r="AO362" i="6"/>
  <c r="AN422" i="6"/>
  <c r="AN503" i="6" s="1"/>
  <c r="AN416" i="6"/>
  <c r="AN497" i="6" s="1"/>
  <c r="AO361" i="6"/>
  <c r="AN421" i="6"/>
  <c r="AN502" i="6" s="1"/>
  <c r="AN415" i="6"/>
  <c r="AN496" i="6" s="1"/>
  <c r="BA382" i="6"/>
  <c r="AZ442" i="6"/>
  <c r="BA383" i="6"/>
  <c r="AZ443" i="6"/>
  <c r="BA384" i="6"/>
  <c r="AZ444" i="6"/>
  <c r="AT490" i="6"/>
  <c r="AT489" i="6"/>
  <c r="AT474" i="6"/>
  <c r="AT478" i="6"/>
  <c r="AT480" i="6"/>
  <c r="AT515" i="6"/>
  <c r="AT479" i="6"/>
  <c r="AT514" i="6"/>
  <c r="AT516" i="6"/>
  <c r="AT509" i="6"/>
  <c r="AT508" i="6"/>
  <c r="AT473" i="6"/>
  <c r="AT510" i="6"/>
  <c r="AU467" i="6"/>
  <c r="AT520" i="6"/>
  <c r="AT522" i="6"/>
  <c r="AT521" i="6"/>
  <c r="AU485" i="6" l="1"/>
  <c r="AU483" i="6"/>
  <c r="AU484" i="6"/>
  <c r="AR350" i="6"/>
  <c r="AQ402" i="6"/>
  <c r="AP408" i="6"/>
  <c r="AP472" i="6" s="1"/>
  <c r="AP488" i="6"/>
  <c r="AP361" i="6"/>
  <c r="AO421" i="6"/>
  <c r="AO502" i="6" s="1"/>
  <c r="AO415" i="6"/>
  <c r="AO496" i="6" s="1"/>
  <c r="AP362" i="6"/>
  <c r="AO422" i="6"/>
  <c r="AO503" i="6" s="1"/>
  <c r="AO416" i="6"/>
  <c r="AO497" i="6" s="1"/>
  <c r="AP363" i="6"/>
  <c r="AO423" i="6"/>
  <c r="AO504" i="6" s="1"/>
  <c r="AO417" i="6"/>
  <c r="AO498" i="6" s="1"/>
  <c r="BB384" i="6"/>
  <c r="BA444" i="6"/>
  <c r="BB383" i="6"/>
  <c r="BA443" i="6"/>
  <c r="BB382" i="6"/>
  <c r="BA442" i="6"/>
  <c r="AU490" i="6"/>
  <c r="AU489" i="6"/>
  <c r="AU474" i="6"/>
  <c r="AU479" i="6"/>
  <c r="AU515" i="6"/>
  <c r="AU516" i="6"/>
  <c r="AU514" i="6"/>
  <c r="AU478" i="6"/>
  <c r="AU480" i="6"/>
  <c r="AU510" i="6"/>
  <c r="AU509" i="6"/>
  <c r="AU508" i="6"/>
  <c r="AU473" i="6"/>
  <c r="AV467" i="6"/>
  <c r="AU522" i="6"/>
  <c r="AU520" i="6"/>
  <c r="AU521" i="6"/>
  <c r="AV483" i="6" l="1"/>
  <c r="AV485" i="6"/>
  <c r="AV484" i="6"/>
  <c r="AQ408" i="6"/>
  <c r="AQ472" i="6" s="1"/>
  <c r="AQ488" i="6"/>
  <c r="AS350" i="6"/>
  <c r="AR402" i="6"/>
  <c r="AQ362" i="6"/>
  <c r="AP422" i="6"/>
  <c r="AP503" i="6" s="1"/>
  <c r="AP416" i="6"/>
  <c r="AP497" i="6" s="1"/>
  <c r="AQ361" i="6"/>
  <c r="AP421" i="6"/>
  <c r="AP502" i="6" s="1"/>
  <c r="AP415" i="6"/>
  <c r="AP496" i="6" s="1"/>
  <c r="AQ363" i="6"/>
  <c r="AP423" i="6"/>
  <c r="AP504" i="6" s="1"/>
  <c r="AP417" i="6"/>
  <c r="AP498" i="6" s="1"/>
  <c r="BC383" i="6"/>
  <c r="BB443" i="6"/>
  <c r="BC382" i="6"/>
  <c r="BB442" i="6"/>
  <c r="BC384" i="6"/>
  <c r="BB444" i="6"/>
  <c r="AV489" i="6"/>
  <c r="AV490" i="6"/>
  <c r="AV474" i="6"/>
  <c r="AV514" i="6"/>
  <c r="AV480" i="6"/>
  <c r="AV479" i="6"/>
  <c r="AV478" i="6"/>
  <c r="AV515" i="6"/>
  <c r="AV516" i="6"/>
  <c r="AV509" i="6"/>
  <c r="AV510" i="6"/>
  <c r="AV508" i="6"/>
  <c r="AV473" i="6"/>
  <c r="AW467" i="6"/>
  <c r="AV521" i="6"/>
  <c r="AV522" i="6"/>
  <c r="AV520" i="6"/>
  <c r="AW484" i="6" l="1"/>
  <c r="AW483" i="6"/>
  <c r="AW485" i="6"/>
  <c r="AR408" i="6"/>
  <c r="AR472" i="6" s="1"/>
  <c r="AR488" i="6"/>
  <c r="AT350" i="6"/>
  <c r="AS402" i="6"/>
  <c r="AR361" i="6"/>
  <c r="AQ421" i="6"/>
  <c r="AQ502" i="6" s="1"/>
  <c r="AQ415" i="6"/>
  <c r="AQ496" i="6" s="1"/>
  <c r="AR362" i="6"/>
  <c r="AQ422" i="6"/>
  <c r="AQ503" i="6" s="1"/>
  <c r="AQ416" i="6"/>
  <c r="AQ497" i="6" s="1"/>
  <c r="AR363" i="6"/>
  <c r="AQ423" i="6"/>
  <c r="AQ504" i="6" s="1"/>
  <c r="AQ417" i="6"/>
  <c r="AQ498" i="6" s="1"/>
  <c r="BD384" i="6"/>
  <c r="BC444" i="6"/>
  <c r="BD382" i="6"/>
  <c r="BC442" i="6"/>
  <c r="BD383" i="6"/>
  <c r="BC443" i="6"/>
  <c r="AW489" i="6"/>
  <c r="AW490" i="6"/>
  <c r="AW474" i="6"/>
  <c r="AW480" i="6"/>
  <c r="AW514" i="6"/>
  <c r="AW478" i="6"/>
  <c r="AW479" i="6"/>
  <c r="AW516" i="6"/>
  <c r="AW515" i="6"/>
  <c r="AW508" i="6"/>
  <c r="AW473" i="6"/>
  <c r="AW510" i="6"/>
  <c r="AW509" i="6"/>
  <c r="AX467" i="6"/>
  <c r="AW520" i="6"/>
  <c r="AW521" i="6"/>
  <c r="AW522" i="6"/>
  <c r="AX485" i="6" l="1"/>
  <c r="AX483" i="6"/>
  <c r="AX484" i="6"/>
  <c r="AS408" i="6"/>
  <c r="AS472" i="6" s="1"/>
  <c r="AS488" i="6"/>
  <c r="AU350" i="6"/>
  <c r="AT402" i="6"/>
  <c r="AS362" i="6"/>
  <c r="AR422" i="6"/>
  <c r="AR503" i="6" s="1"/>
  <c r="AR416" i="6"/>
  <c r="AR497" i="6" s="1"/>
  <c r="AS361" i="6"/>
  <c r="AR421" i="6"/>
  <c r="AR502" i="6" s="1"/>
  <c r="AR415" i="6"/>
  <c r="AR496" i="6" s="1"/>
  <c r="AS363" i="6"/>
  <c r="AR423" i="6"/>
  <c r="AR504" i="6" s="1"/>
  <c r="AR417" i="6"/>
  <c r="AR498" i="6" s="1"/>
  <c r="BE383" i="6"/>
  <c r="BD443" i="6"/>
  <c r="BE382" i="6"/>
  <c r="BD442" i="6"/>
  <c r="BE384" i="6"/>
  <c r="BD444" i="6"/>
  <c r="AX490" i="6"/>
  <c r="AX489" i="6"/>
  <c r="AX474" i="6"/>
  <c r="AX516" i="6"/>
  <c r="AX480" i="6"/>
  <c r="AX479" i="6"/>
  <c r="AX515" i="6"/>
  <c r="AX514" i="6"/>
  <c r="AX478" i="6"/>
  <c r="AX510" i="6"/>
  <c r="AX509" i="6"/>
  <c r="AX508" i="6"/>
  <c r="AX473" i="6"/>
  <c r="AY467" i="6"/>
  <c r="AX520" i="6"/>
  <c r="AX522" i="6"/>
  <c r="AX521" i="6"/>
  <c r="AY484" i="6" l="1"/>
  <c r="AY485" i="6"/>
  <c r="AY483" i="6"/>
  <c r="AT408" i="6"/>
  <c r="AT472" i="6" s="1"/>
  <c r="AT488" i="6"/>
  <c r="AV350" i="6"/>
  <c r="AU402" i="6"/>
  <c r="AT362" i="6"/>
  <c r="AS422" i="6"/>
  <c r="AS503" i="6" s="1"/>
  <c r="AS416" i="6"/>
  <c r="AS497" i="6" s="1"/>
  <c r="AT363" i="6"/>
  <c r="AS423" i="6"/>
  <c r="AS504" i="6" s="1"/>
  <c r="AS417" i="6"/>
  <c r="AS498" i="6" s="1"/>
  <c r="AT361" i="6"/>
  <c r="AS421" i="6"/>
  <c r="AS502" i="6" s="1"/>
  <c r="AS415" i="6"/>
  <c r="AS496" i="6" s="1"/>
  <c r="BF384" i="6"/>
  <c r="BE444" i="6"/>
  <c r="BF382" i="6"/>
  <c r="BE442" i="6"/>
  <c r="BF383" i="6"/>
  <c r="BE443" i="6"/>
  <c r="AY489" i="6"/>
  <c r="AY490" i="6"/>
  <c r="AY474" i="6"/>
  <c r="AY480" i="6"/>
  <c r="AY515" i="6"/>
  <c r="AY478" i="6"/>
  <c r="AY479" i="6"/>
  <c r="AY516" i="6"/>
  <c r="AY514" i="6"/>
  <c r="AY510" i="6"/>
  <c r="AY508" i="6"/>
  <c r="AY473" i="6"/>
  <c r="AY509" i="6"/>
  <c r="AZ467" i="6"/>
  <c r="AY522" i="6"/>
  <c r="AY520" i="6"/>
  <c r="AY521" i="6"/>
  <c r="AZ483" i="6" l="1"/>
  <c r="AZ484" i="6"/>
  <c r="AZ485" i="6"/>
  <c r="AU408" i="6"/>
  <c r="AU472" i="6" s="1"/>
  <c r="AU488" i="6"/>
  <c r="AW350" i="6"/>
  <c r="AV402" i="6"/>
  <c r="AU361" i="6"/>
  <c r="AT421" i="6"/>
  <c r="AT502" i="6" s="1"/>
  <c r="AT415" i="6"/>
  <c r="AT496" i="6" s="1"/>
  <c r="AU363" i="6"/>
  <c r="AT423" i="6"/>
  <c r="AT504" i="6" s="1"/>
  <c r="AT417" i="6"/>
  <c r="AT498" i="6" s="1"/>
  <c r="AU362" i="6"/>
  <c r="AT422" i="6"/>
  <c r="AT503" i="6" s="1"/>
  <c r="AT416" i="6"/>
  <c r="AT497" i="6" s="1"/>
  <c r="BG382" i="6"/>
  <c r="BF442" i="6"/>
  <c r="BG383" i="6"/>
  <c r="BF443" i="6"/>
  <c r="BG384" i="6"/>
  <c r="BF444" i="6"/>
  <c r="AZ489" i="6"/>
  <c r="AZ490" i="6"/>
  <c r="AZ474" i="6"/>
  <c r="AZ515" i="6"/>
  <c r="AZ478" i="6"/>
  <c r="AZ479" i="6"/>
  <c r="AZ516" i="6"/>
  <c r="AZ514" i="6"/>
  <c r="AZ480" i="6"/>
  <c r="AZ508" i="6"/>
  <c r="AZ473" i="6"/>
  <c r="AZ509" i="6"/>
  <c r="AZ510" i="6"/>
  <c r="BA467" i="6"/>
  <c r="AZ522" i="6"/>
  <c r="AZ520" i="6"/>
  <c r="AZ521" i="6"/>
  <c r="BA484" i="6" l="1"/>
  <c r="BA485" i="6"/>
  <c r="BA483" i="6"/>
  <c r="AV408" i="6"/>
  <c r="AV472" i="6" s="1"/>
  <c r="AV488" i="6"/>
  <c r="AX350" i="6"/>
  <c r="AW402" i="6"/>
  <c r="AV363" i="6"/>
  <c r="AU423" i="6"/>
  <c r="AU504" i="6" s="1"/>
  <c r="AU417" i="6"/>
  <c r="AU498" i="6" s="1"/>
  <c r="AV361" i="6"/>
  <c r="AU421" i="6"/>
  <c r="AU502" i="6" s="1"/>
  <c r="AU415" i="6"/>
  <c r="AU496" i="6" s="1"/>
  <c r="AV362" i="6"/>
  <c r="AU422" i="6"/>
  <c r="AU503" i="6" s="1"/>
  <c r="AU416" i="6"/>
  <c r="AU497" i="6" s="1"/>
  <c r="BH384" i="6"/>
  <c r="BG444" i="6"/>
  <c r="BH383" i="6"/>
  <c r="BG443" i="6"/>
  <c r="BH382" i="6"/>
  <c r="BG442" i="6"/>
  <c r="BA490" i="6"/>
  <c r="BA489" i="6"/>
  <c r="BA474" i="6"/>
  <c r="BA514" i="6"/>
  <c r="BA480" i="6"/>
  <c r="BA478" i="6"/>
  <c r="BA515" i="6"/>
  <c r="BA516" i="6"/>
  <c r="BA479" i="6"/>
  <c r="BA508" i="6"/>
  <c r="BA510" i="6"/>
  <c r="BA473" i="6"/>
  <c r="BA509" i="6"/>
  <c r="BB467" i="6"/>
  <c r="BA522" i="6"/>
  <c r="BA520" i="6"/>
  <c r="BA521" i="6"/>
  <c r="BB484" i="6" l="1"/>
  <c r="BB485" i="6"/>
  <c r="BB483" i="6"/>
  <c r="AW408" i="6"/>
  <c r="AW472" i="6" s="1"/>
  <c r="AW488" i="6"/>
  <c r="AY350" i="6"/>
  <c r="AX402" i="6"/>
  <c r="AW362" i="6"/>
  <c r="AV422" i="6"/>
  <c r="AV503" i="6" s="1"/>
  <c r="AV416" i="6"/>
  <c r="AV497" i="6" s="1"/>
  <c r="AW361" i="6"/>
  <c r="AV421" i="6"/>
  <c r="AV502" i="6" s="1"/>
  <c r="AV415" i="6"/>
  <c r="AV496" i="6" s="1"/>
  <c r="AW363" i="6"/>
  <c r="AV423" i="6"/>
  <c r="AV504" i="6" s="1"/>
  <c r="AV417" i="6"/>
  <c r="AV498" i="6" s="1"/>
  <c r="BI382" i="6"/>
  <c r="BH442" i="6"/>
  <c r="BI383" i="6"/>
  <c r="BH443" i="6"/>
  <c r="BI384" i="6"/>
  <c r="BH444" i="6"/>
  <c r="BB490" i="6"/>
  <c r="BB489" i="6"/>
  <c r="BB474" i="6"/>
  <c r="BB479" i="6"/>
  <c r="BB478" i="6"/>
  <c r="BB515" i="6"/>
  <c r="BB514" i="6"/>
  <c r="BB516" i="6"/>
  <c r="BB480" i="6"/>
  <c r="BB473" i="6"/>
  <c r="BB510" i="6"/>
  <c r="BB508" i="6"/>
  <c r="BB509" i="6"/>
  <c r="BC467" i="6"/>
  <c r="BB520" i="6"/>
  <c r="BB522" i="6"/>
  <c r="BB521" i="6"/>
  <c r="BC483" i="6" l="1"/>
  <c r="BC485" i="6"/>
  <c r="BC484" i="6"/>
  <c r="AX408" i="6"/>
  <c r="AX472" i="6" s="1"/>
  <c r="AX488" i="6"/>
  <c r="AZ350" i="6"/>
  <c r="AY402" i="6"/>
  <c r="AX362" i="6"/>
  <c r="AW422" i="6"/>
  <c r="AW503" i="6" s="1"/>
  <c r="AW416" i="6"/>
  <c r="AW497" i="6" s="1"/>
  <c r="AX363" i="6"/>
  <c r="AW423" i="6"/>
  <c r="AW504" i="6" s="1"/>
  <c r="AW417" i="6"/>
  <c r="AW498" i="6" s="1"/>
  <c r="AX361" i="6"/>
  <c r="AW421" i="6"/>
  <c r="AW502" i="6" s="1"/>
  <c r="AW415" i="6"/>
  <c r="AW496" i="6" s="1"/>
  <c r="BJ383" i="6"/>
  <c r="BI443" i="6"/>
  <c r="BJ384" i="6"/>
  <c r="BI444" i="6"/>
  <c r="BJ382" i="6"/>
  <c r="BI442" i="6"/>
  <c r="BC489" i="6"/>
  <c r="BC490" i="6"/>
  <c r="BC474" i="6"/>
  <c r="BC480" i="6"/>
  <c r="BC479" i="6"/>
  <c r="BC514" i="6"/>
  <c r="BC516" i="6"/>
  <c r="BC478" i="6"/>
  <c r="BC515" i="6"/>
  <c r="BC510" i="6"/>
  <c r="BC508" i="6"/>
  <c r="BC509" i="6"/>
  <c r="BC473" i="6"/>
  <c r="BD467" i="6"/>
  <c r="BC521" i="6"/>
  <c r="BC522" i="6"/>
  <c r="BC520" i="6"/>
  <c r="BD485" i="6" l="1"/>
  <c r="BD483" i="6"/>
  <c r="BD484" i="6"/>
  <c r="AY408" i="6"/>
  <c r="AY472" i="6" s="1"/>
  <c r="AY488" i="6"/>
  <c r="BA350" i="6"/>
  <c r="AZ402" i="6"/>
  <c r="AY361" i="6"/>
  <c r="AX421" i="6"/>
  <c r="AX502" i="6" s="1"/>
  <c r="AX415" i="6"/>
  <c r="AX496" i="6" s="1"/>
  <c r="AY363" i="6"/>
  <c r="AX423" i="6"/>
  <c r="AX504" i="6" s="1"/>
  <c r="AX417" i="6"/>
  <c r="AX498" i="6" s="1"/>
  <c r="AY362" i="6"/>
  <c r="AX422" i="6"/>
  <c r="AX503" i="6" s="1"/>
  <c r="AX416" i="6"/>
  <c r="AX497" i="6" s="1"/>
  <c r="BK384" i="6"/>
  <c r="BJ444" i="6"/>
  <c r="BK382" i="6"/>
  <c r="BJ442" i="6"/>
  <c r="BK383" i="6"/>
  <c r="BJ443" i="6"/>
  <c r="BD489" i="6"/>
  <c r="BD490" i="6"/>
  <c r="BD474" i="6"/>
  <c r="BD516" i="6"/>
  <c r="BD480" i="6"/>
  <c r="BD514" i="6"/>
  <c r="BD515" i="6"/>
  <c r="BD479" i="6"/>
  <c r="BD478" i="6"/>
  <c r="BD509" i="6"/>
  <c r="BD510" i="6"/>
  <c r="BD508" i="6"/>
  <c r="BD473" i="6"/>
  <c r="BE467" i="6"/>
  <c r="BD522" i="6"/>
  <c r="BD521" i="6"/>
  <c r="BD520" i="6"/>
  <c r="BE483" i="6" l="1"/>
  <c r="BE484" i="6"/>
  <c r="BE485" i="6"/>
  <c r="AZ408" i="6"/>
  <c r="AZ472" i="6" s="1"/>
  <c r="AZ488" i="6"/>
  <c r="BB350" i="6"/>
  <c r="BA402" i="6"/>
  <c r="AZ363" i="6"/>
  <c r="AY423" i="6"/>
  <c r="AY504" i="6" s="1"/>
  <c r="AY417" i="6"/>
  <c r="AY498" i="6" s="1"/>
  <c r="AZ361" i="6"/>
  <c r="AY421" i="6"/>
  <c r="AY502" i="6" s="1"/>
  <c r="AY415" i="6"/>
  <c r="AY496" i="6" s="1"/>
  <c r="AZ362" i="6"/>
  <c r="AY422" i="6"/>
  <c r="AY503" i="6" s="1"/>
  <c r="AY416" i="6"/>
  <c r="AY497" i="6" s="1"/>
  <c r="BL383" i="6"/>
  <c r="BK443" i="6"/>
  <c r="BL382" i="6"/>
  <c r="BK442" i="6"/>
  <c r="BL384" i="6"/>
  <c r="BK444" i="6"/>
  <c r="BE489" i="6"/>
  <c r="BE490" i="6"/>
  <c r="BE474" i="6"/>
  <c r="BE478" i="6"/>
  <c r="BE515" i="6"/>
  <c r="BE516" i="6"/>
  <c r="BE479" i="6"/>
  <c r="BE514" i="6"/>
  <c r="BE480" i="6"/>
  <c r="BE508" i="6"/>
  <c r="BE509" i="6"/>
  <c r="BE510" i="6"/>
  <c r="BE473" i="6"/>
  <c r="BF467" i="6"/>
  <c r="BE520" i="6"/>
  <c r="BE522" i="6"/>
  <c r="BE521" i="6"/>
  <c r="BF483" i="6" l="1"/>
  <c r="BF485" i="6"/>
  <c r="BF484" i="6"/>
  <c r="BA408" i="6"/>
  <c r="BA472" i="6" s="1"/>
  <c r="BA488" i="6"/>
  <c r="BC350" i="6"/>
  <c r="BB402" i="6"/>
  <c r="BA361" i="6"/>
  <c r="AZ421" i="6"/>
  <c r="AZ502" i="6" s="1"/>
  <c r="AZ415" i="6"/>
  <c r="AZ496" i="6" s="1"/>
  <c r="BA363" i="6"/>
  <c r="AZ423" i="6"/>
  <c r="AZ504" i="6" s="1"/>
  <c r="AZ417" i="6"/>
  <c r="AZ498" i="6" s="1"/>
  <c r="BA362" i="6"/>
  <c r="AZ422" i="6"/>
  <c r="AZ503" i="6" s="1"/>
  <c r="AZ416" i="6"/>
  <c r="AZ497" i="6" s="1"/>
  <c r="BM384" i="6"/>
  <c r="BL444" i="6"/>
  <c r="BM382" i="6"/>
  <c r="BL442" i="6"/>
  <c r="BM383" i="6"/>
  <c r="BL443" i="6"/>
  <c r="BF490" i="6"/>
  <c r="BF489" i="6"/>
  <c r="BF474" i="6"/>
  <c r="BF480" i="6"/>
  <c r="BF516" i="6"/>
  <c r="BF479" i="6"/>
  <c r="BF515" i="6"/>
  <c r="BF514" i="6"/>
  <c r="BF478" i="6"/>
  <c r="BF509" i="6"/>
  <c r="BF510" i="6"/>
  <c r="BF508" i="6"/>
  <c r="BF473" i="6"/>
  <c r="BG467" i="6"/>
  <c r="BF520" i="6"/>
  <c r="BF521" i="6"/>
  <c r="BF522" i="6"/>
  <c r="BG484" i="6" l="1"/>
  <c r="BG485" i="6"/>
  <c r="BG483" i="6"/>
  <c r="BB408" i="6"/>
  <c r="BB472" i="6" s="1"/>
  <c r="BB488" i="6"/>
  <c r="BD350" i="6"/>
  <c r="BC402" i="6"/>
  <c r="BB363" i="6"/>
  <c r="BA423" i="6"/>
  <c r="BA504" i="6" s="1"/>
  <c r="BA417" i="6"/>
  <c r="BA498" i="6" s="1"/>
  <c r="BB361" i="6"/>
  <c r="BA421" i="6"/>
  <c r="BA502" i="6" s="1"/>
  <c r="BA415" i="6"/>
  <c r="BA496" i="6" s="1"/>
  <c r="BB362" i="6"/>
  <c r="BA422" i="6"/>
  <c r="BA503" i="6" s="1"/>
  <c r="BA416" i="6"/>
  <c r="BA497" i="6" s="1"/>
  <c r="BN383" i="6"/>
  <c r="BM443" i="6"/>
  <c r="BN382" i="6"/>
  <c r="BM442" i="6"/>
  <c r="BN384" i="6"/>
  <c r="BM444" i="6"/>
  <c r="BG490" i="6"/>
  <c r="BG489" i="6"/>
  <c r="BG474" i="6"/>
  <c r="BG478" i="6"/>
  <c r="BG516" i="6"/>
  <c r="BG515" i="6"/>
  <c r="BG479" i="6"/>
  <c r="BG480" i="6"/>
  <c r="BG514" i="6"/>
  <c r="BG509" i="6"/>
  <c r="BG508" i="6"/>
  <c r="BG510" i="6"/>
  <c r="BG473" i="6"/>
  <c r="BH467" i="6"/>
  <c r="BG521" i="6"/>
  <c r="BG522" i="6"/>
  <c r="BG520" i="6"/>
  <c r="BH484" i="6" l="1"/>
  <c r="BH483" i="6"/>
  <c r="BH485" i="6"/>
  <c r="BC408" i="6"/>
  <c r="BC472" i="6" s="1"/>
  <c r="BC488" i="6"/>
  <c r="BE350" i="6"/>
  <c r="BD402" i="6"/>
  <c r="BC361" i="6"/>
  <c r="BB421" i="6"/>
  <c r="BB502" i="6" s="1"/>
  <c r="BB415" i="6"/>
  <c r="BB496" i="6" s="1"/>
  <c r="BC362" i="6"/>
  <c r="BB422" i="6"/>
  <c r="BB503" i="6" s="1"/>
  <c r="BB416" i="6"/>
  <c r="BB497" i="6" s="1"/>
  <c r="BC363" i="6"/>
  <c r="BB423" i="6"/>
  <c r="BB504" i="6" s="1"/>
  <c r="BB417" i="6"/>
  <c r="BB498" i="6" s="1"/>
  <c r="BO384" i="6"/>
  <c r="BN444" i="6"/>
  <c r="BO382" i="6"/>
  <c r="BN442" i="6"/>
  <c r="BO383" i="6"/>
  <c r="BN443" i="6"/>
  <c r="BH489" i="6"/>
  <c r="BH490" i="6"/>
  <c r="BH474" i="6"/>
  <c r="BH478" i="6"/>
  <c r="BH516" i="6"/>
  <c r="BH514" i="6"/>
  <c r="BH479" i="6"/>
  <c r="BH480" i="6"/>
  <c r="BH515" i="6"/>
  <c r="BH509" i="6"/>
  <c r="BH510" i="6"/>
  <c r="BH508" i="6"/>
  <c r="BH473" i="6"/>
  <c r="BI467" i="6"/>
  <c r="BH520" i="6"/>
  <c r="BH522" i="6"/>
  <c r="BH521" i="6"/>
  <c r="BI484" i="6" l="1"/>
  <c r="BI485" i="6"/>
  <c r="BI483" i="6"/>
  <c r="BD408" i="6"/>
  <c r="BD472" i="6" s="1"/>
  <c r="BD488" i="6"/>
  <c r="BF350" i="6"/>
  <c r="BE402" i="6"/>
  <c r="BD363" i="6"/>
  <c r="BC423" i="6"/>
  <c r="BC504" i="6" s="1"/>
  <c r="BC417" i="6"/>
  <c r="BC498" i="6" s="1"/>
  <c r="BD362" i="6"/>
  <c r="BC422" i="6"/>
  <c r="BC503" i="6" s="1"/>
  <c r="BC416" i="6"/>
  <c r="BC497" i="6" s="1"/>
  <c r="BD361" i="6"/>
  <c r="BC421" i="6"/>
  <c r="BC502" i="6" s="1"/>
  <c r="BC415" i="6"/>
  <c r="BC496" i="6" s="1"/>
  <c r="BP383" i="6"/>
  <c r="BO443" i="6"/>
  <c r="BP382" i="6"/>
  <c r="BO442" i="6"/>
  <c r="BP384" i="6"/>
  <c r="BO444" i="6"/>
  <c r="BI489" i="6"/>
  <c r="BI490" i="6"/>
  <c r="BI474" i="6"/>
  <c r="BI514" i="6"/>
  <c r="BI516" i="6"/>
  <c r="BI479" i="6"/>
  <c r="BI515" i="6"/>
  <c r="BI480" i="6"/>
  <c r="BI478" i="6"/>
  <c r="BI509" i="6"/>
  <c r="BI510" i="6"/>
  <c r="BI508" i="6"/>
  <c r="BI473" i="6"/>
  <c r="BJ467" i="6"/>
  <c r="BI522" i="6"/>
  <c r="BI520" i="6"/>
  <c r="BI521" i="6"/>
  <c r="BJ483" i="6" l="1"/>
  <c r="BJ484" i="6"/>
  <c r="BJ485" i="6"/>
  <c r="BE408" i="6"/>
  <c r="BE472" i="6" s="1"/>
  <c r="BE488" i="6"/>
  <c r="BG350" i="6"/>
  <c r="BF402" i="6"/>
  <c r="BE362" i="6"/>
  <c r="BD422" i="6"/>
  <c r="BD503" i="6" s="1"/>
  <c r="BD416" i="6"/>
  <c r="BD497" i="6" s="1"/>
  <c r="BE361" i="6"/>
  <c r="BD421" i="6"/>
  <c r="BD502" i="6" s="1"/>
  <c r="BD415" i="6"/>
  <c r="BD496" i="6" s="1"/>
  <c r="BE363" i="6"/>
  <c r="BD423" i="6"/>
  <c r="BD504" i="6" s="1"/>
  <c r="BD417" i="6"/>
  <c r="BD498" i="6" s="1"/>
  <c r="BQ384" i="6"/>
  <c r="BP444" i="6"/>
  <c r="BQ382" i="6"/>
  <c r="BP442" i="6"/>
  <c r="BQ383" i="6"/>
  <c r="BP443" i="6"/>
  <c r="BJ490" i="6"/>
  <c r="BJ489" i="6"/>
  <c r="BJ474" i="6"/>
  <c r="BJ479" i="6"/>
  <c r="BJ480" i="6"/>
  <c r="BJ516" i="6"/>
  <c r="BJ478" i="6"/>
  <c r="BJ514" i="6"/>
  <c r="BJ515" i="6"/>
  <c r="BJ509" i="6"/>
  <c r="BJ473" i="6"/>
  <c r="BJ508" i="6"/>
  <c r="BJ510" i="6"/>
  <c r="BK467" i="6"/>
  <c r="BJ521" i="6"/>
  <c r="BJ522" i="6"/>
  <c r="BJ520" i="6"/>
  <c r="BK485" i="6" l="1"/>
  <c r="BK483" i="6"/>
  <c r="BK484" i="6"/>
  <c r="BF408" i="6"/>
  <c r="BF472" i="6" s="1"/>
  <c r="BF488" i="6"/>
  <c r="BH350" i="6"/>
  <c r="BG402" i="6"/>
  <c r="BF363" i="6"/>
  <c r="BE423" i="6"/>
  <c r="BE504" i="6" s="1"/>
  <c r="BE417" i="6"/>
  <c r="BE498" i="6" s="1"/>
  <c r="BF362" i="6"/>
  <c r="BE422" i="6"/>
  <c r="BE503" i="6" s="1"/>
  <c r="BE416" i="6"/>
  <c r="BE497" i="6" s="1"/>
  <c r="BF361" i="6"/>
  <c r="BE421" i="6"/>
  <c r="BE502" i="6" s="1"/>
  <c r="BE415" i="6"/>
  <c r="BE496" i="6" s="1"/>
  <c r="BR383" i="6"/>
  <c r="BQ443" i="6"/>
  <c r="BR382" i="6"/>
  <c r="BQ442" i="6"/>
  <c r="BR384" i="6"/>
  <c r="BQ444" i="6"/>
  <c r="BK490" i="6"/>
  <c r="BK489" i="6"/>
  <c r="BK474" i="6"/>
  <c r="BK479" i="6"/>
  <c r="BK480" i="6"/>
  <c r="BK478" i="6"/>
  <c r="BK514" i="6"/>
  <c r="BK515" i="6"/>
  <c r="BK516" i="6"/>
  <c r="BK509" i="6"/>
  <c r="BK510" i="6"/>
  <c r="BK508" i="6"/>
  <c r="BK473" i="6"/>
  <c r="BL467" i="6"/>
  <c r="BK521" i="6"/>
  <c r="BK522" i="6"/>
  <c r="BK520" i="6"/>
  <c r="BL484" i="6" l="1"/>
  <c r="BL485" i="6"/>
  <c r="BL483" i="6"/>
  <c r="BG408" i="6"/>
  <c r="BG472" i="6" s="1"/>
  <c r="BG488" i="6"/>
  <c r="BI350" i="6"/>
  <c r="BH402" i="6"/>
  <c r="BG363" i="6"/>
  <c r="BF423" i="6"/>
  <c r="BF504" i="6" s="1"/>
  <c r="BF417" i="6"/>
  <c r="BF498" i="6" s="1"/>
  <c r="BG361" i="6"/>
  <c r="BF421" i="6"/>
  <c r="BF502" i="6" s="1"/>
  <c r="BF415" i="6"/>
  <c r="BF496" i="6" s="1"/>
  <c r="BG362" i="6"/>
  <c r="BF422" i="6"/>
  <c r="BF503" i="6" s="1"/>
  <c r="BF416" i="6"/>
  <c r="BF497" i="6" s="1"/>
  <c r="BS384" i="6"/>
  <c r="BR444" i="6"/>
  <c r="BS382" i="6"/>
  <c r="BR442" i="6"/>
  <c r="BS383" i="6"/>
  <c r="BR443" i="6"/>
  <c r="BL489" i="6"/>
  <c r="BL490" i="6"/>
  <c r="BL474" i="6"/>
  <c r="BL516" i="6"/>
  <c r="BL515" i="6"/>
  <c r="BL479" i="6"/>
  <c r="BL478" i="6"/>
  <c r="BL480" i="6"/>
  <c r="BL514" i="6"/>
  <c r="BL509" i="6"/>
  <c r="BL510" i="6"/>
  <c r="BL508" i="6"/>
  <c r="BL473" i="6"/>
  <c r="BM467" i="6"/>
  <c r="BL521" i="6"/>
  <c r="BL520" i="6"/>
  <c r="BL522" i="6"/>
  <c r="BM485" i="6" l="1"/>
  <c r="BM484" i="6"/>
  <c r="BM483" i="6"/>
  <c r="BH408" i="6"/>
  <c r="BH472" i="6" s="1"/>
  <c r="BH488" i="6"/>
  <c r="BJ350" i="6"/>
  <c r="BI402" i="6"/>
  <c r="BH363" i="6"/>
  <c r="BG423" i="6"/>
  <c r="BG504" i="6" s="1"/>
  <c r="BG417" i="6"/>
  <c r="BG498" i="6" s="1"/>
  <c r="BH362" i="6"/>
  <c r="BG422" i="6"/>
  <c r="BG503" i="6" s="1"/>
  <c r="BG416" i="6"/>
  <c r="BG497" i="6" s="1"/>
  <c r="BH361" i="6"/>
  <c r="BG421" i="6"/>
  <c r="BG502" i="6" s="1"/>
  <c r="BG415" i="6"/>
  <c r="BG496" i="6" s="1"/>
  <c r="BT383" i="6"/>
  <c r="BS443" i="6"/>
  <c r="BT382" i="6"/>
  <c r="BS442" i="6"/>
  <c r="BT384" i="6"/>
  <c r="BS444" i="6"/>
  <c r="BM489" i="6"/>
  <c r="BM490" i="6"/>
  <c r="BM474" i="6"/>
  <c r="BM515" i="6"/>
  <c r="BM514" i="6"/>
  <c r="BM480" i="6"/>
  <c r="BM516" i="6"/>
  <c r="BM479" i="6"/>
  <c r="BM478" i="6"/>
  <c r="BM508" i="6"/>
  <c r="BM509" i="6"/>
  <c r="BM510" i="6"/>
  <c r="BM473" i="6"/>
  <c r="BN467" i="6"/>
  <c r="BM522" i="6"/>
  <c r="BM521" i="6"/>
  <c r="BM520" i="6"/>
  <c r="BN484" i="6" l="1"/>
  <c r="BN483" i="6"/>
  <c r="BN485" i="6"/>
  <c r="BI408" i="6"/>
  <c r="BI472" i="6" s="1"/>
  <c r="BI488" i="6"/>
  <c r="BK350" i="6"/>
  <c r="BJ402" i="6"/>
  <c r="BI363" i="6"/>
  <c r="BH423" i="6"/>
  <c r="BH504" i="6" s="1"/>
  <c r="BH417" i="6"/>
  <c r="BH498" i="6" s="1"/>
  <c r="BI362" i="6"/>
  <c r="BH422" i="6"/>
  <c r="BH503" i="6" s="1"/>
  <c r="BH416" i="6"/>
  <c r="BH497" i="6" s="1"/>
  <c r="BI361" i="6"/>
  <c r="BH421" i="6"/>
  <c r="BH502" i="6" s="1"/>
  <c r="BH415" i="6"/>
  <c r="BH496" i="6" s="1"/>
  <c r="BU384" i="6"/>
  <c r="BT444" i="6"/>
  <c r="BU382" i="6"/>
  <c r="BT442" i="6"/>
  <c r="BU383" i="6"/>
  <c r="BT443" i="6"/>
  <c r="BN490" i="6"/>
  <c r="BN489" i="6"/>
  <c r="BN474" i="6"/>
  <c r="BN514" i="6"/>
  <c r="BN478" i="6"/>
  <c r="BN516" i="6"/>
  <c r="BN515" i="6"/>
  <c r="BN480" i="6"/>
  <c r="BN479" i="6"/>
  <c r="BN508" i="6"/>
  <c r="BN510" i="6"/>
  <c r="BN509" i="6"/>
  <c r="BN473" i="6"/>
  <c r="BO467" i="6"/>
  <c r="BN522" i="6"/>
  <c r="BN521" i="6"/>
  <c r="BN520" i="6"/>
  <c r="BO485" i="6" l="1"/>
  <c r="BO483" i="6"/>
  <c r="BO484" i="6"/>
  <c r="BJ408" i="6"/>
  <c r="BJ472" i="6" s="1"/>
  <c r="BJ488" i="6"/>
  <c r="BL350" i="6"/>
  <c r="BK402" i="6"/>
  <c r="BK408" i="6" s="1"/>
  <c r="BJ361" i="6"/>
  <c r="BI421" i="6"/>
  <c r="BI502" i="6" s="1"/>
  <c r="BI415" i="6"/>
  <c r="BI496" i="6" s="1"/>
  <c r="BJ362" i="6"/>
  <c r="BI422" i="6"/>
  <c r="BI503" i="6" s="1"/>
  <c r="BI416" i="6"/>
  <c r="BI497" i="6" s="1"/>
  <c r="BJ363" i="6"/>
  <c r="BI423" i="6"/>
  <c r="BI504" i="6" s="1"/>
  <c r="BI417" i="6"/>
  <c r="BI498" i="6" s="1"/>
  <c r="BV383" i="6"/>
  <c r="BU443" i="6"/>
  <c r="BV382" i="6"/>
  <c r="BU442" i="6"/>
  <c r="BV384" i="6"/>
  <c r="BU444" i="6"/>
  <c r="BO490" i="6"/>
  <c r="BO489" i="6"/>
  <c r="BO474" i="6"/>
  <c r="BO480" i="6"/>
  <c r="BO479" i="6"/>
  <c r="BO514" i="6"/>
  <c r="BO515" i="6"/>
  <c r="BO516" i="6"/>
  <c r="BO478" i="6"/>
  <c r="BO510" i="6"/>
  <c r="BO508" i="6"/>
  <c r="BO509" i="6"/>
  <c r="BO473" i="6"/>
  <c r="BP467" i="6"/>
  <c r="BO521" i="6"/>
  <c r="BO522" i="6"/>
  <c r="BO520" i="6"/>
  <c r="BP484" i="6" l="1"/>
  <c r="BP485" i="6"/>
  <c r="BP483" i="6"/>
  <c r="BM350" i="6"/>
  <c r="BL402" i="6"/>
  <c r="BL408" i="6" s="1"/>
  <c r="BK472" i="6"/>
  <c r="BK488" i="6"/>
  <c r="BK362" i="6"/>
  <c r="BJ422" i="6"/>
  <c r="BJ503" i="6" s="1"/>
  <c r="BJ416" i="6"/>
  <c r="BJ497" i="6" s="1"/>
  <c r="BK363" i="6"/>
  <c r="BJ423" i="6"/>
  <c r="BJ504" i="6" s="1"/>
  <c r="BJ417" i="6"/>
  <c r="BJ498" i="6" s="1"/>
  <c r="BK361" i="6"/>
  <c r="BJ421" i="6"/>
  <c r="BJ502" i="6" s="1"/>
  <c r="BJ415" i="6"/>
  <c r="BJ496" i="6" s="1"/>
  <c r="BW384" i="6"/>
  <c r="BV444" i="6"/>
  <c r="BW382" i="6"/>
  <c r="BV442" i="6"/>
  <c r="BW383" i="6"/>
  <c r="BV443" i="6"/>
  <c r="BP489" i="6"/>
  <c r="BP490" i="6"/>
  <c r="BP474" i="6"/>
  <c r="BP480" i="6"/>
  <c r="BP478" i="6"/>
  <c r="BP514" i="6"/>
  <c r="BP516" i="6"/>
  <c r="BP515" i="6"/>
  <c r="BP479" i="6"/>
  <c r="BP510" i="6"/>
  <c r="BP508" i="6"/>
  <c r="BP473" i="6"/>
  <c r="BP509" i="6"/>
  <c r="BQ467" i="6"/>
  <c r="BP520" i="6"/>
  <c r="BP521" i="6"/>
  <c r="BP522" i="6"/>
  <c r="BQ483" i="6" l="1"/>
  <c r="BQ485" i="6"/>
  <c r="BQ484" i="6"/>
  <c r="BL472" i="6"/>
  <c r="BL488" i="6"/>
  <c r="BN350" i="6"/>
  <c r="BM402" i="6"/>
  <c r="BM408" i="6" s="1"/>
  <c r="BL361" i="6"/>
  <c r="BK421" i="6"/>
  <c r="BK502" i="6" s="1"/>
  <c r="BK415" i="6"/>
  <c r="BK496" i="6" s="1"/>
  <c r="BL363" i="6"/>
  <c r="BK423" i="6"/>
  <c r="BK504" i="6" s="1"/>
  <c r="BK417" i="6"/>
  <c r="BK498" i="6" s="1"/>
  <c r="BL362" i="6"/>
  <c r="BK422" i="6"/>
  <c r="BK503" i="6" s="1"/>
  <c r="BK416" i="6"/>
  <c r="BK497" i="6" s="1"/>
  <c r="BX383" i="6"/>
  <c r="BW443" i="6"/>
  <c r="BX382" i="6"/>
  <c r="BW442" i="6"/>
  <c r="BX384" i="6"/>
  <c r="BW444" i="6"/>
  <c r="BQ489" i="6"/>
  <c r="BQ490" i="6"/>
  <c r="BQ474" i="6"/>
  <c r="BQ514" i="6"/>
  <c r="BQ516" i="6"/>
  <c r="BQ480" i="6"/>
  <c r="BQ479" i="6"/>
  <c r="BQ515" i="6"/>
  <c r="BQ478" i="6"/>
  <c r="BQ473" i="6"/>
  <c r="BQ508" i="6"/>
  <c r="BQ509" i="6"/>
  <c r="BQ510" i="6"/>
  <c r="BR467" i="6"/>
  <c r="BQ521" i="6"/>
  <c r="BQ522" i="6"/>
  <c r="BQ520" i="6"/>
  <c r="BR485" i="6" l="1"/>
  <c r="BR484" i="6"/>
  <c r="BR483" i="6"/>
  <c r="BO350" i="6"/>
  <c r="BN402" i="6"/>
  <c r="BN408" i="6" s="1"/>
  <c r="BM472" i="6"/>
  <c r="BM488" i="6"/>
  <c r="BM362" i="6"/>
  <c r="BL422" i="6"/>
  <c r="BL503" i="6" s="1"/>
  <c r="BL416" i="6"/>
  <c r="BL497" i="6" s="1"/>
  <c r="BM363" i="6"/>
  <c r="BL423" i="6"/>
  <c r="BL504" i="6" s="1"/>
  <c r="BL417" i="6"/>
  <c r="BL498" i="6" s="1"/>
  <c r="BM361" i="6"/>
  <c r="BL421" i="6"/>
  <c r="BL502" i="6" s="1"/>
  <c r="BL415" i="6"/>
  <c r="BL496" i="6" s="1"/>
  <c r="BY384" i="6"/>
  <c r="BX444" i="6"/>
  <c r="BY382" i="6"/>
  <c r="BX442" i="6"/>
  <c r="BY383" i="6"/>
  <c r="BX443" i="6"/>
  <c r="BR490" i="6"/>
  <c r="BR489" i="6"/>
  <c r="BR474" i="6"/>
  <c r="BR514" i="6"/>
  <c r="BR478" i="6"/>
  <c r="BR516" i="6"/>
  <c r="BR515" i="6"/>
  <c r="BR480" i="6"/>
  <c r="BR479" i="6"/>
  <c r="BR508" i="6"/>
  <c r="BR510" i="6"/>
  <c r="BR509" i="6"/>
  <c r="BR473" i="6"/>
  <c r="BS467" i="6"/>
  <c r="BR522" i="6"/>
  <c r="BR520" i="6"/>
  <c r="BR521" i="6"/>
  <c r="BS485" i="6" l="1"/>
  <c r="BS484" i="6"/>
  <c r="BS483" i="6"/>
  <c r="BN472" i="6"/>
  <c r="BN488" i="6"/>
  <c r="BP350" i="6"/>
  <c r="BO402" i="6"/>
  <c r="BO408" i="6" s="1"/>
  <c r="BN361" i="6"/>
  <c r="BM421" i="6"/>
  <c r="BM502" i="6" s="1"/>
  <c r="BM415" i="6"/>
  <c r="BM496" i="6" s="1"/>
  <c r="BN363" i="6"/>
  <c r="BM423" i="6"/>
  <c r="BM504" i="6" s="1"/>
  <c r="BM417" i="6"/>
  <c r="BM498" i="6" s="1"/>
  <c r="BN362" i="6"/>
  <c r="BM422" i="6"/>
  <c r="BM503" i="6" s="1"/>
  <c r="BM416" i="6"/>
  <c r="BM497" i="6" s="1"/>
  <c r="BZ382" i="6"/>
  <c r="BY442" i="6"/>
  <c r="BZ383" i="6"/>
  <c r="BY443" i="6"/>
  <c r="BZ384" i="6"/>
  <c r="BY444" i="6"/>
  <c r="BS490" i="6"/>
  <c r="BS489" i="6"/>
  <c r="BS474" i="6"/>
  <c r="BS516" i="6"/>
  <c r="BS480" i="6"/>
  <c r="BS479" i="6"/>
  <c r="BS515" i="6"/>
  <c r="BS514" i="6"/>
  <c r="BS478" i="6"/>
  <c r="BS473" i="6"/>
  <c r="BS509" i="6"/>
  <c r="BS510" i="6"/>
  <c r="BS508" i="6"/>
  <c r="BT467" i="6"/>
  <c r="BS522" i="6"/>
  <c r="BS521" i="6"/>
  <c r="BS520" i="6"/>
  <c r="BT484" i="6" l="1"/>
  <c r="BT485" i="6"/>
  <c r="BT483" i="6"/>
  <c r="BO472" i="6"/>
  <c r="BO488" i="6"/>
  <c r="BQ350" i="6"/>
  <c r="BP402" i="6"/>
  <c r="BP408" i="6" s="1"/>
  <c r="BO362" i="6"/>
  <c r="BN422" i="6"/>
  <c r="BN503" i="6" s="1"/>
  <c r="BN416" i="6"/>
  <c r="BN497" i="6" s="1"/>
  <c r="BO363" i="6"/>
  <c r="BN423" i="6"/>
  <c r="BN504" i="6" s="1"/>
  <c r="BN417" i="6"/>
  <c r="BN498" i="6" s="1"/>
  <c r="BO361" i="6"/>
  <c r="BN421" i="6"/>
  <c r="BN502" i="6" s="1"/>
  <c r="BN415" i="6"/>
  <c r="BN496" i="6" s="1"/>
  <c r="CA384" i="6"/>
  <c r="BZ444" i="6"/>
  <c r="CA383" i="6"/>
  <c r="BZ443" i="6"/>
  <c r="CA382" i="6"/>
  <c r="BZ442" i="6"/>
  <c r="BT489" i="6"/>
  <c r="BT490" i="6"/>
  <c r="BT474" i="6"/>
  <c r="BT478" i="6"/>
  <c r="BT480" i="6"/>
  <c r="BT479" i="6"/>
  <c r="BT515" i="6"/>
  <c r="BT514" i="6"/>
  <c r="BT516" i="6"/>
  <c r="BT473" i="6"/>
  <c r="BT508" i="6"/>
  <c r="BT509" i="6"/>
  <c r="BT510" i="6"/>
  <c r="BU467" i="6"/>
  <c r="BT522" i="6"/>
  <c r="BT521" i="6"/>
  <c r="BT520" i="6"/>
  <c r="BU485" i="6" l="1"/>
  <c r="BU484" i="6"/>
  <c r="BU483" i="6"/>
  <c r="BP472" i="6"/>
  <c r="BP488" i="6"/>
  <c r="BR350" i="6"/>
  <c r="BQ402" i="6"/>
  <c r="BQ408" i="6" s="1"/>
  <c r="BP361" i="6"/>
  <c r="BO421" i="6"/>
  <c r="BO502" i="6" s="1"/>
  <c r="BO415" i="6"/>
  <c r="BO496" i="6" s="1"/>
  <c r="BP363" i="6"/>
  <c r="BO423" i="6"/>
  <c r="BO504" i="6" s="1"/>
  <c r="BO417" i="6"/>
  <c r="BO498" i="6" s="1"/>
  <c r="BP362" i="6"/>
  <c r="BO422" i="6"/>
  <c r="BO503" i="6" s="1"/>
  <c r="BO416" i="6"/>
  <c r="BO497" i="6" s="1"/>
  <c r="CB382" i="6"/>
  <c r="CA442" i="6"/>
  <c r="CB383" i="6"/>
  <c r="CA443" i="6"/>
  <c r="CB384" i="6"/>
  <c r="CA444" i="6"/>
  <c r="BU489" i="6"/>
  <c r="BU490" i="6"/>
  <c r="BU474" i="6"/>
  <c r="BU516" i="6"/>
  <c r="BU514" i="6"/>
  <c r="BU515" i="6"/>
  <c r="BU478" i="6"/>
  <c r="BU480" i="6"/>
  <c r="BU479" i="6"/>
  <c r="BU510" i="6"/>
  <c r="BU509" i="6"/>
  <c r="BU508" i="6"/>
  <c r="BU473" i="6"/>
  <c r="BV467" i="6"/>
  <c r="BU520" i="6"/>
  <c r="BU521" i="6"/>
  <c r="BU522" i="6"/>
  <c r="BV483" i="6" l="1"/>
  <c r="BV484" i="6"/>
  <c r="BV485" i="6"/>
  <c r="BQ472" i="6"/>
  <c r="BQ488" i="6"/>
  <c r="BS350" i="6"/>
  <c r="BR402" i="6"/>
  <c r="BR408" i="6" s="1"/>
  <c r="BQ363" i="6"/>
  <c r="BP423" i="6"/>
  <c r="BP504" i="6" s="1"/>
  <c r="BP417" i="6"/>
  <c r="BP498" i="6" s="1"/>
  <c r="BQ362" i="6"/>
  <c r="BP422" i="6"/>
  <c r="BP503" i="6" s="1"/>
  <c r="BP416" i="6"/>
  <c r="BP497" i="6" s="1"/>
  <c r="BQ361" i="6"/>
  <c r="BP421" i="6"/>
  <c r="BP502" i="6" s="1"/>
  <c r="BP415" i="6"/>
  <c r="BP496" i="6" s="1"/>
  <c r="CC383" i="6"/>
  <c r="CB443" i="6"/>
  <c r="CC384" i="6"/>
  <c r="CB444" i="6"/>
  <c r="CC382" i="6"/>
  <c r="CB442" i="6"/>
  <c r="BV490" i="6"/>
  <c r="BV489" i="6"/>
  <c r="BV474" i="6"/>
  <c r="BV516" i="6"/>
  <c r="BV480" i="6"/>
  <c r="BV479" i="6"/>
  <c r="BV478" i="6"/>
  <c r="BV515" i="6"/>
  <c r="BV514" i="6"/>
  <c r="BV473" i="6"/>
  <c r="BV508" i="6"/>
  <c r="BV510" i="6"/>
  <c r="BV509" i="6"/>
  <c r="BW467" i="6"/>
  <c r="BV522" i="6"/>
  <c r="BV520" i="6"/>
  <c r="BV521" i="6"/>
  <c r="BW483" i="6" l="1"/>
  <c r="BW484" i="6"/>
  <c r="BW485" i="6"/>
  <c r="BR472" i="6"/>
  <c r="BR488" i="6"/>
  <c r="BT350" i="6"/>
  <c r="BS402" i="6"/>
  <c r="BS408" i="6" s="1"/>
  <c r="BR362" i="6"/>
  <c r="BQ422" i="6"/>
  <c r="BQ503" i="6" s="1"/>
  <c r="BQ416" i="6"/>
  <c r="BQ497" i="6" s="1"/>
  <c r="BR361" i="6"/>
  <c r="BQ421" i="6"/>
  <c r="BQ502" i="6" s="1"/>
  <c r="BQ415" i="6"/>
  <c r="BQ496" i="6" s="1"/>
  <c r="BR363" i="6"/>
  <c r="BQ423" i="6"/>
  <c r="BQ504" i="6" s="1"/>
  <c r="BQ417" i="6"/>
  <c r="BQ498" i="6" s="1"/>
  <c r="CD382" i="6"/>
  <c r="CC442" i="6"/>
  <c r="CD384" i="6"/>
  <c r="CC444" i="6"/>
  <c r="CD383" i="6"/>
  <c r="CC443" i="6"/>
  <c r="BW490" i="6"/>
  <c r="BW489" i="6"/>
  <c r="BW474" i="6"/>
  <c r="BW516" i="6"/>
  <c r="BW514" i="6"/>
  <c r="BW479" i="6"/>
  <c r="BW478" i="6"/>
  <c r="BW480" i="6"/>
  <c r="BW515" i="6"/>
  <c r="BW510" i="6"/>
  <c r="BW508" i="6"/>
  <c r="BW509" i="6"/>
  <c r="BW473" i="6"/>
  <c r="BX467" i="6"/>
  <c r="BW520" i="6"/>
  <c r="BW522" i="6"/>
  <c r="BW521" i="6"/>
  <c r="BX485" i="6" l="1"/>
  <c r="BX483" i="6"/>
  <c r="BX484" i="6"/>
  <c r="BU350" i="6"/>
  <c r="BT402" i="6"/>
  <c r="BT408" i="6" s="1"/>
  <c r="BS472" i="6"/>
  <c r="BS488" i="6"/>
  <c r="BS361" i="6"/>
  <c r="BR421" i="6"/>
  <c r="BR502" i="6" s="1"/>
  <c r="BR415" i="6"/>
  <c r="BR496" i="6" s="1"/>
  <c r="BS362" i="6"/>
  <c r="BR422" i="6"/>
  <c r="BR503" i="6" s="1"/>
  <c r="BR416" i="6"/>
  <c r="BR497" i="6" s="1"/>
  <c r="BS363" i="6"/>
  <c r="BR423" i="6"/>
  <c r="BR504" i="6" s="1"/>
  <c r="BR417" i="6"/>
  <c r="BR498" i="6" s="1"/>
  <c r="CE383" i="6"/>
  <c r="CD443" i="6"/>
  <c r="CE384" i="6"/>
  <c r="CD444" i="6"/>
  <c r="CE382" i="6"/>
  <c r="CD442" i="6"/>
  <c r="BX478" i="6"/>
  <c r="BX489" i="6"/>
  <c r="BX490" i="6"/>
  <c r="BX474" i="6"/>
  <c r="BX516" i="6"/>
  <c r="BX480" i="6"/>
  <c r="BX479" i="6"/>
  <c r="BX514" i="6"/>
  <c r="BX515" i="6"/>
  <c r="BX508" i="6"/>
  <c r="BX509" i="6"/>
  <c r="BX510" i="6"/>
  <c r="BX473" i="6"/>
  <c r="BY467" i="6"/>
  <c r="BX521" i="6"/>
  <c r="BX520" i="6"/>
  <c r="BX522" i="6"/>
  <c r="BY485" i="6" l="1"/>
  <c r="BY483" i="6"/>
  <c r="BY484" i="6"/>
  <c r="BT472" i="6"/>
  <c r="BT488" i="6"/>
  <c r="BV350" i="6"/>
  <c r="BU402" i="6"/>
  <c r="BU408" i="6" s="1"/>
  <c r="BT363" i="6"/>
  <c r="BS423" i="6"/>
  <c r="BS504" i="6" s="1"/>
  <c r="BS417" i="6"/>
  <c r="BS498" i="6" s="1"/>
  <c r="BT362" i="6"/>
  <c r="BS422" i="6"/>
  <c r="BS503" i="6" s="1"/>
  <c r="BS416" i="6"/>
  <c r="BS497" i="6" s="1"/>
  <c r="BT361" i="6"/>
  <c r="BS421" i="6"/>
  <c r="BS502" i="6" s="1"/>
  <c r="BS415" i="6"/>
  <c r="BS496" i="6" s="1"/>
  <c r="CF382" i="6"/>
  <c r="CE442" i="6"/>
  <c r="CF384" i="6"/>
  <c r="CE444" i="6"/>
  <c r="CF383" i="6"/>
  <c r="CE443" i="6"/>
  <c r="BY489" i="6"/>
  <c r="BY490" i="6"/>
  <c r="BY474" i="6"/>
  <c r="BY515" i="6"/>
  <c r="BY479" i="6"/>
  <c r="BY478" i="6"/>
  <c r="BY516" i="6"/>
  <c r="BY514" i="6"/>
  <c r="BY480" i="6"/>
  <c r="BY473" i="6"/>
  <c r="BY508" i="6"/>
  <c r="BY510" i="6"/>
  <c r="BY509" i="6"/>
  <c r="BZ467" i="6"/>
  <c r="BY520" i="6"/>
  <c r="BY522" i="6"/>
  <c r="BY521" i="6"/>
  <c r="BZ483" i="6" l="1"/>
  <c r="BZ485" i="6"/>
  <c r="BZ484" i="6"/>
  <c r="BU472" i="6"/>
  <c r="BU488" i="6"/>
  <c r="BW350" i="6"/>
  <c r="BV402" i="6"/>
  <c r="BV408" i="6" s="1"/>
  <c r="BU361" i="6"/>
  <c r="BT421" i="6"/>
  <c r="BT502" i="6" s="1"/>
  <c r="BT415" i="6"/>
  <c r="BT496" i="6" s="1"/>
  <c r="BU362" i="6"/>
  <c r="BT422" i="6"/>
  <c r="BT503" i="6" s="1"/>
  <c r="BT416" i="6"/>
  <c r="BT497" i="6" s="1"/>
  <c r="BU363" i="6"/>
  <c r="BT423" i="6"/>
  <c r="BT504" i="6" s="1"/>
  <c r="BT417" i="6"/>
  <c r="BT498" i="6" s="1"/>
  <c r="CG383" i="6"/>
  <c r="CF443" i="6"/>
  <c r="CG384" i="6"/>
  <c r="CF444" i="6"/>
  <c r="CG382" i="6"/>
  <c r="CF442" i="6"/>
  <c r="BZ490" i="6"/>
  <c r="BZ489" i="6"/>
  <c r="BZ474" i="6"/>
  <c r="BZ478" i="6"/>
  <c r="BZ479" i="6"/>
  <c r="BZ514" i="6"/>
  <c r="BZ515" i="6"/>
  <c r="BZ516" i="6"/>
  <c r="BZ480" i="6"/>
  <c r="BZ508" i="6"/>
  <c r="BZ510" i="6"/>
  <c r="BZ509" i="6"/>
  <c r="BZ473" i="6"/>
  <c r="CA467" i="6"/>
  <c r="BZ520" i="6"/>
  <c r="BZ522" i="6"/>
  <c r="BZ521" i="6"/>
  <c r="CA483" i="6" l="1"/>
  <c r="CA485" i="6"/>
  <c r="CA484" i="6"/>
  <c r="BV472" i="6"/>
  <c r="BV488" i="6"/>
  <c r="BX350" i="6"/>
  <c r="BW402" i="6"/>
  <c r="BW408" i="6" s="1"/>
  <c r="BV361" i="6"/>
  <c r="BU421" i="6"/>
  <c r="BU502" i="6" s="1"/>
  <c r="BU415" i="6"/>
  <c r="BU496" i="6" s="1"/>
  <c r="BV363" i="6"/>
  <c r="BU423" i="6"/>
  <c r="BU504" i="6" s="1"/>
  <c r="BU417" i="6"/>
  <c r="BU498" i="6" s="1"/>
  <c r="BV362" i="6"/>
  <c r="BU422" i="6"/>
  <c r="BU503" i="6" s="1"/>
  <c r="BU416" i="6"/>
  <c r="BU497" i="6" s="1"/>
  <c r="CH382" i="6"/>
  <c r="CG442" i="6"/>
  <c r="CH384" i="6"/>
  <c r="CG444" i="6"/>
  <c r="CH383" i="6"/>
  <c r="CG443" i="6"/>
  <c r="CA490" i="6"/>
  <c r="CA489" i="6"/>
  <c r="CA474" i="6"/>
  <c r="CA514" i="6"/>
  <c r="CA516" i="6"/>
  <c r="CA515" i="6"/>
  <c r="CA480" i="6"/>
  <c r="CA478" i="6"/>
  <c r="CA479" i="6"/>
  <c r="CA509" i="6"/>
  <c r="CA473" i="6"/>
  <c r="CA508" i="6"/>
  <c r="CA510" i="6"/>
  <c r="CB467" i="6"/>
  <c r="CA522" i="6"/>
  <c r="CA520" i="6"/>
  <c r="CA521" i="6"/>
  <c r="CB485" i="6" l="1"/>
  <c r="CB484" i="6"/>
  <c r="CB483" i="6"/>
  <c r="BW472" i="6"/>
  <c r="BW488" i="6"/>
  <c r="BY350" i="6"/>
  <c r="BX402" i="6"/>
  <c r="BX408" i="6" s="1"/>
  <c r="BW363" i="6"/>
  <c r="BV423" i="6"/>
  <c r="BV504" i="6" s="1"/>
  <c r="BV417" i="6"/>
  <c r="BV498" i="6" s="1"/>
  <c r="BW362" i="6"/>
  <c r="BV422" i="6"/>
  <c r="BV503" i="6" s="1"/>
  <c r="BV416" i="6"/>
  <c r="BV497" i="6" s="1"/>
  <c r="BW361" i="6"/>
  <c r="BV421" i="6"/>
  <c r="BV502" i="6" s="1"/>
  <c r="BV415" i="6"/>
  <c r="BV496" i="6" s="1"/>
  <c r="CI383" i="6"/>
  <c r="CH443" i="6"/>
  <c r="CI384" i="6"/>
  <c r="CH444" i="6"/>
  <c r="CI382" i="6"/>
  <c r="CH442" i="6"/>
  <c r="CB489" i="6"/>
  <c r="CB490" i="6"/>
  <c r="CB474" i="6"/>
  <c r="CB514" i="6"/>
  <c r="CB515" i="6"/>
  <c r="CB480" i="6"/>
  <c r="CB516" i="6"/>
  <c r="CB479" i="6"/>
  <c r="CB478" i="6"/>
  <c r="CB510" i="6"/>
  <c r="CB508" i="6"/>
  <c r="CB473" i="6"/>
  <c r="CB509" i="6"/>
  <c r="CC467" i="6"/>
  <c r="CB522" i="6"/>
  <c r="CB520" i="6"/>
  <c r="CB521" i="6"/>
  <c r="CC484" i="6" l="1"/>
  <c r="CC483" i="6"/>
  <c r="CC485" i="6"/>
  <c r="BX472" i="6"/>
  <c r="BX488" i="6"/>
  <c r="BZ350" i="6"/>
  <c r="BY402" i="6"/>
  <c r="BY408" i="6" s="1"/>
  <c r="BX361" i="6"/>
  <c r="BW421" i="6"/>
  <c r="BW502" i="6" s="1"/>
  <c r="BW415" i="6"/>
  <c r="BW496" i="6" s="1"/>
  <c r="BX362" i="6"/>
  <c r="BW422" i="6"/>
  <c r="BW503" i="6" s="1"/>
  <c r="BW416" i="6"/>
  <c r="BW497" i="6" s="1"/>
  <c r="BX363" i="6"/>
  <c r="BW423" i="6"/>
  <c r="BW504" i="6" s="1"/>
  <c r="BW417" i="6"/>
  <c r="BW498" i="6" s="1"/>
  <c r="CJ382" i="6"/>
  <c r="CI442" i="6"/>
  <c r="CJ384" i="6"/>
  <c r="CI444" i="6"/>
  <c r="CJ383" i="6"/>
  <c r="CI443" i="6"/>
  <c r="CC490" i="6"/>
  <c r="CC489" i="6"/>
  <c r="CC474" i="6"/>
  <c r="CC516" i="6"/>
  <c r="CC514" i="6"/>
  <c r="CC478" i="6"/>
  <c r="CC515" i="6"/>
  <c r="CC480" i="6"/>
  <c r="CC479" i="6"/>
  <c r="CC508" i="6"/>
  <c r="CC473" i="6"/>
  <c r="CC510" i="6"/>
  <c r="CC509" i="6"/>
  <c r="CD467" i="6"/>
  <c r="CC521" i="6"/>
  <c r="CC522" i="6"/>
  <c r="CC520" i="6"/>
  <c r="CD484" i="6" l="1"/>
  <c r="CD485" i="6"/>
  <c r="CD483" i="6"/>
  <c r="BY472" i="6"/>
  <c r="BY488" i="6"/>
  <c r="CA350" i="6"/>
  <c r="BZ402" i="6"/>
  <c r="BZ408" i="6" s="1"/>
  <c r="BY363" i="6"/>
  <c r="BX423" i="6"/>
  <c r="BX504" i="6" s="1"/>
  <c r="BX417" i="6"/>
  <c r="BX498" i="6" s="1"/>
  <c r="BY362" i="6"/>
  <c r="BX422" i="6"/>
  <c r="BX503" i="6" s="1"/>
  <c r="BX416" i="6"/>
  <c r="BX497" i="6" s="1"/>
  <c r="BY361" i="6"/>
  <c r="BX421" i="6"/>
  <c r="BX502" i="6" s="1"/>
  <c r="BX415" i="6"/>
  <c r="BX496" i="6" s="1"/>
  <c r="CK383" i="6"/>
  <c r="CJ443" i="6"/>
  <c r="CK384" i="6"/>
  <c r="CJ444" i="6"/>
  <c r="CK382" i="6"/>
  <c r="CJ442" i="6"/>
  <c r="CD490" i="6"/>
  <c r="CD489" i="6"/>
  <c r="CD474" i="6"/>
  <c r="CD514" i="6"/>
  <c r="CD515" i="6"/>
  <c r="CD478" i="6"/>
  <c r="CD479" i="6"/>
  <c r="CD480" i="6"/>
  <c r="CD516" i="6"/>
  <c r="CD508" i="6"/>
  <c r="CD509" i="6"/>
  <c r="CD510" i="6"/>
  <c r="CD473" i="6"/>
  <c r="CE467" i="6"/>
  <c r="CD520" i="6"/>
  <c r="CD521" i="6"/>
  <c r="CD522" i="6"/>
  <c r="CE484" i="6" l="1"/>
  <c r="CE485" i="6"/>
  <c r="CE483" i="6"/>
  <c r="BZ472" i="6"/>
  <c r="BZ488" i="6"/>
  <c r="CB350" i="6"/>
  <c r="CA402" i="6"/>
  <c r="CA408" i="6" s="1"/>
  <c r="BZ361" i="6"/>
  <c r="BY421" i="6"/>
  <c r="BY502" i="6" s="1"/>
  <c r="BY415" i="6"/>
  <c r="BY496" i="6" s="1"/>
  <c r="BZ362" i="6"/>
  <c r="BY422" i="6"/>
  <c r="BY503" i="6" s="1"/>
  <c r="BY416" i="6"/>
  <c r="BY497" i="6" s="1"/>
  <c r="BZ363" i="6"/>
  <c r="BY423" i="6"/>
  <c r="BY504" i="6" s="1"/>
  <c r="BY417" i="6"/>
  <c r="BY498" i="6" s="1"/>
  <c r="CL382" i="6"/>
  <c r="CK442" i="6"/>
  <c r="CL384" i="6"/>
  <c r="CK444" i="6"/>
  <c r="CL383" i="6"/>
  <c r="CK443" i="6"/>
  <c r="CE490" i="6"/>
  <c r="CE489" i="6"/>
  <c r="CE474" i="6"/>
  <c r="CE480" i="6"/>
  <c r="CE514" i="6"/>
  <c r="CE515" i="6"/>
  <c r="CE516" i="6"/>
  <c r="CE479" i="6"/>
  <c r="CE478" i="6"/>
  <c r="CE473" i="6"/>
  <c r="CE509" i="6"/>
  <c r="CE508" i="6"/>
  <c r="CE510" i="6"/>
  <c r="CF467" i="6"/>
  <c r="CE522" i="6"/>
  <c r="CE521" i="6"/>
  <c r="CE520" i="6"/>
  <c r="CF484" i="6" l="1"/>
  <c r="CF485" i="6"/>
  <c r="CF483" i="6"/>
  <c r="CA472" i="6"/>
  <c r="CA488" i="6"/>
  <c r="CC350" i="6"/>
  <c r="CB402" i="6"/>
  <c r="CB408" i="6" s="1"/>
  <c r="CA363" i="6"/>
  <c r="BZ423" i="6"/>
  <c r="BZ504" i="6" s="1"/>
  <c r="BZ417" i="6"/>
  <c r="BZ498" i="6" s="1"/>
  <c r="CA362" i="6"/>
  <c r="BZ422" i="6"/>
  <c r="BZ503" i="6" s="1"/>
  <c r="BZ416" i="6"/>
  <c r="BZ497" i="6" s="1"/>
  <c r="CA361" i="6"/>
  <c r="BZ421" i="6"/>
  <c r="BZ502" i="6" s="1"/>
  <c r="BZ415" i="6"/>
  <c r="BZ496" i="6" s="1"/>
  <c r="CM383" i="6"/>
  <c r="CL443" i="6"/>
  <c r="CM384" i="6"/>
  <c r="CL444" i="6"/>
  <c r="CM382" i="6"/>
  <c r="CL442" i="6"/>
  <c r="CF489" i="6"/>
  <c r="CF490" i="6"/>
  <c r="CF474" i="6"/>
  <c r="CF516" i="6"/>
  <c r="CF478" i="6"/>
  <c r="CF514" i="6"/>
  <c r="CF480" i="6"/>
  <c r="CF479" i="6"/>
  <c r="CF515" i="6"/>
  <c r="CF510" i="6"/>
  <c r="CF509" i="6"/>
  <c r="CF508" i="6"/>
  <c r="CF473" i="6"/>
  <c r="CG467" i="6"/>
  <c r="CF520" i="6"/>
  <c r="CF521" i="6"/>
  <c r="CF522" i="6"/>
  <c r="CG485" i="6" l="1"/>
  <c r="CG484" i="6"/>
  <c r="CG483" i="6"/>
  <c r="CB472" i="6"/>
  <c r="CB488" i="6"/>
  <c r="CD350" i="6"/>
  <c r="CC402" i="6"/>
  <c r="CC408" i="6" s="1"/>
  <c r="CB362" i="6"/>
  <c r="CA422" i="6"/>
  <c r="CA503" i="6" s="1"/>
  <c r="CA416" i="6"/>
  <c r="CA497" i="6" s="1"/>
  <c r="CB363" i="6"/>
  <c r="CA423" i="6"/>
  <c r="CA504" i="6" s="1"/>
  <c r="CA417" i="6"/>
  <c r="CA498" i="6" s="1"/>
  <c r="CB361" i="6"/>
  <c r="CA421" i="6"/>
  <c r="CA502" i="6" s="1"/>
  <c r="CA415" i="6"/>
  <c r="CA496" i="6" s="1"/>
  <c r="CN382" i="6"/>
  <c r="CM442" i="6"/>
  <c r="CN384" i="6"/>
  <c r="CM444" i="6"/>
  <c r="CN383" i="6"/>
  <c r="CM443" i="6"/>
  <c r="CG489" i="6"/>
  <c r="CG490" i="6"/>
  <c r="CG474" i="6"/>
  <c r="CG479" i="6"/>
  <c r="CG514" i="6"/>
  <c r="CG478" i="6"/>
  <c r="CG516" i="6"/>
  <c r="CG480" i="6"/>
  <c r="CG515" i="6"/>
  <c r="CG508" i="6"/>
  <c r="CG510" i="6"/>
  <c r="CG473" i="6"/>
  <c r="CG509" i="6"/>
  <c r="CH467" i="6"/>
  <c r="CG521" i="6"/>
  <c r="CG520" i="6"/>
  <c r="CG522" i="6"/>
  <c r="CH484" i="6" l="1"/>
  <c r="CH483" i="6"/>
  <c r="CH485" i="6"/>
  <c r="CC472" i="6"/>
  <c r="CC488" i="6"/>
  <c r="CE350" i="6"/>
  <c r="CD402" i="6"/>
  <c r="CD408" i="6" s="1"/>
  <c r="CC361" i="6"/>
  <c r="CB421" i="6"/>
  <c r="CB502" i="6" s="1"/>
  <c r="CB415" i="6"/>
  <c r="CB496" i="6" s="1"/>
  <c r="CC363" i="6"/>
  <c r="CB423" i="6"/>
  <c r="CB504" i="6" s="1"/>
  <c r="CB417" i="6"/>
  <c r="CB498" i="6" s="1"/>
  <c r="CC362" i="6"/>
  <c r="CB422" i="6"/>
  <c r="CB503" i="6" s="1"/>
  <c r="CB416" i="6"/>
  <c r="CB497" i="6" s="1"/>
  <c r="CO384" i="6"/>
  <c r="CN444" i="6"/>
  <c r="CO383" i="6"/>
  <c r="CN443" i="6"/>
  <c r="CO382" i="6"/>
  <c r="CN442" i="6"/>
  <c r="CH490" i="6"/>
  <c r="CH489" i="6"/>
  <c r="CH474" i="6"/>
  <c r="CH478" i="6"/>
  <c r="CH514" i="6"/>
  <c r="CH515" i="6"/>
  <c r="CH480" i="6"/>
  <c r="CH479" i="6"/>
  <c r="CH516" i="6"/>
  <c r="CH509" i="6"/>
  <c r="CH508" i="6"/>
  <c r="CH510" i="6"/>
  <c r="CH473" i="6"/>
  <c r="CI467" i="6"/>
  <c r="CH521" i="6"/>
  <c r="CH522" i="6"/>
  <c r="CH520" i="6"/>
  <c r="CI483" i="6" l="1"/>
  <c r="CI485" i="6"/>
  <c r="CI484" i="6"/>
  <c r="CD472" i="6"/>
  <c r="CD488" i="6"/>
  <c r="CF350" i="6"/>
  <c r="CE402" i="6"/>
  <c r="CE408" i="6" s="1"/>
  <c r="CD362" i="6"/>
  <c r="CC422" i="6"/>
  <c r="CC503" i="6" s="1"/>
  <c r="CC416" i="6"/>
  <c r="CC497" i="6" s="1"/>
  <c r="CD363" i="6"/>
  <c r="CC423" i="6"/>
  <c r="CC504" i="6" s="1"/>
  <c r="CC417" i="6"/>
  <c r="CC498" i="6" s="1"/>
  <c r="CD361" i="6"/>
  <c r="CC421" i="6"/>
  <c r="CC502" i="6" s="1"/>
  <c r="CC415" i="6"/>
  <c r="CC496" i="6" s="1"/>
  <c r="CP382" i="6"/>
  <c r="CP442" i="6" s="1"/>
  <c r="CO442" i="6"/>
  <c r="CP383" i="6"/>
  <c r="CP443" i="6" s="1"/>
  <c r="CO443" i="6"/>
  <c r="CP384" i="6"/>
  <c r="CP444" i="6" s="1"/>
  <c r="CO444" i="6"/>
  <c r="CI489" i="6"/>
  <c r="CI490" i="6"/>
  <c r="CI474" i="6"/>
  <c r="CI514" i="6"/>
  <c r="CI515" i="6"/>
  <c r="CI516" i="6"/>
  <c r="CI478" i="6"/>
  <c r="CI479" i="6"/>
  <c r="CI480" i="6"/>
  <c r="CI510" i="6"/>
  <c r="CI473" i="6"/>
  <c r="CI508" i="6"/>
  <c r="CI509" i="6"/>
  <c r="CJ467" i="6"/>
  <c r="CI521" i="6"/>
  <c r="CI520" i="6"/>
  <c r="CI522" i="6"/>
  <c r="CJ483" i="6" l="1"/>
  <c r="CJ484" i="6"/>
  <c r="CJ485" i="6"/>
  <c r="CE472" i="6"/>
  <c r="CE488" i="6"/>
  <c r="CG350" i="6"/>
  <c r="CF402" i="6"/>
  <c r="CF408" i="6" s="1"/>
  <c r="CE361" i="6"/>
  <c r="CD421" i="6"/>
  <c r="CD502" i="6" s="1"/>
  <c r="CD415" i="6"/>
  <c r="CD496" i="6" s="1"/>
  <c r="CE363" i="6"/>
  <c r="CD423" i="6"/>
  <c r="CD504" i="6" s="1"/>
  <c r="CD417" i="6"/>
  <c r="CD498" i="6" s="1"/>
  <c r="CE362" i="6"/>
  <c r="CD422" i="6"/>
  <c r="CD503" i="6" s="1"/>
  <c r="CD416" i="6"/>
  <c r="CD497" i="6" s="1"/>
  <c r="CJ489" i="6"/>
  <c r="CJ490" i="6"/>
  <c r="CJ474" i="6"/>
  <c r="CJ480" i="6"/>
  <c r="CJ515" i="6"/>
  <c r="CJ479" i="6"/>
  <c r="CJ478" i="6"/>
  <c r="CJ516" i="6"/>
  <c r="CJ514" i="6"/>
  <c r="CJ510" i="6"/>
  <c r="CJ509" i="6"/>
  <c r="CJ508" i="6"/>
  <c r="CJ473" i="6"/>
  <c r="CK467" i="6"/>
  <c r="CJ522" i="6"/>
  <c r="CJ521" i="6"/>
  <c r="CJ520" i="6"/>
  <c r="CK484" i="6" l="1"/>
  <c r="CK485" i="6"/>
  <c r="CK483" i="6"/>
  <c r="CF472" i="6"/>
  <c r="CF488" i="6"/>
  <c r="CH350" i="6"/>
  <c r="CG402" i="6"/>
  <c r="CG408" i="6" s="1"/>
  <c r="CF362" i="6"/>
  <c r="CE422" i="6"/>
  <c r="CE503" i="6" s="1"/>
  <c r="CE416" i="6"/>
  <c r="CE497" i="6" s="1"/>
  <c r="CF363" i="6"/>
  <c r="CE423" i="6"/>
  <c r="CE504" i="6" s="1"/>
  <c r="CE417" i="6"/>
  <c r="CE498" i="6" s="1"/>
  <c r="CF361" i="6"/>
  <c r="CE421" i="6"/>
  <c r="CE502" i="6" s="1"/>
  <c r="CE415" i="6"/>
  <c r="CE496" i="6" s="1"/>
  <c r="CK489" i="6"/>
  <c r="CK490" i="6"/>
  <c r="CK474" i="6"/>
  <c r="CK516" i="6"/>
  <c r="CK480" i="6"/>
  <c r="CK479" i="6"/>
  <c r="CK478" i="6"/>
  <c r="CK514" i="6"/>
  <c r="CK515" i="6"/>
  <c r="CK510" i="6"/>
  <c r="CK509" i="6"/>
  <c r="CK473" i="6"/>
  <c r="CK508" i="6"/>
  <c r="CL467" i="6"/>
  <c r="CK520" i="6"/>
  <c r="CK522" i="6"/>
  <c r="CK521" i="6"/>
  <c r="CL483" i="6" l="1"/>
  <c r="CL485" i="6"/>
  <c r="CL484" i="6"/>
  <c r="CG472" i="6"/>
  <c r="CG488" i="6"/>
  <c r="CI350" i="6"/>
  <c r="CH402" i="6"/>
  <c r="CH408" i="6" s="1"/>
  <c r="CG361" i="6"/>
  <c r="CF421" i="6"/>
  <c r="CF502" i="6" s="1"/>
  <c r="CF415" i="6"/>
  <c r="CF496" i="6" s="1"/>
  <c r="CG363" i="6"/>
  <c r="CF423" i="6"/>
  <c r="CF504" i="6" s="1"/>
  <c r="CF417" i="6"/>
  <c r="CF498" i="6" s="1"/>
  <c r="CG362" i="6"/>
  <c r="CF422" i="6"/>
  <c r="CF503" i="6" s="1"/>
  <c r="CF416" i="6"/>
  <c r="CF497" i="6" s="1"/>
  <c r="CL490" i="6"/>
  <c r="CL489" i="6"/>
  <c r="CL474" i="6"/>
  <c r="CL515" i="6"/>
  <c r="CL478" i="6"/>
  <c r="CL514" i="6"/>
  <c r="CL480" i="6"/>
  <c r="CL516" i="6"/>
  <c r="CL479" i="6"/>
  <c r="CL509" i="6"/>
  <c r="CL510" i="6"/>
  <c r="CL473" i="6"/>
  <c r="CL508" i="6"/>
  <c r="CM467" i="6"/>
  <c r="CL521" i="6"/>
  <c r="CL522" i="6"/>
  <c r="CL520" i="6"/>
  <c r="CM485" i="6" l="1"/>
  <c r="CM484" i="6"/>
  <c r="CM483" i="6"/>
  <c r="CH472" i="6"/>
  <c r="CH488" i="6"/>
  <c r="CJ350" i="6"/>
  <c r="CI402" i="6"/>
  <c r="CI408" i="6" s="1"/>
  <c r="CH361" i="6"/>
  <c r="CG421" i="6"/>
  <c r="CG502" i="6" s="1"/>
  <c r="CG415" i="6"/>
  <c r="CG496" i="6" s="1"/>
  <c r="CH362" i="6"/>
  <c r="CG422" i="6"/>
  <c r="CG503" i="6" s="1"/>
  <c r="CG416" i="6"/>
  <c r="CG497" i="6" s="1"/>
  <c r="CH363" i="6"/>
  <c r="CG423" i="6"/>
  <c r="CG504" i="6" s="1"/>
  <c r="CG417" i="6"/>
  <c r="CG498" i="6" s="1"/>
  <c r="CM490" i="6"/>
  <c r="CM489" i="6"/>
  <c r="CM474" i="6"/>
  <c r="CM478" i="6"/>
  <c r="CM516" i="6"/>
  <c r="CM515" i="6"/>
  <c r="CM514" i="6"/>
  <c r="CM479" i="6"/>
  <c r="CM480" i="6"/>
  <c r="CM510" i="6"/>
  <c r="CM473" i="6"/>
  <c r="CM509" i="6"/>
  <c r="CM508" i="6"/>
  <c r="CN467" i="6"/>
  <c r="CM520" i="6"/>
  <c r="CM522" i="6"/>
  <c r="CM521" i="6"/>
  <c r="CN484" i="6" l="1"/>
  <c r="CN483" i="6"/>
  <c r="CN485" i="6"/>
  <c r="CI472" i="6"/>
  <c r="CI488" i="6"/>
  <c r="CK350" i="6"/>
  <c r="CJ402" i="6"/>
  <c r="CJ408" i="6" s="1"/>
  <c r="CI362" i="6"/>
  <c r="CH422" i="6"/>
  <c r="CH503" i="6" s="1"/>
  <c r="CH416" i="6"/>
  <c r="CH497" i="6" s="1"/>
  <c r="CI361" i="6"/>
  <c r="CH421" i="6"/>
  <c r="CH502" i="6" s="1"/>
  <c r="CH415" i="6"/>
  <c r="CH496" i="6" s="1"/>
  <c r="CI363" i="6"/>
  <c r="CH423" i="6"/>
  <c r="CH504" i="6" s="1"/>
  <c r="CH417" i="6"/>
  <c r="CH498" i="6" s="1"/>
  <c r="CN489" i="6"/>
  <c r="CN490" i="6"/>
  <c r="CN474" i="6"/>
  <c r="CN516" i="6"/>
  <c r="CN514" i="6"/>
  <c r="CN478" i="6"/>
  <c r="CN480" i="6"/>
  <c r="CN479" i="6"/>
  <c r="CN515" i="6"/>
  <c r="CN510" i="6"/>
  <c r="CN508" i="6"/>
  <c r="CN509" i="6"/>
  <c r="CN473" i="6"/>
  <c r="CO467" i="6"/>
  <c r="CN522" i="6"/>
  <c r="CN521" i="6"/>
  <c r="CN520" i="6"/>
  <c r="CO484" i="6" l="1"/>
  <c r="CO483" i="6"/>
  <c r="CO485" i="6"/>
  <c r="CJ472" i="6"/>
  <c r="CJ488" i="6"/>
  <c r="CL350" i="6"/>
  <c r="CK402" i="6"/>
  <c r="CK408" i="6" s="1"/>
  <c r="CJ363" i="6"/>
  <c r="CI423" i="6"/>
  <c r="CI504" i="6" s="1"/>
  <c r="CI417" i="6"/>
  <c r="CI498" i="6" s="1"/>
  <c r="CJ361" i="6"/>
  <c r="CI421" i="6"/>
  <c r="CI502" i="6" s="1"/>
  <c r="CI415" i="6"/>
  <c r="CI496" i="6" s="1"/>
  <c r="CJ362" i="6"/>
  <c r="CI422" i="6"/>
  <c r="CI503" i="6" s="1"/>
  <c r="CI416" i="6"/>
  <c r="CI497" i="6" s="1"/>
  <c r="CO490" i="6"/>
  <c r="CO489" i="6"/>
  <c r="CO474" i="6"/>
  <c r="CO479" i="6"/>
  <c r="CO514" i="6"/>
  <c r="CO478" i="6"/>
  <c r="CO515" i="6"/>
  <c r="CO516" i="6"/>
  <c r="CO480" i="6"/>
  <c r="CO508" i="6"/>
  <c r="CO510" i="6"/>
  <c r="CO473" i="6"/>
  <c r="CO509" i="6"/>
  <c r="CP467" i="6"/>
  <c r="CO521" i="6"/>
  <c r="CO520" i="6"/>
  <c r="CO522" i="6"/>
  <c r="CP484" i="6" l="1"/>
  <c r="CP483" i="6"/>
  <c r="CP485" i="6"/>
  <c r="CK472" i="6"/>
  <c r="CK488" i="6"/>
  <c r="CM350" i="6"/>
  <c r="CL402" i="6"/>
  <c r="CL408" i="6" s="1"/>
  <c r="CK362" i="6"/>
  <c r="CJ422" i="6"/>
  <c r="CJ503" i="6" s="1"/>
  <c r="CJ416" i="6"/>
  <c r="CJ497" i="6" s="1"/>
  <c r="CK361" i="6"/>
  <c r="CJ421" i="6"/>
  <c r="CJ502" i="6" s="1"/>
  <c r="CJ415" i="6"/>
  <c r="CJ496" i="6" s="1"/>
  <c r="CK363" i="6"/>
  <c r="CJ423" i="6"/>
  <c r="CJ504" i="6" s="1"/>
  <c r="CJ417" i="6"/>
  <c r="CJ498" i="6" s="1"/>
  <c r="CP489" i="6"/>
  <c r="D545" i="6" s="1"/>
  <c r="H32" i="1" s="1"/>
  <c r="CP490" i="6"/>
  <c r="D546" i="6" s="1"/>
  <c r="CP474" i="6"/>
  <c r="D530" i="6" s="1"/>
  <c r="CP516" i="6"/>
  <c r="D577" i="6" s="1"/>
  <c r="CP514" i="6"/>
  <c r="D575" i="6" s="1"/>
  <c r="CP480" i="6"/>
  <c r="D536" i="6" s="1"/>
  <c r="CP479" i="6"/>
  <c r="D535" i="6" s="1"/>
  <c r="H30" i="1" s="1"/>
  <c r="CP515" i="6"/>
  <c r="D576" i="6" s="1"/>
  <c r="H38" i="1" s="1"/>
  <c r="CP478" i="6"/>
  <c r="D534" i="6" s="1"/>
  <c r="CP508" i="6"/>
  <c r="D569" i="6" s="1"/>
  <c r="CP473" i="6"/>
  <c r="D529" i="6" s="1"/>
  <c r="H27" i="1" s="1"/>
  <c r="CP510" i="6"/>
  <c r="D571" i="6" s="1"/>
  <c r="CP509" i="6"/>
  <c r="D570" i="6" s="1"/>
  <c r="H35" i="1" s="1"/>
  <c r="CP521" i="6"/>
  <c r="D584" i="6" s="1"/>
  <c r="CP522" i="6"/>
  <c r="D585" i="6" s="1"/>
  <c r="CP520" i="6"/>
  <c r="D583" i="6" s="1"/>
  <c r="CL472" i="6" l="1"/>
  <c r="CL488" i="6"/>
  <c r="CN350" i="6"/>
  <c r="CM402" i="6"/>
  <c r="CM408" i="6" s="1"/>
  <c r="CL363" i="6"/>
  <c r="CK423" i="6"/>
  <c r="CK504" i="6" s="1"/>
  <c r="CK417" i="6"/>
  <c r="CK498" i="6" s="1"/>
  <c r="CL361" i="6"/>
  <c r="CK421" i="6"/>
  <c r="CK502" i="6" s="1"/>
  <c r="CK415" i="6"/>
  <c r="CK496" i="6" s="1"/>
  <c r="CL362" i="6"/>
  <c r="CK422" i="6"/>
  <c r="CK503" i="6" s="1"/>
  <c r="CK416" i="6"/>
  <c r="CK497" i="6" s="1"/>
  <c r="H22" i="1"/>
  <c r="CM472" i="6" l="1"/>
  <c r="CM488" i="6"/>
  <c r="CO350" i="6"/>
  <c r="CN402" i="6"/>
  <c r="CN408" i="6" s="1"/>
  <c r="CM363" i="6"/>
  <c r="CL423" i="6"/>
  <c r="CL504" i="6" s="1"/>
  <c r="CL417" i="6"/>
  <c r="CL498" i="6" s="1"/>
  <c r="CM362" i="6"/>
  <c r="CL422" i="6"/>
  <c r="CL503" i="6" s="1"/>
  <c r="CL416" i="6"/>
  <c r="CL497" i="6" s="1"/>
  <c r="CM361" i="6"/>
  <c r="CL421" i="6"/>
  <c r="CL502" i="6" s="1"/>
  <c r="CL415" i="6"/>
  <c r="CL496" i="6" s="1"/>
  <c r="CN472" i="6" l="1"/>
  <c r="CN488" i="6"/>
  <c r="CP350" i="6"/>
  <c r="CO402" i="6"/>
  <c r="CO408" i="6" s="1"/>
  <c r="CN361" i="6"/>
  <c r="CM421" i="6"/>
  <c r="CM502" i="6" s="1"/>
  <c r="CM415" i="6"/>
  <c r="CM496" i="6" s="1"/>
  <c r="CN362" i="6"/>
  <c r="CM422" i="6"/>
  <c r="CM503" i="6" s="1"/>
  <c r="CM416" i="6"/>
  <c r="CM497" i="6" s="1"/>
  <c r="CN363" i="6"/>
  <c r="CM423" i="6"/>
  <c r="CM504" i="6" s="1"/>
  <c r="CM417" i="6"/>
  <c r="CM498" i="6" s="1"/>
  <c r="CP402" i="6" l="1"/>
  <c r="CP408" i="6" s="1"/>
  <c r="CP472" i="6" s="1"/>
  <c r="CO472" i="6"/>
  <c r="CO488" i="6"/>
  <c r="CO362" i="6"/>
  <c r="CN422" i="6"/>
  <c r="CN503" i="6" s="1"/>
  <c r="CN416" i="6"/>
  <c r="CN497" i="6" s="1"/>
  <c r="CO363" i="6"/>
  <c r="CN423" i="6"/>
  <c r="CN504" i="6" s="1"/>
  <c r="CN417" i="6"/>
  <c r="CN498" i="6" s="1"/>
  <c r="CO361" i="6"/>
  <c r="CN421" i="6"/>
  <c r="CN502" i="6" s="1"/>
  <c r="CN415" i="6"/>
  <c r="CN496" i="6" s="1"/>
  <c r="CP488" i="6" l="1"/>
  <c r="D544" i="6"/>
  <c r="D528" i="6"/>
  <c r="CP363" i="6"/>
  <c r="CO423" i="6"/>
  <c r="CO504" i="6" s="1"/>
  <c r="CO417" i="6"/>
  <c r="CO498" i="6" s="1"/>
  <c r="CP362" i="6"/>
  <c r="CO422" i="6"/>
  <c r="CO503" i="6" s="1"/>
  <c r="CO416" i="6"/>
  <c r="CO497" i="6" s="1"/>
  <c r="CP361" i="6"/>
  <c r="CO421" i="6"/>
  <c r="CO502" i="6" s="1"/>
  <c r="CO415" i="6"/>
  <c r="CO496" i="6" s="1"/>
  <c r="CP423" i="6" l="1"/>
  <c r="CP504" i="6" s="1"/>
  <c r="D559" i="6" s="1"/>
  <c r="CP417" i="6"/>
  <c r="CP498" i="6" s="1"/>
  <c r="D553" i="6" s="1"/>
  <c r="CP421" i="6"/>
  <c r="CP502" i="6" s="1"/>
  <c r="D557" i="6" s="1"/>
  <c r="CP415" i="6"/>
  <c r="CP496" i="6" s="1"/>
  <c r="D551" i="6" s="1"/>
  <c r="CP422" i="6"/>
  <c r="CP503" i="6" s="1"/>
  <c r="D558" i="6" s="1"/>
  <c r="CP416" i="6"/>
  <c r="CP497" i="6" s="1"/>
  <c r="D552" i="6" s="1"/>
  <c r="D564" i="6" l="1"/>
  <c r="D590" i="6" s="1"/>
  <c r="H43" i="1" s="1"/>
  <c r="D563" i="6"/>
  <c r="D589" i="6" s="1"/>
  <c r="H86" i="1" s="1"/>
  <c r="D565" i="6"/>
  <c r="D591" i="6" s="1"/>
  <c r="H84" i="1" s="1"/>
  <c r="H20" i="1" l="1"/>
</calcChain>
</file>

<file path=xl/sharedStrings.xml><?xml version="1.0" encoding="utf-8"?>
<sst xmlns="http://schemas.openxmlformats.org/spreadsheetml/2006/main" count="47319" uniqueCount="16858">
  <si>
    <t>Air Quality Valuation Workbook</t>
  </si>
  <si>
    <t>TAG Reference</t>
  </si>
  <si>
    <t>TAG Unit A3 - Environmental Impact Appraisal</t>
  </si>
  <si>
    <t>Notes</t>
  </si>
  <si>
    <t>This tool should be used to value changes in air quality in conjunction with TAG Unit A3.</t>
  </si>
  <si>
    <t>To use this tool, the following are required:</t>
  </si>
  <si>
    <t>Year of appraisal</t>
  </si>
  <si>
    <t>Opening year and further forecast year of the analysed scheme/policy</t>
  </si>
  <si>
    <t>Etiher the PM2.5 assessment scores or PM emissions (2.5 or 10) for the with and without scheme cases for the opening and forecast years</t>
  </si>
  <si>
    <r>
      <t xml:space="preserve">Either NO2 concentrations assessment scores </t>
    </r>
    <r>
      <rPr>
        <b/>
        <sz val="10"/>
        <rFont val="Arial"/>
        <family val="2"/>
      </rPr>
      <t>or</t>
    </r>
    <r>
      <rPr>
        <sz val="10"/>
        <rFont val="Arial"/>
        <family val="2"/>
      </rPr>
      <t xml:space="preserve"> NOx emissions in the with and without scheme cases for opening and forecast years</t>
    </r>
  </si>
  <si>
    <t>Information on exceedances including the % of emissions in exceedance</t>
  </si>
  <si>
    <t>Cells requiring user inputs on the 'inputs' sheet are shaded light green. The user inputs required are:</t>
  </si>
  <si>
    <t>Scheme name</t>
  </si>
  <si>
    <t>Further forecast year</t>
  </si>
  <si>
    <t>Scheme type/area category - a lookup table in the 'Area Lookup' sheet has been provided for users to check which area type they should use.</t>
  </si>
  <si>
    <t>Current year - enter the year in which the appraisal is being undertaken to ensure the correct profile of discount rates is applied.</t>
  </si>
  <si>
    <r>
      <t xml:space="preserve">Either the PM2.5 assessment scores </t>
    </r>
    <r>
      <rPr>
        <b/>
        <sz val="10"/>
        <rFont val="Arial"/>
        <family val="2"/>
      </rPr>
      <t>or</t>
    </r>
    <r>
      <rPr>
        <sz val="10"/>
        <rFont val="Arial"/>
        <family val="2"/>
      </rPr>
      <t xml:space="preserve"> PM emissions (2.5 or 10) for the with and without scheme cases for the opening and forecast years</t>
    </r>
  </si>
  <si>
    <r>
      <t xml:space="preserve">Either NO2 concentrations assessment scores </t>
    </r>
    <r>
      <rPr>
        <b/>
        <sz val="10"/>
        <rFont val="Arial"/>
        <family val="2"/>
      </rPr>
      <t>or</t>
    </r>
    <r>
      <rPr>
        <sz val="10"/>
        <rFont val="Arial"/>
        <family val="2"/>
      </rPr>
      <t xml:space="preserve"> NOx emissions for the with and without scheme cases for opening and forecast years</t>
    </r>
  </si>
  <si>
    <t xml:space="preserve">When damage costs method is used, the Exceedance method used to estimate NOx emissions in areas exceeding EU limit values (where the custom option is used, </t>
  </si>
  <si>
    <t xml:space="preserve">a profile of the percentage of emissions in areas exceeding limit values is required). The profiles within each areas are estimates from PCM modelling. </t>
  </si>
  <si>
    <t xml:space="preserve">Where proportionate, local modelling is always prefered. </t>
  </si>
  <si>
    <t>The other standard inputs are taken from the TAG Data Book and related guidance:</t>
  </si>
  <si>
    <t>Concentration impacts and damage costs and PM2.5/10 concentration impacts and damage costs</t>
  </si>
  <si>
    <t>Standard 60-year appraisal period</t>
  </si>
  <si>
    <t>Standard DfT base year for present values and prices</t>
  </si>
  <si>
    <t>HMT profile of discount rates</t>
  </si>
  <si>
    <t>GDP deflator series from TAG Data Book (if results are required for a different base year)</t>
  </si>
  <si>
    <t>Real GDP/cap series for uprating values over time</t>
  </si>
  <si>
    <t>The 'outputs' sheet produces 'Worksheet 2' as described in TAG Unit A3 and 'Worksheet 3' which summarises the results of the air quality appraisal.</t>
  </si>
  <si>
    <t>Version Control</t>
  </si>
  <si>
    <t>Date</t>
  </si>
  <si>
    <t>Description</t>
  </si>
  <si>
    <t>Updated damage costs, concentration change costs, PM2.5/PM10 conversion factors, GDP/cap forecasts and GDP deflator forecasts to align with TAG Data Book (v2.03).</t>
  </si>
  <si>
    <t>Updated GDP/cap forecasts and GDP deflator forecasts to align with TAG Data Book (v2.02)</t>
  </si>
  <si>
    <t>Updated GDP/cap forecasts, GDP deflator forecasts, Nox values, and PM2.5 values to align with TAG Data Book (v2.01).</t>
  </si>
  <si>
    <t>Forthcoming Change version. Updated price and discount base year to 2023. Updated GDP/cap forecasts, GDP deflator forecasts, Nox values, and PM2.5 values to align with TAG Data Book (v2.0FC).</t>
  </si>
  <si>
    <t>Updated GDP/cap forecasts, GDP deflator forecasts, Nox values, and PM2.5 values to align with TAG Data Book (v1.24).</t>
  </si>
  <si>
    <t>Updated GDP/cap forecasts, GDP deflator forecasts, Nox values, and PM2.5 values to align with TAG Data Book.</t>
  </si>
  <si>
    <t>Updated GDP/cap, GDP/HH forecasts and GDP deflator forecasts. Updated to reflect structural changes to TAG Data Book A3.2. Abatement costs removed to reflect Defra (2023) guidance.</t>
  </si>
  <si>
    <t>Updated GDP/cap, GDP/HH forecasts and GDP deflator forecasts</t>
  </si>
  <si>
    <t>Incorporated TAG Unit A3 changes in appraisal accounting; updated damage costs, GDP/cap, and GDP deflator forecasts (Data Book v1.15).</t>
  </si>
  <si>
    <t>July 2020 OBR sensitivity version: revised GDP/cap, GDP/HH and GDP deflator forecasts in line with sensitivity Data Book (v1.14)</t>
  </si>
  <si>
    <t>Fixed errors which attributed concentration other impacts to wrong pollutant in output sheet.</t>
  </si>
  <si>
    <t>Changed damage costs, included NOx concentration costs and updated PCM estimates for % exceeding limits to reflect Defra (2018) guidance</t>
  </si>
  <si>
    <t>Revised workbook structure released as forthcoming change</t>
  </si>
  <si>
    <t>Updated GDP/cap and GDP/HH forecasts</t>
  </si>
  <si>
    <t>Spring 2014</t>
  </si>
  <si>
    <t>Updated GDP/cap and GDP/HH forecasts following Budget 2014</t>
  </si>
  <si>
    <t>Definitive release</t>
  </si>
  <si>
    <t>Release of restructured guidance</t>
  </si>
  <si>
    <t>Contact</t>
  </si>
  <si>
    <t>Transport Appraisal and Strategic Modelling (TASM) Division</t>
  </si>
  <si>
    <t>Department for Transport</t>
  </si>
  <si>
    <t>Zone 2/25 Great Minster House</t>
  </si>
  <si>
    <t>33 Horseferry Road</t>
  </si>
  <si>
    <t>London</t>
  </si>
  <si>
    <t>SW1P 4DR</t>
  </si>
  <si>
    <t>NTEM7_Zone_ID</t>
  </si>
  <si>
    <t>NTEM7_Zone_Code</t>
  </si>
  <si>
    <t>NTEM7_Zone_Name</t>
  </si>
  <si>
    <t>ControlArea_ID</t>
  </si>
  <si>
    <t>ControlArea_name</t>
  </si>
  <si>
    <t>StudyArea_ID</t>
  </si>
  <si>
    <t>StudyArea_Name</t>
  </si>
  <si>
    <t>NTMv2R_Area_Type</t>
  </si>
  <si>
    <t>NTMv2R_Zone</t>
  </si>
  <si>
    <t>Area Type</t>
  </si>
  <si>
    <t>S99900001</t>
  </si>
  <si>
    <t>Aberdeen City 1</t>
  </si>
  <si>
    <t>S12000033</t>
  </si>
  <si>
    <t>Aberdeen City</t>
  </si>
  <si>
    <t>Scotland</t>
  </si>
  <si>
    <t>Rural</t>
  </si>
  <si>
    <t>S99900002</t>
  </si>
  <si>
    <t>Aberdeen City 2</t>
  </si>
  <si>
    <t>Urban Large</t>
  </si>
  <si>
    <t>S99900003</t>
  </si>
  <si>
    <t>Aberdeen City 3</t>
  </si>
  <si>
    <t>S99900004</t>
  </si>
  <si>
    <t>Aberdeen City 4</t>
  </si>
  <si>
    <t>S99900005</t>
  </si>
  <si>
    <t>Aberdeen City 5</t>
  </si>
  <si>
    <t>S99900006</t>
  </si>
  <si>
    <t>Aberdeenshire 1</t>
  </si>
  <si>
    <t>S12000034</t>
  </si>
  <si>
    <t>Aberdeenshire</t>
  </si>
  <si>
    <t>S99900007</t>
  </si>
  <si>
    <t>Aberdeenshire 2</t>
  </si>
  <si>
    <t>Urban Small</t>
  </si>
  <si>
    <t>S99900008</t>
  </si>
  <si>
    <t>Aberdeenshire 3</t>
  </si>
  <si>
    <t>S99900009</t>
  </si>
  <si>
    <t>Aberdeenshire 4</t>
  </si>
  <si>
    <t>S99900010</t>
  </si>
  <si>
    <t>Aberdeenshire 5</t>
  </si>
  <si>
    <t>S99900011</t>
  </si>
  <si>
    <t>Aberdeenshire 6</t>
  </si>
  <si>
    <t>S99900012</t>
  </si>
  <si>
    <t>Aberdeenshire 7</t>
  </si>
  <si>
    <t>S99900013</t>
  </si>
  <si>
    <t>Aberdeenshire 8</t>
  </si>
  <si>
    <t>S99900014</t>
  </si>
  <si>
    <t>Aberdeenshire 9</t>
  </si>
  <si>
    <t>S99900015</t>
  </si>
  <si>
    <t>Aberdeenshire 10</t>
  </si>
  <si>
    <t>S99900016</t>
  </si>
  <si>
    <t>Aberdeenshire 11</t>
  </si>
  <si>
    <t>S99900017</t>
  </si>
  <si>
    <t>Aberdeenshire 12</t>
  </si>
  <si>
    <t>S99900018</t>
  </si>
  <si>
    <t>Aberdeenshire 13</t>
  </si>
  <si>
    <t>S99900019</t>
  </si>
  <si>
    <t>Angus 1</t>
  </si>
  <si>
    <t>S12000041</t>
  </si>
  <si>
    <t>Angus</t>
  </si>
  <si>
    <t>S99900020</t>
  </si>
  <si>
    <t>Angus 2</t>
  </si>
  <si>
    <t>S99900021</t>
  </si>
  <si>
    <t>Angus 3</t>
  </si>
  <si>
    <t>S99900022</t>
  </si>
  <si>
    <t>Angus 4</t>
  </si>
  <si>
    <t>S99900023</t>
  </si>
  <si>
    <t>Angus 5</t>
  </si>
  <si>
    <t>S99900024</t>
  </si>
  <si>
    <t>Angus 6</t>
  </si>
  <si>
    <t>S99900025</t>
  </si>
  <si>
    <t>Argyll and Bute 1</t>
  </si>
  <si>
    <t>S12000035</t>
  </si>
  <si>
    <t>Argyll and Bute</t>
  </si>
  <si>
    <t>S99900026</t>
  </si>
  <si>
    <t>Argyll and Bute 2</t>
  </si>
  <si>
    <t>S99900027</t>
  </si>
  <si>
    <t>Argyll and Bute 3</t>
  </si>
  <si>
    <t>S99900028</t>
  </si>
  <si>
    <t>Argyll and Bute 4</t>
  </si>
  <si>
    <t>S99900029</t>
  </si>
  <si>
    <t>Argyll and Bute 5</t>
  </si>
  <si>
    <t>S99900030</t>
  </si>
  <si>
    <t>Argyll and Bute 6</t>
  </si>
  <si>
    <t>S99900031</t>
  </si>
  <si>
    <t>Scottish Borders 1</t>
  </si>
  <si>
    <t>S12000026</t>
  </si>
  <si>
    <t>Scottish Borders</t>
  </si>
  <si>
    <t>S99900032</t>
  </si>
  <si>
    <t>Scottish Borders 2</t>
  </si>
  <si>
    <t>S99900033</t>
  </si>
  <si>
    <t>Scottish Borders 3</t>
  </si>
  <si>
    <t>S99900034</t>
  </si>
  <si>
    <t>Scottish Borders 4</t>
  </si>
  <si>
    <t>S99900035</t>
  </si>
  <si>
    <t>Scottish Borders 5</t>
  </si>
  <si>
    <t>S99900036</t>
  </si>
  <si>
    <t>Scottish Borders 6</t>
  </si>
  <si>
    <t>S99900037</t>
  </si>
  <si>
    <t>Scottish Borders 7</t>
  </si>
  <si>
    <t>S99900038</t>
  </si>
  <si>
    <t>Clackmannanshire 1</t>
  </si>
  <si>
    <t>S12000005</t>
  </si>
  <si>
    <t>Clackmannanshire</t>
  </si>
  <si>
    <t>S99900039</t>
  </si>
  <si>
    <t>Clackmannanshire 2</t>
  </si>
  <si>
    <t>Urban Medium</t>
  </si>
  <si>
    <t>S99900040</t>
  </si>
  <si>
    <t>Clackmannanshire 3</t>
  </si>
  <si>
    <t>S99900041</t>
  </si>
  <si>
    <t>Clackmannanshire 4</t>
  </si>
  <si>
    <t>S99900042</t>
  </si>
  <si>
    <t>Clackmannanshire 5</t>
  </si>
  <si>
    <t>S99900043</t>
  </si>
  <si>
    <t>Clackmannanshire 6</t>
  </si>
  <si>
    <t>S99900044</t>
  </si>
  <si>
    <t>West Dunbartonshire 1</t>
  </si>
  <si>
    <t>S12000039</t>
  </si>
  <si>
    <t>West Dunbartonshire</t>
  </si>
  <si>
    <t>S99900045</t>
  </si>
  <si>
    <t>West Dunbartonshire 2</t>
  </si>
  <si>
    <t>S99900046</t>
  </si>
  <si>
    <t>West Dunbartonshire 3</t>
  </si>
  <si>
    <t>S99900047</t>
  </si>
  <si>
    <t>West Dunbartonshire 4</t>
  </si>
  <si>
    <t>S99900048</t>
  </si>
  <si>
    <t>West Dunbartonshire 5</t>
  </si>
  <si>
    <t>Outer Conurbation</t>
  </si>
  <si>
    <t>S99900049</t>
  </si>
  <si>
    <t>West Dunbartonshire 6</t>
  </si>
  <si>
    <t>S99900050</t>
  </si>
  <si>
    <t>West Dunbartonshire 7</t>
  </si>
  <si>
    <t>S99900051</t>
  </si>
  <si>
    <t>Dumfries and Galloway 1</t>
  </si>
  <si>
    <t>S12000006</t>
  </si>
  <si>
    <t>Dumfries and Galloway</t>
  </si>
  <si>
    <t>S99900052</t>
  </si>
  <si>
    <t>Dumfries and Galloway 2</t>
  </si>
  <si>
    <t>S99900053</t>
  </si>
  <si>
    <t>Dumfries and Galloway 3</t>
  </si>
  <si>
    <t>S99900054</t>
  </si>
  <si>
    <t>Dumfries and Galloway 4</t>
  </si>
  <si>
    <t>S99900055</t>
  </si>
  <si>
    <t>Dumfries and Galloway 5</t>
  </si>
  <si>
    <t>S99900056</t>
  </si>
  <si>
    <t>Dumfries and Galloway 6</t>
  </si>
  <si>
    <t>S99900057</t>
  </si>
  <si>
    <t>Dumfries and Galloway 7</t>
  </si>
  <si>
    <t>S99900058</t>
  </si>
  <si>
    <t>Dumfries and Galloway 8</t>
  </si>
  <si>
    <t>S99900059</t>
  </si>
  <si>
    <t>East Ayrshire 1</t>
  </si>
  <si>
    <t>S12000008</t>
  </si>
  <si>
    <t>East Ayrshire</t>
  </si>
  <si>
    <t>S99900060</t>
  </si>
  <si>
    <t>East Ayrshire 2</t>
  </si>
  <si>
    <t>S99900061</t>
  </si>
  <si>
    <t>East Ayrshire 3</t>
  </si>
  <si>
    <t>S99900062</t>
  </si>
  <si>
    <t>East Ayrshire 4</t>
  </si>
  <si>
    <t>S99900063</t>
  </si>
  <si>
    <t>East Ayrshire 5</t>
  </si>
  <si>
    <t>S99900064</t>
  </si>
  <si>
    <t>East Ayrshire 6</t>
  </si>
  <si>
    <t>S99900065</t>
  </si>
  <si>
    <t>East Ayrshire 7</t>
  </si>
  <si>
    <t>S99900066</t>
  </si>
  <si>
    <t>East Ayrshire 8</t>
  </si>
  <si>
    <t>S99900067</t>
  </si>
  <si>
    <t>East Ayrshire 9</t>
  </si>
  <si>
    <t>S99900068</t>
  </si>
  <si>
    <t>East Ayrshire 10</t>
  </si>
  <si>
    <t>S99900069</t>
  </si>
  <si>
    <t>East Dunbartonshire 1</t>
  </si>
  <si>
    <t>S12000045</t>
  </si>
  <si>
    <t>East Dunbartonshire</t>
  </si>
  <si>
    <t>S99900070</t>
  </si>
  <si>
    <t>East Dunbartonshire 2</t>
  </si>
  <si>
    <t>S99900071</t>
  </si>
  <si>
    <t>East Dunbartonshire 3</t>
  </si>
  <si>
    <t>S99900072</t>
  </si>
  <si>
    <t>East Dunbartonshire 4</t>
  </si>
  <si>
    <t>S99900073</t>
  </si>
  <si>
    <t>East Dunbartonshire 5</t>
  </si>
  <si>
    <t>S99900074</t>
  </si>
  <si>
    <t>East Dunbartonshire 6</t>
  </si>
  <si>
    <t>S99900075</t>
  </si>
  <si>
    <t>East Lothian 1</t>
  </si>
  <si>
    <t>S12000010</t>
  </si>
  <si>
    <t>East Lothian</t>
  </si>
  <si>
    <t>S99900076</t>
  </si>
  <si>
    <t>East Lothian 2</t>
  </si>
  <si>
    <t>S99900077</t>
  </si>
  <si>
    <t>East Lothian 3</t>
  </si>
  <si>
    <t>S99900078</t>
  </si>
  <si>
    <t>East Lothian 4</t>
  </si>
  <si>
    <t>S99900079</t>
  </si>
  <si>
    <t>East Lothian 5</t>
  </si>
  <si>
    <t>S99900080</t>
  </si>
  <si>
    <t>East Lothian 6</t>
  </si>
  <si>
    <t>S99900081</t>
  </si>
  <si>
    <t>East Renfrewshire 1</t>
  </si>
  <si>
    <t>S12000011</t>
  </si>
  <si>
    <t>East Renfrewshire</t>
  </si>
  <si>
    <t>S99900082</t>
  </si>
  <si>
    <t>East Renfrewshire 2</t>
  </si>
  <si>
    <t>S99900083</t>
  </si>
  <si>
    <t>East Renfrewshire 3</t>
  </si>
  <si>
    <t>S99900084</t>
  </si>
  <si>
    <t>East Renfrewshire 4</t>
  </si>
  <si>
    <t>S99900085</t>
  </si>
  <si>
    <t>East Renfrewshire 5</t>
  </si>
  <si>
    <t>S99900086</t>
  </si>
  <si>
    <t>City of Edinburgh 1</t>
  </si>
  <si>
    <t>S12000036</t>
  </si>
  <si>
    <t>City of Edinburgh</t>
  </si>
  <si>
    <t>S99900087</t>
  </si>
  <si>
    <t>City of Edinburgh 2</t>
  </si>
  <si>
    <t>S99900088</t>
  </si>
  <si>
    <t>City of Edinburgh 3</t>
  </si>
  <si>
    <t>S99900089</t>
  </si>
  <si>
    <t>City of Edinburgh 4</t>
  </si>
  <si>
    <t>Urban Big</t>
  </si>
  <si>
    <t>S99900090</t>
  </si>
  <si>
    <t>Falkirk 1</t>
  </si>
  <si>
    <t>S12000014</t>
  </si>
  <si>
    <t>Falkirk</t>
  </si>
  <si>
    <t>S99900091</t>
  </si>
  <si>
    <t>Falkirk 2</t>
  </si>
  <si>
    <t>S99900092</t>
  </si>
  <si>
    <t>Falkirk 3</t>
  </si>
  <si>
    <t>S99900093</t>
  </si>
  <si>
    <t>Falkirk 4</t>
  </si>
  <si>
    <t>S99900094</t>
  </si>
  <si>
    <t>Falkirk 5</t>
  </si>
  <si>
    <t>S99900095</t>
  </si>
  <si>
    <t>Falkirk 6</t>
  </si>
  <si>
    <t>S99900096</t>
  </si>
  <si>
    <t>Falkirk 7</t>
  </si>
  <si>
    <t>S99900097</t>
  </si>
  <si>
    <t>Fife 1</t>
  </si>
  <si>
    <t>S12000015</t>
  </si>
  <si>
    <t>Fife</t>
  </si>
  <si>
    <t>S99900098</t>
  </si>
  <si>
    <t>Fife 2</t>
  </si>
  <si>
    <t>S99900099</t>
  </si>
  <si>
    <t>Fife 3</t>
  </si>
  <si>
    <t>S99900100</t>
  </si>
  <si>
    <t>Fife 4</t>
  </si>
  <si>
    <t>S99900101</t>
  </si>
  <si>
    <t>Fife 5</t>
  </si>
  <si>
    <t>S99900102</t>
  </si>
  <si>
    <t>Fife 6</t>
  </si>
  <si>
    <t>S99900103</t>
  </si>
  <si>
    <t>Fife 7</t>
  </si>
  <si>
    <t>S99900104</t>
  </si>
  <si>
    <t>Fife 8</t>
  </si>
  <si>
    <t>S99900105</t>
  </si>
  <si>
    <t>Fife 9</t>
  </si>
  <si>
    <t>S99900106</t>
  </si>
  <si>
    <t>Fife 10</t>
  </si>
  <si>
    <t>S99900107</t>
  </si>
  <si>
    <t>Fife 11</t>
  </si>
  <si>
    <t>S99900108</t>
  </si>
  <si>
    <t>Fife 12</t>
  </si>
  <si>
    <t>S99900109</t>
  </si>
  <si>
    <t>Fife 13</t>
  </si>
  <si>
    <t>S99900110</t>
  </si>
  <si>
    <t>Fife 14</t>
  </si>
  <si>
    <t>S99900111</t>
  </si>
  <si>
    <t>Fife 15</t>
  </si>
  <si>
    <t>S99900112</t>
  </si>
  <si>
    <t>Fife 16</t>
  </si>
  <si>
    <t>S99900113</t>
  </si>
  <si>
    <t>Fife 17</t>
  </si>
  <si>
    <t>S99900114</t>
  </si>
  <si>
    <t>Fife 18</t>
  </si>
  <si>
    <t>S99900115</t>
  </si>
  <si>
    <t>Fife 19</t>
  </si>
  <si>
    <t>S99900116</t>
  </si>
  <si>
    <t>Highland 1</t>
  </si>
  <si>
    <t>S12000017</t>
  </si>
  <si>
    <t>Highland</t>
  </si>
  <si>
    <t>S99900117</t>
  </si>
  <si>
    <t>Highland 2</t>
  </si>
  <si>
    <t>S99900118</t>
  </si>
  <si>
    <t>Highland 3</t>
  </si>
  <si>
    <t>S99900119</t>
  </si>
  <si>
    <t>Highland 4</t>
  </si>
  <si>
    <t>S99900120</t>
  </si>
  <si>
    <t>Highland 5</t>
  </si>
  <si>
    <t>S99900121</t>
  </si>
  <si>
    <t>Highland 6</t>
  </si>
  <si>
    <t>S99900122</t>
  </si>
  <si>
    <t>Highland 7</t>
  </si>
  <si>
    <t>S99900123</t>
  </si>
  <si>
    <t>Highland 8</t>
  </si>
  <si>
    <t>S99900124</t>
  </si>
  <si>
    <t>Highland 9</t>
  </si>
  <si>
    <t>S99900125</t>
  </si>
  <si>
    <t>Highland 10</t>
  </si>
  <si>
    <t>S99900126</t>
  </si>
  <si>
    <t>Inverclyde 1</t>
  </si>
  <si>
    <t>S12000018</t>
  </si>
  <si>
    <t>Inverclyde</t>
  </si>
  <si>
    <t>S99900127</t>
  </si>
  <si>
    <t>Inverclyde 2</t>
  </si>
  <si>
    <t>S99900128</t>
  </si>
  <si>
    <t>Inverclyde 3</t>
  </si>
  <si>
    <t>S99900129</t>
  </si>
  <si>
    <t>Inverclyde 4</t>
  </si>
  <si>
    <t>S99900130</t>
  </si>
  <si>
    <t>Midlothian 1</t>
  </si>
  <si>
    <t>S12000019</t>
  </si>
  <si>
    <t>Midlothian</t>
  </si>
  <si>
    <t>S99900131</t>
  </si>
  <si>
    <t>Midlothian 2</t>
  </si>
  <si>
    <t>S99900132</t>
  </si>
  <si>
    <t>Midlothian 3</t>
  </si>
  <si>
    <t>S99900133</t>
  </si>
  <si>
    <t>Midlothian 4</t>
  </si>
  <si>
    <t>S99900134</t>
  </si>
  <si>
    <t>Midlothian 5</t>
  </si>
  <si>
    <t>S99900135</t>
  </si>
  <si>
    <t>Midlothian 6</t>
  </si>
  <si>
    <t>S99900136</t>
  </si>
  <si>
    <t>Moray 1</t>
  </si>
  <si>
    <t>S12000020</t>
  </si>
  <si>
    <t>Moray</t>
  </si>
  <si>
    <t>S99900137</t>
  </si>
  <si>
    <t>Moray 2</t>
  </si>
  <si>
    <t>S99900138</t>
  </si>
  <si>
    <t>Moray 3</t>
  </si>
  <si>
    <t>S99900139</t>
  </si>
  <si>
    <t>Moray 4</t>
  </si>
  <si>
    <t>S99900140</t>
  </si>
  <si>
    <t>North Ayrshire 1</t>
  </si>
  <si>
    <t>S12000021</t>
  </si>
  <si>
    <t>North Ayrshire</t>
  </si>
  <si>
    <t>S99900141</t>
  </si>
  <si>
    <t>North Ayrshire 2</t>
  </si>
  <si>
    <t>S99900142</t>
  </si>
  <si>
    <t>North Ayrshire 3</t>
  </si>
  <si>
    <t>S99900143</t>
  </si>
  <si>
    <t>North Ayrshire 4</t>
  </si>
  <si>
    <t>S99900144</t>
  </si>
  <si>
    <t>North Ayrshire 5</t>
  </si>
  <si>
    <t>S99900145</t>
  </si>
  <si>
    <t>North Ayrshire 6</t>
  </si>
  <si>
    <t>S99900146</t>
  </si>
  <si>
    <t>North Ayrshire 7</t>
  </si>
  <si>
    <t>S99900147</t>
  </si>
  <si>
    <t>North Ayrshire 8</t>
  </si>
  <si>
    <t>S99900148</t>
  </si>
  <si>
    <t>North Ayrshire 9</t>
  </si>
  <si>
    <t>S99900149</t>
  </si>
  <si>
    <t>North Ayrshire 10</t>
  </si>
  <si>
    <t>S99900150</t>
  </si>
  <si>
    <t>North Ayrshire 11</t>
  </si>
  <si>
    <t>S99900151</t>
  </si>
  <si>
    <t>North Ayrshire 12</t>
  </si>
  <si>
    <t>S99900152</t>
  </si>
  <si>
    <t>North Lanarkshire 1</t>
  </si>
  <si>
    <t>S12000044</t>
  </si>
  <si>
    <t>North Lanarkshire</t>
  </si>
  <si>
    <t>S99900153</t>
  </si>
  <si>
    <t>North Lanarkshire 2</t>
  </si>
  <si>
    <t>S99900154</t>
  </si>
  <si>
    <t>North Lanarkshire 3</t>
  </si>
  <si>
    <t>S99900155</t>
  </si>
  <si>
    <t>North Lanarkshire 4</t>
  </si>
  <si>
    <t>S99900156</t>
  </si>
  <si>
    <t>North Lanarkshire 5</t>
  </si>
  <si>
    <t>S99900157</t>
  </si>
  <si>
    <t>North Lanarkshire 6</t>
  </si>
  <si>
    <t>S99900158</t>
  </si>
  <si>
    <t>North Lanarkshire 7</t>
  </si>
  <si>
    <t>S99900159</t>
  </si>
  <si>
    <t>North Lanarkshire 8</t>
  </si>
  <si>
    <t>S99900160</t>
  </si>
  <si>
    <t>North Lanarkshire 9</t>
  </si>
  <si>
    <t>S99900161</t>
  </si>
  <si>
    <t>North Lanarkshire 10</t>
  </si>
  <si>
    <t>S99900162</t>
  </si>
  <si>
    <t>North Lanarkshire 11</t>
  </si>
  <si>
    <t>S99900163</t>
  </si>
  <si>
    <t>Orkney Islands 1</t>
  </si>
  <si>
    <t>S12000023</t>
  </si>
  <si>
    <t>Orkney Islands</t>
  </si>
  <si>
    <t>S99900164</t>
  </si>
  <si>
    <t>Orkney Islands 2</t>
  </si>
  <si>
    <t>S99900165</t>
  </si>
  <si>
    <t>Perth and Kinross 1</t>
  </si>
  <si>
    <t>S12000024</t>
  </si>
  <si>
    <t>Perth and Kinross</t>
  </si>
  <si>
    <t>S99900166</t>
  </si>
  <si>
    <t>Perth and Kinross 2</t>
  </si>
  <si>
    <t>S99900167</t>
  </si>
  <si>
    <t>Perth and Kinross 3</t>
  </si>
  <si>
    <t>S99900168</t>
  </si>
  <si>
    <t>Perth and Kinross 4</t>
  </si>
  <si>
    <t>S99900169</t>
  </si>
  <si>
    <t>Perth and Kinross 5</t>
  </si>
  <si>
    <t>S99900170</t>
  </si>
  <si>
    <t>Renfrewshire 1</t>
  </si>
  <si>
    <t>S12000038</t>
  </si>
  <si>
    <t>Renfrewshire</t>
  </si>
  <si>
    <t>S99900171</t>
  </si>
  <si>
    <t>Renfrewshire 2</t>
  </si>
  <si>
    <t>S99900172</t>
  </si>
  <si>
    <t>Renfrewshire 3</t>
  </si>
  <si>
    <t>S99900173</t>
  </si>
  <si>
    <t>Renfrewshire 4</t>
  </si>
  <si>
    <t>S99900174</t>
  </si>
  <si>
    <t>Renfrewshire 5</t>
  </si>
  <si>
    <t>S99900175</t>
  </si>
  <si>
    <t>Renfrewshire 6</t>
  </si>
  <si>
    <t>S99900176</t>
  </si>
  <si>
    <t>Renfrewshire 7</t>
  </si>
  <si>
    <t>S99900177</t>
  </si>
  <si>
    <t>Renfrewshire 8</t>
  </si>
  <si>
    <t>S99900178</t>
  </si>
  <si>
    <t>Renfrewshire 9</t>
  </si>
  <si>
    <t>S99900179</t>
  </si>
  <si>
    <t>Shetland Islands 1</t>
  </si>
  <si>
    <t>S12000027</t>
  </si>
  <si>
    <t>Shetland Islands</t>
  </si>
  <si>
    <t>S99900180</t>
  </si>
  <si>
    <t>Shetland Islands 2</t>
  </si>
  <si>
    <t>S99900181</t>
  </si>
  <si>
    <t>South Ayrshire 1</t>
  </si>
  <si>
    <t>S12000028</t>
  </si>
  <si>
    <t>South Ayrshire</t>
  </si>
  <si>
    <t>S99900182</t>
  </si>
  <si>
    <t>South Ayrshire 2</t>
  </si>
  <si>
    <t>S99900183</t>
  </si>
  <si>
    <t>South Ayrshire 3</t>
  </si>
  <si>
    <t>S99900184</t>
  </si>
  <si>
    <t>South Ayrshire 4</t>
  </si>
  <si>
    <t>S99900185</t>
  </si>
  <si>
    <t>South Lanarkshire 1</t>
  </si>
  <si>
    <t>S12000029</t>
  </si>
  <si>
    <t>South Lanarkshire</t>
  </si>
  <si>
    <t>S99900186</t>
  </si>
  <si>
    <t>South Lanarkshire 2</t>
  </si>
  <si>
    <t>S99900187</t>
  </si>
  <si>
    <t>South Lanarkshire 3</t>
  </si>
  <si>
    <t>S99900188</t>
  </si>
  <si>
    <t>South Lanarkshire 4</t>
  </si>
  <si>
    <t>S99900189</t>
  </si>
  <si>
    <t>South Lanarkshire 5</t>
  </si>
  <si>
    <t>S99900190</t>
  </si>
  <si>
    <t>South Lanarkshire 6</t>
  </si>
  <si>
    <t>S99900191</t>
  </si>
  <si>
    <t>South Lanarkshire 7</t>
  </si>
  <si>
    <t>S99900192</t>
  </si>
  <si>
    <t>South Lanarkshire 8</t>
  </si>
  <si>
    <t>S99900193</t>
  </si>
  <si>
    <t>South Lanarkshire 9</t>
  </si>
  <si>
    <t>S99900194</t>
  </si>
  <si>
    <t>South Lanarkshire 10</t>
  </si>
  <si>
    <t>S99900195</t>
  </si>
  <si>
    <t>South Lanarkshire 11</t>
  </si>
  <si>
    <t>S99900196</t>
  </si>
  <si>
    <t>Stirling 1</t>
  </si>
  <si>
    <t>S12000030</t>
  </si>
  <si>
    <t>Stirling</t>
  </si>
  <si>
    <t>S99900197</t>
  </si>
  <si>
    <t>Stirling 2</t>
  </si>
  <si>
    <t>S99900198</t>
  </si>
  <si>
    <t>Stirling 3</t>
  </si>
  <si>
    <t>S99900199</t>
  </si>
  <si>
    <t>West Lothian 1</t>
  </si>
  <si>
    <t>S12000040</t>
  </si>
  <si>
    <t>West Lothian</t>
  </si>
  <si>
    <t>S99900200</t>
  </si>
  <si>
    <t>West Lothian 2</t>
  </si>
  <si>
    <t>S99900201</t>
  </si>
  <si>
    <t>West Lothian 3</t>
  </si>
  <si>
    <t>S99900202</t>
  </si>
  <si>
    <t>West Lothian 4</t>
  </si>
  <si>
    <t>S99900203</t>
  </si>
  <si>
    <t>West Lothian 5</t>
  </si>
  <si>
    <t>S99900204</t>
  </si>
  <si>
    <t>West Lothian 6</t>
  </si>
  <si>
    <t>S99900205</t>
  </si>
  <si>
    <t>West Lothian 7</t>
  </si>
  <si>
    <t>S99900206</t>
  </si>
  <si>
    <t>West Lothian 8</t>
  </si>
  <si>
    <t>S99900207</t>
  </si>
  <si>
    <t>Comhairle nan Eilean Siar 1</t>
  </si>
  <si>
    <t>S12000013</t>
  </si>
  <si>
    <t>Comhairle nan Eilean Siar</t>
  </si>
  <si>
    <t>S99900208</t>
  </si>
  <si>
    <t>Glasgow City 1</t>
  </si>
  <si>
    <t>S12000046</t>
  </si>
  <si>
    <t>Glasgow City</t>
  </si>
  <si>
    <t>Inner Conurbation</t>
  </si>
  <si>
    <t>S99900209</t>
  </si>
  <si>
    <t>Glasgow City 2</t>
  </si>
  <si>
    <t>S99900210</t>
  </si>
  <si>
    <t>Glasgow City 3</t>
  </si>
  <si>
    <t>S99900211</t>
  </si>
  <si>
    <t>Glasgow City 4</t>
  </si>
  <si>
    <t>S99900212</t>
  </si>
  <si>
    <t>Glasgow City 5</t>
  </si>
  <si>
    <t>S99900213</t>
  </si>
  <si>
    <t>Glasgow City 6</t>
  </si>
  <si>
    <t>S99900214</t>
  </si>
  <si>
    <t>Glasgow City 7</t>
  </si>
  <si>
    <t>S99900215</t>
  </si>
  <si>
    <t>Glasgow City 8</t>
  </si>
  <si>
    <t>S99900216</t>
  </si>
  <si>
    <t>Glasgow City 9</t>
  </si>
  <si>
    <t>S99900217</t>
  </si>
  <si>
    <t>Glasgow City 10</t>
  </si>
  <si>
    <t>S99900218</t>
  </si>
  <si>
    <t>Glasgow City 11</t>
  </si>
  <si>
    <t>S99900219</t>
  </si>
  <si>
    <t>Glasgow City 12</t>
  </si>
  <si>
    <t>S99900220</t>
  </si>
  <si>
    <t>Glasgow City 13</t>
  </si>
  <si>
    <t>S99900221</t>
  </si>
  <si>
    <t>Glasgow City 14</t>
  </si>
  <si>
    <t>S99900222</t>
  </si>
  <si>
    <t>Glasgow City 15</t>
  </si>
  <si>
    <t>S99900223</t>
  </si>
  <si>
    <t>Glasgow City 16</t>
  </si>
  <si>
    <t>S99900224</t>
  </si>
  <si>
    <t>Glasgow City 17</t>
  </si>
  <si>
    <t>S99900225</t>
  </si>
  <si>
    <t>Glasgow City 18</t>
  </si>
  <si>
    <t>S99900226</t>
  </si>
  <si>
    <t>Glasgow City 19</t>
  </si>
  <si>
    <t>S99900227</t>
  </si>
  <si>
    <t>Glasgow City 20</t>
  </si>
  <si>
    <t>S99900228</t>
  </si>
  <si>
    <t>Glasgow City 21</t>
  </si>
  <si>
    <t>S99900229</t>
  </si>
  <si>
    <t>Glasgow City 22</t>
  </si>
  <si>
    <t>S99900230</t>
  </si>
  <si>
    <t>Glasgow City 23</t>
  </si>
  <si>
    <t>S99900231</t>
  </si>
  <si>
    <t>Glasgow City 24</t>
  </si>
  <si>
    <t>S99900232</t>
  </si>
  <si>
    <t>Glasgow City 25</t>
  </si>
  <si>
    <t>S99900233</t>
  </si>
  <si>
    <t>Glasgow City 26</t>
  </si>
  <si>
    <t>S99900234</t>
  </si>
  <si>
    <t>Glasgow City 27</t>
  </si>
  <si>
    <t>S99900235</t>
  </si>
  <si>
    <t>Glasgow City 28</t>
  </si>
  <si>
    <t>S99900236</t>
  </si>
  <si>
    <t>Glasgow City 29</t>
  </si>
  <si>
    <t>S99900237</t>
  </si>
  <si>
    <t>Glasgow City 30</t>
  </si>
  <si>
    <t>S99900238</t>
  </si>
  <si>
    <t>Glasgow City 31</t>
  </si>
  <si>
    <t>S99900239</t>
  </si>
  <si>
    <t>Glasgow City 32</t>
  </si>
  <si>
    <t>S99900240</t>
  </si>
  <si>
    <t>Glasgow City 33</t>
  </si>
  <si>
    <t>S99900241</t>
  </si>
  <si>
    <t>Glasgow City 34</t>
  </si>
  <si>
    <t>S99900242</t>
  </si>
  <si>
    <t>Glasgow City 35</t>
  </si>
  <si>
    <t>S99900243</t>
  </si>
  <si>
    <t>Glasgow City 36</t>
  </si>
  <si>
    <t>S99900244</t>
  </si>
  <si>
    <t>Glasgow City 37</t>
  </si>
  <si>
    <t>S99900245</t>
  </si>
  <si>
    <t>Glasgow City 38</t>
  </si>
  <si>
    <t>S99900246</t>
  </si>
  <si>
    <t>Glasgow City 39</t>
  </si>
  <si>
    <t>S99900247</t>
  </si>
  <si>
    <t>Glasgow City 40</t>
  </si>
  <si>
    <t>S99900248</t>
  </si>
  <si>
    <t>Glasgow City 41</t>
  </si>
  <si>
    <t>S99900249</t>
  </si>
  <si>
    <t>Glasgow City 42</t>
  </si>
  <si>
    <t>S99900250</t>
  </si>
  <si>
    <t>Glasgow City 43</t>
  </si>
  <si>
    <t>S99900251</t>
  </si>
  <si>
    <t>Glasgow City 44</t>
  </si>
  <si>
    <t>S99900252</t>
  </si>
  <si>
    <t>City of Edinburgh 5</t>
  </si>
  <si>
    <t>S99900253</t>
  </si>
  <si>
    <t>City of Edinburgh 6</t>
  </si>
  <si>
    <t>S99900254</t>
  </si>
  <si>
    <t>City of Edinburgh 7</t>
  </si>
  <si>
    <t>S99900255</t>
  </si>
  <si>
    <t>City of Edinburgh 8</t>
  </si>
  <si>
    <t>S99900256</t>
  </si>
  <si>
    <t>City of Edinburgh 9</t>
  </si>
  <si>
    <t>S99900257</t>
  </si>
  <si>
    <t>City of Edinburgh 10</t>
  </si>
  <si>
    <t>S99900258</t>
  </si>
  <si>
    <t>City of Edinburgh 11</t>
  </si>
  <si>
    <t>S99900259</t>
  </si>
  <si>
    <t>City of Edinburgh 12</t>
  </si>
  <si>
    <t>S99900260</t>
  </si>
  <si>
    <t>City of Edinburgh 13</t>
  </si>
  <si>
    <t>S99900261</t>
  </si>
  <si>
    <t>City of Edinburgh 14</t>
  </si>
  <si>
    <t>S99900262</t>
  </si>
  <si>
    <t>City of Edinburgh 15</t>
  </si>
  <si>
    <t>S99900263</t>
  </si>
  <si>
    <t>City of Edinburgh 16</t>
  </si>
  <si>
    <t>S99900264</t>
  </si>
  <si>
    <t>City of Edinburgh 17</t>
  </si>
  <si>
    <t>S99900265</t>
  </si>
  <si>
    <t>City of Edinburgh 18</t>
  </si>
  <si>
    <t>S99900266</t>
  </si>
  <si>
    <t>City of Edinburgh 19</t>
  </si>
  <si>
    <t>S99900267</t>
  </si>
  <si>
    <t>City of Edinburgh 20</t>
  </si>
  <si>
    <t>S99900268</t>
  </si>
  <si>
    <t>City of Edinburgh 21</t>
  </si>
  <si>
    <t>S99900269</t>
  </si>
  <si>
    <t>City of Edinburgh 22</t>
  </si>
  <si>
    <t>S99900270</t>
  </si>
  <si>
    <t>City of Edinburgh 23</t>
  </si>
  <si>
    <t>S99900271</t>
  </si>
  <si>
    <t>City of Edinburgh 24</t>
  </si>
  <si>
    <t>S99900272</t>
  </si>
  <si>
    <t>City of Edinburgh 25</t>
  </si>
  <si>
    <t>S99900273</t>
  </si>
  <si>
    <t>City of Edinburgh 26</t>
  </si>
  <si>
    <t>S99900274</t>
  </si>
  <si>
    <t>City of Edinburgh 27</t>
  </si>
  <si>
    <t>S99900275</t>
  </si>
  <si>
    <t>City of Edinburgh 28</t>
  </si>
  <si>
    <t>S99900276</t>
  </si>
  <si>
    <t>City of Edinburgh 29</t>
  </si>
  <si>
    <t>S99900277</t>
  </si>
  <si>
    <t>City of Edinburgh 30</t>
  </si>
  <si>
    <t>S99900278</t>
  </si>
  <si>
    <t>City of Edinburgh 31</t>
  </si>
  <si>
    <t>S99900279</t>
  </si>
  <si>
    <t>City of Edinburgh 32</t>
  </si>
  <si>
    <t>S99900280</t>
  </si>
  <si>
    <t>City of Edinburgh 33</t>
  </si>
  <si>
    <t>S99900281</t>
  </si>
  <si>
    <t>City of Edinburgh 34</t>
  </si>
  <si>
    <t>S99900282</t>
  </si>
  <si>
    <t>City of Edinburgh 35</t>
  </si>
  <si>
    <t>S99900283</t>
  </si>
  <si>
    <t>City of Edinburgh 36</t>
  </si>
  <si>
    <t>S99900284</t>
  </si>
  <si>
    <t>City of Edinburgh 37</t>
  </si>
  <si>
    <t>S99900285</t>
  </si>
  <si>
    <t>Aberdeen City 6</t>
  </si>
  <si>
    <t>S99900286</t>
  </si>
  <si>
    <t>Aberdeen City 7</t>
  </si>
  <si>
    <t>S99900287</t>
  </si>
  <si>
    <t>Aberdeen City 8</t>
  </si>
  <si>
    <t>S99900288</t>
  </si>
  <si>
    <t>Aberdeen City 9</t>
  </si>
  <si>
    <t>S99900289</t>
  </si>
  <si>
    <t>Aberdeen City 10</t>
  </si>
  <si>
    <t>S99900290</t>
  </si>
  <si>
    <t>Aberdeen City 11</t>
  </si>
  <si>
    <t>S99900291</t>
  </si>
  <si>
    <t>Aberdeen City 12</t>
  </si>
  <si>
    <t>S99900292</t>
  </si>
  <si>
    <t>Aberdeen City 13</t>
  </si>
  <si>
    <t>S99900293</t>
  </si>
  <si>
    <t>Aberdeen City 14</t>
  </si>
  <si>
    <t>S99900294</t>
  </si>
  <si>
    <t>Aberdeen City 15</t>
  </si>
  <si>
    <t>S99900295</t>
  </si>
  <si>
    <t>Aberdeen City 16</t>
  </si>
  <si>
    <t>S99900296</t>
  </si>
  <si>
    <t>Aberdeen City 17</t>
  </si>
  <si>
    <t>S99900297</t>
  </si>
  <si>
    <t>Aberdeen City 18</t>
  </si>
  <si>
    <t>S99900298</t>
  </si>
  <si>
    <t>Aberdeenshire 14</t>
  </si>
  <si>
    <t>S99900299</t>
  </si>
  <si>
    <t>Aberdeenshire 15</t>
  </si>
  <si>
    <t>S99900300</t>
  </si>
  <si>
    <t>Aberdeenshire 16</t>
  </si>
  <si>
    <t>S99900301</t>
  </si>
  <si>
    <t>Aberdeenshire 17</t>
  </si>
  <si>
    <t>S99900302</t>
  </si>
  <si>
    <t>Aberdeenshire 18</t>
  </si>
  <si>
    <t>S99900303</t>
  </si>
  <si>
    <t>Aberdeenshire 19</t>
  </si>
  <si>
    <t>S99900304</t>
  </si>
  <si>
    <t>Aberdeenshire 20</t>
  </si>
  <si>
    <t>S99900305</t>
  </si>
  <si>
    <t>Aberdeenshire 21</t>
  </si>
  <si>
    <t>S99900306</t>
  </si>
  <si>
    <t>Aberdeenshire 22</t>
  </si>
  <si>
    <t>S99900307</t>
  </si>
  <si>
    <t>Dundee City 1</t>
  </si>
  <si>
    <t>S12000042</t>
  </si>
  <si>
    <t>Dundee City</t>
  </si>
  <si>
    <t>S99900308</t>
  </si>
  <si>
    <t>Dundee City 2</t>
  </si>
  <si>
    <t>S99900309</t>
  </si>
  <si>
    <t>Dundee City 3</t>
  </si>
  <si>
    <t>S99900310</t>
  </si>
  <si>
    <t>Dundee City 4</t>
  </si>
  <si>
    <t>S99900311</t>
  </si>
  <si>
    <t>Dundee City 5</t>
  </si>
  <si>
    <t>S99900312</t>
  </si>
  <si>
    <t>Dundee City 6</t>
  </si>
  <si>
    <t>S99900313</t>
  </si>
  <si>
    <t>Dundee City 7</t>
  </si>
  <si>
    <t>S99900314</t>
  </si>
  <si>
    <t>Dundee City 8</t>
  </si>
  <si>
    <t>S99900315</t>
  </si>
  <si>
    <t>Dundee City 9</t>
  </si>
  <si>
    <t>S99900316</t>
  </si>
  <si>
    <t>Dundee City 10</t>
  </si>
  <si>
    <t>S99900317</t>
  </si>
  <si>
    <t>Dundee City 11</t>
  </si>
  <si>
    <t>S99900318</t>
  </si>
  <si>
    <t>Dundee City 12</t>
  </si>
  <si>
    <t>S99900319</t>
  </si>
  <si>
    <t>Dundee City 13</t>
  </si>
  <si>
    <t>S99900320</t>
  </si>
  <si>
    <t>Highland 11</t>
  </si>
  <si>
    <t>S99900321</t>
  </si>
  <si>
    <t>Highland 12</t>
  </si>
  <si>
    <t>S99900322</t>
  </si>
  <si>
    <t>Highland 13</t>
  </si>
  <si>
    <t>S99900323</t>
  </si>
  <si>
    <t>Highland 14</t>
  </si>
  <si>
    <t>S99900324</t>
  </si>
  <si>
    <t>Highland 15</t>
  </si>
  <si>
    <t>S99900325</t>
  </si>
  <si>
    <t>Highland 16</t>
  </si>
  <si>
    <t>S99900326</t>
  </si>
  <si>
    <t>Highland 17</t>
  </si>
  <si>
    <t>S99900327</t>
  </si>
  <si>
    <t>Highland 18</t>
  </si>
  <si>
    <t>S99900328</t>
  </si>
  <si>
    <t>Highland 19</t>
  </si>
  <si>
    <t>S99900329</t>
  </si>
  <si>
    <t>Fife 20</t>
  </si>
  <si>
    <t>S99900330</t>
  </si>
  <si>
    <t>Fife 21</t>
  </si>
  <si>
    <t>S99900331</t>
  </si>
  <si>
    <t>Fife 22</t>
  </si>
  <si>
    <t>S99900332</t>
  </si>
  <si>
    <t>Fife 23</t>
  </si>
  <si>
    <t>S99900333</t>
  </si>
  <si>
    <t>Fife 24</t>
  </si>
  <si>
    <t>S99900334</t>
  </si>
  <si>
    <t>Fife 25</t>
  </si>
  <si>
    <t>S99900335</t>
  </si>
  <si>
    <t>Fife 26</t>
  </si>
  <si>
    <t>S99900336</t>
  </si>
  <si>
    <t>Fife 27</t>
  </si>
  <si>
    <t>S99900337</t>
  </si>
  <si>
    <t>Fife 28</t>
  </si>
  <si>
    <t>S99900338</t>
  </si>
  <si>
    <t>Fife 29</t>
  </si>
  <si>
    <t>S99900339</t>
  </si>
  <si>
    <t>Fife 30</t>
  </si>
  <si>
    <t>S99900340</t>
  </si>
  <si>
    <t>Dumfries and Galloway 9</t>
  </si>
  <si>
    <t>S99900341</t>
  </si>
  <si>
    <t>Dumfries and Galloway 10</t>
  </si>
  <si>
    <t>S99900342</t>
  </si>
  <si>
    <t>Dumfries and Galloway 11</t>
  </si>
  <si>
    <t>S99900343</t>
  </si>
  <si>
    <t>Dumfries and Galloway 12</t>
  </si>
  <si>
    <t>S99900344</t>
  </si>
  <si>
    <t>Dumfries and Galloway 13</t>
  </si>
  <si>
    <t>S99900345</t>
  </si>
  <si>
    <t>Dumfries and Galloway 14</t>
  </si>
  <si>
    <t>S99900346</t>
  </si>
  <si>
    <t>Renfrewshire 10</t>
  </si>
  <si>
    <t>S99900347</t>
  </si>
  <si>
    <t>Renfrewshire 11</t>
  </si>
  <si>
    <t>S99900348</t>
  </si>
  <si>
    <t>Renfrewshire 12</t>
  </si>
  <si>
    <t>S99900349</t>
  </si>
  <si>
    <t>Renfrewshire 13</t>
  </si>
  <si>
    <t>S99900350</t>
  </si>
  <si>
    <t>Renfrewshire 14</t>
  </si>
  <si>
    <t>S99900351</t>
  </si>
  <si>
    <t>Perth and Kinross 6</t>
  </si>
  <si>
    <t>S99900352</t>
  </si>
  <si>
    <t>Perth and Kinross 7</t>
  </si>
  <si>
    <t>S99900353</t>
  </si>
  <si>
    <t>Perth and Kinross 8</t>
  </si>
  <si>
    <t>S99900354</t>
  </si>
  <si>
    <t>Perth and Kinross 9</t>
  </si>
  <si>
    <t>S99900355</t>
  </si>
  <si>
    <t>Perth and Kinross 10</t>
  </si>
  <si>
    <t>S99900356</t>
  </si>
  <si>
    <t>South Lanarkshire 12</t>
  </si>
  <si>
    <t>S99900357</t>
  </si>
  <si>
    <t>South Lanarkshire 13</t>
  </si>
  <si>
    <t>S99900358</t>
  </si>
  <si>
    <t>South Lanarkshire 14</t>
  </si>
  <si>
    <t>S99900359</t>
  </si>
  <si>
    <t>South Lanarkshire 15</t>
  </si>
  <si>
    <t>S99900360</t>
  </si>
  <si>
    <t>Scottish Borders 8</t>
  </si>
  <si>
    <t>S99900361</t>
  </si>
  <si>
    <t>Scottish Borders 9</t>
  </si>
  <si>
    <t>S99900362</t>
  </si>
  <si>
    <t>Scottish Borders 10</t>
  </si>
  <si>
    <t>S99900363</t>
  </si>
  <si>
    <t>South Lanarkshire 16</t>
  </si>
  <si>
    <t>S99900364</t>
  </si>
  <si>
    <t>South Lanarkshire 17</t>
  </si>
  <si>
    <t>S99900365</t>
  </si>
  <si>
    <t>South Lanarkshire 18</t>
  </si>
  <si>
    <t>S99900366</t>
  </si>
  <si>
    <t>South Lanarkshire 19</t>
  </si>
  <si>
    <t>S99900367</t>
  </si>
  <si>
    <t>North Lanarkshire 12</t>
  </si>
  <si>
    <t>S99900368</t>
  </si>
  <si>
    <t>North Lanarkshire 13</t>
  </si>
  <si>
    <t>S99900369</t>
  </si>
  <si>
    <t>North Lanarkshire 14</t>
  </si>
  <si>
    <t>S99900370</t>
  </si>
  <si>
    <t>North Lanarkshire 15</t>
  </si>
  <si>
    <t>S99900371</t>
  </si>
  <si>
    <t>South Lanarkshire 20</t>
  </si>
  <si>
    <t>S99900372</t>
  </si>
  <si>
    <t>South Lanarkshire 21</t>
  </si>
  <si>
    <t>S99900373</t>
  </si>
  <si>
    <t>South Lanarkshire 22</t>
  </si>
  <si>
    <t>S99900374</t>
  </si>
  <si>
    <t>South Lanarkshire 23</t>
  </si>
  <si>
    <t>S99900375</t>
  </si>
  <si>
    <t>West Lothian 9</t>
  </si>
  <si>
    <t>S99900376</t>
  </si>
  <si>
    <t>West Lothian 10</t>
  </si>
  <si>
    <t>S99900377</t>
  </si>
  <si>
    <t>West Lothian 11</t>
  </si>
  <si>
    <t>S99900378</t>
  </si>
  <si>
    <t>West Lothian 12</t>
  </si>
  <si>
    <t>S99900379</t>
  </si>
  <si>
    <t>West Lothian 13</t>
  </si>
  <si>
    <t>S99900380</t>
  </si>
  <si>
    <t>West Lothian 14</t>
  </si>
  <si>
    <t>S99900381</t>
  </si>
  <si>
    <t>West Lothian 15</t>
  </si>
  <si>
    <t>S99900382</t>
  </si>
  <si>
    <t>West Lothian 16</t>
  </si>
  <si>
    <t>S99900383</t>
  </si>
  <si>
    <t>North Lanarkshire 16</t>
  </si>
  <si>
    <t>S99900384</t>
  </si>
  <si>
    <t>North Lanarkshire 17</t>
  </si>
  <si>
    <t>S99900385</t>
  </si>
  <si>
    <t>North Lanarkshire 18</t>
  </si>
  <si>
    <t>S99900386</t>
  </si>
  <si>
    <t>Fife 31</t>
  </si>
  <si>
    <t>S99900387</t>
  </si>
  <si>
    <t>Fife 32</t>
  </si>
  <si>
    <t>S99900388</t>
  </si>
  <si>
    <t>Fife 33</t>
  </si>
  <si>
    <t>S99900389</t>
  </si>
  <si>
    <t>Highland 20</t>
  </si>
  <si>
    <t>S99900390</t>
  </si>
  <si>
    <t>Highland 21</t>
  </si>
  <si>
    <t>S99900391</t>
  </si>
  <si>
    <t>Highland 22</t>
  </si>
  <si>
    <t>S99900392</t>
  </si>
  <si>
    <t>Moray 5</t>
  </si>
  <si>
    <t>S99900393</t>
  </si>
  <si>
    <t>Moray 6</t>
  </si>
  <si>
    <t>S99900394</t>
  </si>
  <si>
    <t>Moray 7</t>
  </si>
  <si>
    <t>S99900395</t>
  </si>
  <si>
    <t>East Ayrshire 11</t>
  </si>
  <si>
    <t>S99900396</t>
  </si>
  <si>
    <t>East Ayrshire 12</t>
  </si>
  <si>
    <t>S99900397</t>
  </si>
  <si>
    <t>Inverclyde 5</t>
  </si>
  <si>
    <t>S99900398</t>
  </si>
  <si>
    <t>Inverclyde 6</t>
  </si>
  <si>
    <t>S99900399</t>
  </si>
  <si>
    <t>South Lanarkshire 24</t>
  </si>
  <si>
    <t>S99900400</t>
  </si>
  <si>
    <t>South Lanarkshire 25</t>
  </si>
  <si>
    <t>S99900401</t>
  </si>
  <si>
    <t>South Lanarkshire 26</t>
  </si>
  <si>
    <t>S99900402</t>
  </si>
  <si>
    <t>Argyll and Bute 7</t>
  </si>
  <si>
    <t>S99900403</t>
  </si>
  <si>
    <t>Argyll and Bute 8</t>
  </si>
  <si>
    <t>S99900404</t>
  </si>
  <si>
    <t>Argyll and Bute 9</t>
  </si>
  <si>
    <t>S99900405</t>
  </si>
  <si>
    <t>Fife 34</t>
  </si>
  <si>
    <t>S99900406</t>
  </si>
  <si>
    <t>Fife 35</t>
  </si>
  <si>
    <t>S99900407</t>
  </si>
  <si>
    <t>Fife 36</t>
  </si>
  <si>
    <t>S99900408</t>
  </si>
  <si>
    <t>Stirling 4</t>
  </si>
  <si>
    <t>S99900409</t>
  </si>
  <si>
    <t>Angus 7</t>
  </si>
  <si>
    <t>S99900410</t>
  </si>
  <si>
    <t>Angus 8</t>
  </si>
  <si>
    <t>S99900411</t>
  </si>
  <si>
    <t>Angus 9</t>
  </si>
  <si>
    <t>S99900412</t>
  </si>
  <si>
    <t>Fife 37</t>
  </si>
  <si>
    <t>S99900413</t>
  </si>
  <si>
    <t>Fife 38</t>
  </si>
  <si>
    <t>S99900414</t>
  </si>
  <si>
    <t>Fife 39</t>
  </si>
  <si>
    <t>S99900415</t>
  </si>
  <si>
    <t>East Ayrshire 13</t>
  </si>
  <si>
    <t>S99900416</t>
  </si>
  <si>
    <t>East Ayrshire 14</t>
  </si>
  <si>
    <t>S99900417</t>
  </si>
  <si>
    <t>North Lanarkshire 19</t>
  </si>
  <si>
    <t>S99900418</t>
  </si>
  <si>
    <t>East Lothian 7</t>
  </si>
  <si>
    <t>S99900419</t>
  </si>
  <si>
    <t>East Lothian 8</t>
  </si>
  <si>
    <t>S99900420</t>
  </si>
  <si>
    <t>Falkirk 8</t>
  </si>
  <si>
    <t>S99900421</t>
  </si>
  <si>
    <t>Falkirk 9</t>
  </si>
  <si>
    <t>S99900422</t>
  </si>
  <si>
    <t>Stirling 5</t>
  </si>
  <si>
    <t>S99900423</t>
  </si>
  <si>
    <t>North Lanarkshire 20</t>
  </si>
  <si>
    <t>S99900424</t>
  </si>
  <si>
    <t>North Lanarkshire 21</t>
  </si>
  <si>
    <t>S99900425</t>
  </si>
  <si>
    <t>Falkirk 10</t>
  </si>
  <si>
    <t>S99900426</t>
  </si>
  <si>
    <t>Falkirk 11</t>
  </si>
  <si>
    <t>S99900427</t>
  </si>
  <si>
    <t>North Ayrshire 13</t>
  </si>
  <si>
    <t>S99900428</t>
  </si>
  <si>
    <t>North Ayrshire 14</t>
  </si>
  <si>
    <t>S99900429</t>
  </si>
  <si>
    <t>South Ayrshire 5</t>
  </si>
  <si>
    <t>S99900430</t>
  </si>
  <si>
    <t>South Ayrshire 6</t>
  </si>
  <si>
    <t>S99900431</t>
  </si>
  <si>
    <t>West Dunbartonshire 8</t>
  </si>
  <si>
    <t>S99900432</t>
  </si>
  <si>
    <t>West Dunbartonshire 9</t>
  </si>
  <si>
    <t>S99900433</t>
  </si>
  <si>
    <t>Dumfries and Galloway 15</t>
  </si>
  <si>
    <t>S99900434</t>
  </si>
  <si>
    <t>Dumfries and Galloway 16</t>
  </si>
  <si>
    <t>S99900435</t>
  </si>
  <si>
    <t>North Lanarkshire 22</t>
  </si>
  <si>
    <t>S99900436</t>
  </si>
  <si>
    <t>North Lanarkshire 23</t>
  </si>
  <si>
    <t>S99900437</t>
  </si>
  <si>
    <t>East Dunbartonshire 7</t>
  </si>
  <si>
    <t>S99900438</t>
  </si>
  <si>
    <t>East Dunbartonshire 8</t>
  </si>
  <si>
    <t>S99900439</t>
  </si>
  <si>
    <t>South Ayrshire 7</t>
  </si>
  <si>
    <t>S99900440</t>
  </si>
  <si>
    <t>South Ayrshire 8</t>
  </si>
  <si>
    <t>S99900441</t>
  </si>
  <si>
    <t>South Ayrshire 9</t>
  </si>
  <si>
    <t>S99900442</t>
  </si>
  <si>
    <t>South Ayrshire 10</t>
  </si>
  <si>
    <t>S99900443</t>
  </si>
  <si>
    <t>North Lanarkshire 24</t>
  </si>
  <si>
    <t>S99900444</t>
  </si>
  <si>
    <t>North Lanarkshire 25</t>
  </si>
  <si>
    <t>S99900445</t>
  </si>
  <si>
    <t>North Lanarkshire 26</t>
  </si>
  <si>
    <t>S99900446</t>
  </si>
  <si>
    <t>North Lanarkshire 27</t>
  </si>
  <si>
    <t>S99900447</t>
  </si>
  <si>
    <t>Perth and Kinross 11</t>
  </si>
  <si>
    <t>S99900448</t>
  </si>
  <si>
    <t>Perth and Kinross 12</t>
  </si>
  <si>
    <t>S99900449</t>
  </si>
  <si>
    <t>Perth and Kinross 13</t>
  </si>
  <si>
    <t>S99900450</t>
  </si>
  <si>
    <t>Glasgow City 45</t>
  </si>
  <si>
    <t>S99900451</t>
  </si>
  <si>
    <t>Glasgow City 46</t>
  </si>
  <si>
    <t>S99900452</t>
  </si>
  <si>
    <t>Highland 23</t>
  </si>
  <si>
    <t>S99900453</t>
  </si>
  <si>
    <t>Highland 24</t>
  </si>
  <si>
    <t>S99900454</t>
  </si>
  <si>
    <t>Angus 10</t>
  </si>
  <si>
    <t>S99900455</t>
  </si>
  <si>
    <t>Angus 11</t>
  </si>
  <si>
    <t>S99900456</t>
  </si>
  <si>
    <t>East Renfrewshire 6</t>
  </si>
  <si>
    <t>S99900457</t>
  </si>
  <si>
    <t>East Renfrewshire 7</t>
  </si>
  <si>
    <t>S99900458</t>
  </si>
  <si>
    <t>North Lanarkshire 28</t>
  </si>
  <si>
    <t>S99900459</t>
  </si>
  <si>
    <t>North Lanarkshire 29</t>
  </si>
  <si>
    <t>S99900460</t>
  </si>
  <si>
    <t>East Dunbartonshire 9</t>
  </si>
  <si>
    <t>S99900461</t>
  </si>
  <si>
    <t>East Dunbartonshire 10</t>
  </si>
  <si>
    <t>S99900462</t>
  </si>
  <si>
    <t>Moray 8</t>
  </si>
  <si>
    <t>S99900463</t>
  </si>
  <si>
    <t>Moray 9</t>
  </si>
  <si>
    <t>S99900464</t>
  </si>
  <si>
    <t>East Lothian 9</t>
  </si>
  <si>
    <t>S99900465</t>
  </si>
  <si>
    <t>East Lothian 10</t>
  </si>
  <si>
    <t>S99900466</t>
  </si>
  <si>
    <t>Midlothian 7</t>
  </si>
  <si>
    <t>S99900467</t>
  </si>
  <si>
    <t>Midlothian 8</t>
  </si>
  <si>
    <t>S99900468</t>
  </si>
  <si>
    <t>Aberdeen City 19</t>
  </si>
  <si>
    <t>S99900469</t>
  </si>
  <si>
    <t>Aberdeen City 20</t>
  </si>
  <si>
    <t>S99900470</t>
  </si>
  <si>
    <t>City of Edinburgh 38</t>
  </si>
  <si>
    <t>S99900471</t>
  </si>
  <si>
    <t>City of Edinburgh 39</t>
  </si>
  <si>
    <t>S99900472</t>
  </si>
  <si>
    <t>East Ayrshire 15</t>
  </si>
  <si>
    <t>S99900473</t>
  </si>
  <si>
    <t>East Ayrshire 16</t>
  </si>
  <si>
    <t>S99900474</t>
  </si>
  <si>
    <t>East Renfrewshire 8</t>
  </si>
  <si>
    <t>S99900475</t>
  </si>
  <si>
    <t>East Renfrewshire 9</t>
  </si>
  <si>
    <t>S99900476</t>
  </si>
  <si>
    <t>Inverclyde 7</t>
  </si>
  <si>
    <t>S99900477</t>
  </si>
  <si>
    <t>Inverclyde 8</t>
  </si>
  <si>
    <t>S99900478</t>
  </si>
  <si>
    <t>Aberdeenshire 23</t>
  </si>
  <si>
    <t>S99900479</t>
  </si>
  <si>
    <t>Aberdeenshire 24</t>
  </si>
  <si>
    <t>S99900480</t>
  </si>
  <si>
    <t>Renfrewshire 15</t>
  </si>
  <si>
    <t>S99900481</t>
  </si>
  <si>
    <t>Renfrewshire 16</t>
  </si>
  <si>
    <t>S99900482</t>
  </si>
  <si>
    <t>Falkirk 12</t>
  </si>
  <si>
    <t>S99900483</t>
  </si>
  <si>
    <t>Falkirk 13</t>
  </si>
  <si>
    <t>S99900484</t>
  </si>
  <si>
    <t>North Lanarkshire 30</t>
  </si>
  <si>
    <t>S99900485</t>
  </si>
  <si>
    <t>North Lanarkshire 31</t>
  </si>
  <si>
    <t>S99900486</t>
  </si>
  <si>
    <t>Stirling 6</t>
  </si>
  <si>
    <t>S99900487</t>
  </si>
  <si>
    <t>Stirling 7</t>
  </si>
  <si>
    <t>S99900488</t>
  </si>
  <si>
    <t>Aberdeenshire 25</t>
  </si>
  <si>
    <t>S99900489</t>
  </si>
  <si>
    <t>Aberdeenshire 26</t>
  </si>
  <si>
    <t>S99900490</t>
  </si>
  <si>
    <t>Stirling 8</t>
  </si>
  <si>
    <t>S99900491</t>
  </si>
  <si>
    <t>Stirling 9</t>
  </si>
  <si>
    <t>S99900492</t>
  </si>
  <si>
    <t>Scottish Borders 11</t>
  </si>
  <si>
    <t>S99900493</t>
  </si>
  <si>
    <t>Scottish Borders 12</t>
  </si>
  <si>
    <t>S99900494</t>
  </si>
  <si>
    <t>South Lanarkshire 27</t>
  </si>
  <si>
    <t>S99900495</t>
  </si>
  <si>
    <t>South Lanarkshire 28</t>
  </si>
  <si>
    <t>S99900496</t>
  </si>
  <si>
    <t>City of Edinburgh 40</t>
  </si>
  <si>
    <t>S99900497</t>
  </si>
  <si>
    <t>City of Edinburgh 41</t>
  </si>
  <si>
    <t>S99900498</t>
  </si>
  <si>
    <t>Comhairle nan Eilean Siar 2</t>
  </si>
  <si>
    <t>S99900499</t>
  </si>
  <si>
    <t>Comhairle nan Eilean Siar 3</t>
  </si>
  <si>
    <t>E02000001</t>
  </si>
  <si>
    <t>City of London 001</t>
  </si>
  <si>
    <t>E09000001</t>
  </si>
  <si>
    <t>City of London</t>
  </si>
  <si>
    <t>South East</t>
  </si>
  <si>
    <t>Central London</t>
  </si>
  <si>
    <t>E02000002</t>
  </si>
  <si>
    <t>Barking and Dagenham 001</t>
  </si>
  <si>
    <t>E09000002</t>
  </si>
  <si>
    <t>Barking and Dagenham</t>
  </si>
  <si>
    <t>Outer London</t>
  </si>
  <si>
    <t>E02000003</t>
  </si>
  <si>
    <t>Barking and Dagenham 002</t>
  </si>
  <si>
    <t>E02000004</t>
  </si>
  <si>
    <t>Barking and Dagenham 003</t>
  </si>
  <si>
    <t>E02000005</t>
  </si>
  <si>
    <t>Barking and Dagenham 004</t>
  </si>
  <si>
    <t>E02000007</t>
  </si>
  <si>
    <t>Barking and Dagenham 006</t>
  </si>
  <si>
    <t>E02000008</t>
  </si>
  <si>
    <t>Barking and Dagenham 007</t>
  </si>
  <si>
    <t>E02000009</t>
  </si>
  <si>
    <t>Barking and Dagenham 008</t>
  </si>
  <si>
    <t>E02000010</t>
  </si>
  <si>
    <t>Barking and Dagenham 009</t>
  </si>
  <si>
    <t>E02000011</t>
  </si>
  <si>
    <t>Barking and Dagenham 010</t>
  </si>
  <si>
    <t>E02000012</t>
  </si>
  <si>
    <t>Barking and Dagenham 011</t>
  </si>
  <si>
    <t>E02000013</t>
  </si>
  <si>
    <t>Barking and Dagenham 012</t>
  </si>
  <si>
    <t>E02000014</t>
  </si>
  <si>
    <t>Barking and Dagenham 013</t>
  </si>
  <si>
    <t>E02000015</t>
  </si>
  <si>
    <t>Barking and Dagenham 014</t>
  </si>
  <si>
    <t>E02000016</t>
  </si>
  <si>
    <t>Barking and Dagenham 015</t>
  </si>
  <si>
    <t>E02000017</t>
  </si>
  <si>
    <t>Barking and Dagenham 016</t>
  </si>
  <si>
    <t>E02000018</t>
  </si>
  <si>
    <t>Barking and Dagenham 017</t>
  </si>
  <si>
    <t>E02000019</t>
  </si>
  <si>
    <t>Barking and Dagenham 018</t>
  </si>
  <si>
    <t>E02000020</t>
  </si>
  <si>
    <t>Barking and Dagenham 019</t>
  </si>
  <si>
    <t>E02000021</t>
  </si>
  <si>
    <t>Barking and Dagenham 020</t>
  </si>
  <si>
    <t>E02000022</t>
  </si>
  <si>
    <t>Barking and Dagenham 021</t>
  </si>
  <si>
    <t>E02000023</t>
  </si>
  <si>
    <t>Barking and Dagenham 022</t>
  </si>
  <si>
    <t>E02000024</t>
  </si>
  <si>
    <t>Barnet 001</t>
  </si>
  <si>
    <t>E09000003</t>
  </si>
  <si>
    <t>Barnet</t>
  </si>
  <si>
    <t>E02000025</t>
  </si>
  <si>
    <t>Barnet 002</t>
  </si>
  <si>
    <t>E02000026</t>
  </si>
  <si>
    <t>Barnet 003</t>
  </si>
  <si>
    <t>E02000027</t>
  </si>
  <si>
    <t>Barnet 004</t>
  </si>
  <si>
    <t>E02000028</t>
  </si>
  <si>
    <t>Barnet 005</t>
  </si>
  <si>
    <t>E02000029</t>
  </si>
  <si>
    <t>Barnet 006</t>
  </si>
  <si>
    <t>E02000030</t>
  </si>
  <si>
    <t>Barnet 007</t>
  </si>
  <si>
    <t>E02000031</t>
  </si>
  <si>
    <t>Barnet 008</t>
  </si>
  <si>
    <t>E02000032</t>
  </si>
  <si>
    <t>Barnet 009</t>
  </si>
  <si>
    <t>E02000033</t>
  </si>
  <si>
    <t>Barnet 010</t>
  </si>
  <si>
    <t>E02000034</t>
  </si>
  <si>
    <t>Barnet 011</t>
  </si>
  <si>
    <t>E02000035</t>
  </si>
  <si>
    <t>Barnet 012</t>
  </si>
  <si>
    <t>E02000036</t>
  </si>
  <si>
    <t>Barnet 013</t>
  </si>
  <si>
    <t>E02000037</t>
  </si>
  <si>
    <t>Barnet 014</t>
  </si>
  <si>
    <t>E02000038</t>
  </si>
  <si>
    <t>Barnet 015</t>
  </si>
  <si>
    <t>E02000039</t>
  </si>
  <si>
    <t>Barnet 016</t>
  </si>
  <si>
    <t>E02000040</t>
  </si>
  <si>
    <t>Barnet 017</t>
  </si>
  <si>
    <t>E02000041</t>
  </si>
  <si>
    <t>Barnet 018</t>
  </si>
  <si>
    <t>E02000042</t>
  </si>
  <si>
    <t>Barnet 019</t>
  </si>
  <si>
    <t>E02000043</t>
  </si>
  <si>
    <t>Barnet 020</t>
  </si>
  <si>
    <t>E02000044</t>
  </si>
  <si>
    <t>Barnet 021</t>
  </si>
  <si>
    <t>E02000045</t>
  </si>
  <si>
    <t>Barnet 022</t>
  </si>
  <si>
    <t>E02000046</t>
  </si>
  <si>
    <t>Barnet 023</t>
  </si>
  <si>
    <t>E02000047</t>
  </si>
  <si>
    <t>Barnet 024</t>
  </si>
  <si>
    <t>E02000048</t>
  </si>
  <si>
    <t>Barnet 025</t>
  </si>
  <si>
    <t>E02000049</t>
  </si>
  <si>
    <t>Barnet 026</t>
  </si>
  <si>
    <t>E02000050</t>
  </si>
  <si>
    <t>Barnet 027</t>
  </si>
  <si>
    <t>E02000051</t>
  </si>
  <si>
    <t>Barnet 028</t>
  </si>
  <si>
    <t>E02000052</t>
  </si>
  <si>
    <t>Barnet 029</t>
  </si>
  <si>
    <t>E02000053</t>
  </si>
  <si>
    <t>Barnet 030</t>
  </si>
  <si>
    <t>E02000054</t>
  </si>
  <si>
    <t>Barnet 031</t>
  </si>
  <si>
    <t>E02000055</t>
  </si>
  <si>
    <t>Barnet 032</t>
  </si>
  <si>
    <t>E02000056</t>
  </si>
  <si>
    <t>Barnet 033</t>
  </si>
  <si>
    <t>E02000057</t>
  </si>
  <si>
    <t>Barnet 034</t>
  </si>
  <si>
    <t>E02000058</t>
  </si>
  <si>
    <t>Barnet 035</t>
  </si>
  <si>
    <t>E02000059</t>
  </si>
  <si>
    <t>Barnet 036</t>
  </si>
  <si>
    <t>E02000060</t>
  </si>
  <si>
    <t>Barnet 037</t>
  </si>
  <si>
    <t>E02000061</t>
  </si>
  <si>
    <t>Barnet 038</t>
  </si>
  <si>
    <t>E02000062</t>
  </si>
  <si>
    <t>Barnet 039</t>
  </si>
  <si>
    <t>E02000063</t>
  </si>
  <si>
    <t>Barnet 040</t>
  </si>
  <si>
    <t>E02000064</t>
  </si>
  <si>
    <t>Barnet 041</t>
  </si>
  <si>
    <t>E02000065</t>
  </si>
  <si>
    <t>Bexley 001</t>
  </si>
  <si>
    <t>E09000004</t>
  </si>
  <si>
    <t>Bexley</t>
  </si>
  <si>
    <t>E02000066</t>
  </si>
  <si>
    <t>Bexley 002</t>
  </si>
  <si>
    <t>E02000067</t>
  </si>
  <si>
    <t>Bexley 003</t>
  </si>
  <si>
    <t>E02000068</t>
  </si>
  <si>
    <t>Bexley 004</t>
  </si>
  <si>
    <t>E02000069</t>
  </si>
  <si>
    <t>Bexley 005</t>
  </si>
  <si>
    <t>E02000070</t>
  </si>
  <si>
    <t>Bexley 006</t>
  </si>
  <si>
    <t>E02000071</t>
  </si>
  <si>
    <t>Bexley 007</t>
  </si>
  <si>
    <t>E02000072</t>
  </si>
  <si>
    <t>Bexley 008</t>
  </si>
  <si>
    <t>E02000073</t>
  </si>
  <si>
    <t>Bexley 009</t>
  </si>
  <si>
    <t>E02000074</t>
  </si>
  <si>
    <t>Bexley 010</t>
  </si>
  <si>
    <t>E02000075</t>
  </si>
  <si>
    <t>Bexley 011</t>
  </si>
  <si>
    <t>E02000077</t>
  </si>
  <si>
    <t>Bexley 013</t>
  </si>
  <si>
    <t>E02000078</t>
  </si>
  <si>
    <t>Bexley 014</t>
  </si>
  <si>
    <t>E02000079</t>
  </si>
  <si>
    <t>Bexley 015</t>
  </si>
  <si>
    <t>E02000080</t>
  </si>
  <si>
    <t>Bexley 016</t>
  </si>
  <si>
    <t>E02000081</t>
  </si>
  <si>
    <t>Bexley 017</t>
  </si>
  <si>
    <t>E02000082</t>
  </si>
  <si>
    <t>Bexley 018</t>
  </si>
  <si>
    <t>E02000083</t>
  </si>
  <si>
    <t>Bexley 019</t>
  </si>
  <si>
    <t>E02000084</t>
  </si>
  <si>
    <t>Bexley 020</t>
  </si>
  <si>
    <t>E02000085</t>
  </si>
  <si>
    <t>Bexley 021</t>
  </si>
  <si>
    <t>E02000086</t>
  </si>
  <si>
    <t>Bexley 022</t>
  </si>
  <si>
    <t>E02000087</t>
  </si>
  <si>
    <t>Bexley 023</t>
  </si>
  <si>
    <t>E02000088</t>
  </si>
  <si>
    <t>Bexley 024</t>
  </si>
  <si>
    <t>E02000089</t>
  </si>
  <si>
    <t>Bexley 025</t>
  </si>
  <si>
    <t>E02000090</t>
  </si>
  <si>
    <t>Bexley 026</t>
  </si>
  <si>
    <t>E02000091</t>
  </si>
  <si>
    <t>Bexley 027</t>
  </si>
  <si>
    <t>E02000092</t>
  </si>
  <si>
    <t>Bexley 028</t>
  </si>
  <si>
    <t>E02000093</t>
  </si>
  <si>
    <t>Brent 001</t>
  </si>
  <si>
    <t>E09000005</t>
  </si>
  <si>
    <t>Brent</t>
  </si>
  <si>
    <t>E02000094</t>
  </si>
  <si>
    <t>Brent 002</t>
  </si>
  <si>
    <t>E02000095</t>
  </si>
  <si>
    <t>Brent 003</t>
  </si>
  <si>
    <t>E02000096</t>
  </si>
  <si>
    <t>Brent 004</t>
  </si>
  <si>
    <t>E02000097</t>
  </si>
  <si>
    <t>Brent 005</t>
  </si>
  <si>
    <t>E02000098</t>
  </si>
  <si>
    <t>Brent 006</t>
  </si>
  <si>
    <t>E02000099</t>
  </si>
  <si>
    <t>Brent 007</t>
  </si>
  <si>
    <t>E02000100</t>
  </si>
  <si>
    <t>Brent 008</t>
  </si>
  <si>
    <t>E02000101</t>
  </si>
  <si>
    <t>Brent 009</t>
  </si>
  <si>
    <t>E02000102</t>
  </si>
  <si>
    <t>Brent 010</t>
  </si>
  <si>
    <t>E02000103</t>
  </si>
  <si>
    <t>Brent 011</t>
  </si>
  <si>
    <t>E02000104</t>
  </si>
  <si>
    <t>Brent 012</t>
  </si>
  <si>
    <t>E02000105</t>
  </si>
  <si>
    <t>Brent 013</t>
  </si>
  <si>
    <t>E02000106</t>
  </si>
  <si>
    <t>Brent 014</t>
  </si>
  <si>
    <t>E02000107</t>
  </si>
  <si>
    <t>Brent 015</t>
  </si>
  <si>
    <t>E02000108</t>
  </si>
  <si>
    <t>Brent 016</t>
  </si>
  <si>
    <t>E02000109</t>
  </si>
  <si>
    <t>Brent 017</t>
  </si>
  <si>
    <t>E02000110</t>
  </si>
  <si>
    <t>Brent 018</t>
  </si>
  <si>
    <t>E02000111</t>
  </si>
  <si>
    <t>Brent 019</t>
  </si>
  <si>
    <t>E02000112</t>
  </si>
  <si>
    <t>Brent 020</t>
  </si>
  <si>
    <t>E02000113</t>
  </si>
  <si>
    <t>Brent 021</t>
  </si>
  <si>
    <t>E02000114</t>
  </si>
  <si>
    <t>Brent 022</t>
  </si>
  <si>
    <t>E02000115</t>
  </si>
  <si>
    <t>Brent 023</t>
  </si>
  <si>
    <t>E02000116</t>
  </si>
  <si>
    <t>Brent 024</t>
  </si>
  <si>
    <t>E02000117</t>
  </si>
  <si>
    <t>Brent 025</t>
  </si>
  <si>
    <t>E02000118</t>
  </si>
  <si>
    <t>Brent 026</t>
  </si>
  <si>
    <t>E02000119</t>
  </si>
  <si>
    <t>Brent 027</t>
  </si>
  <si>
    <t>E02000120</t>
  </si>
  <si>
    <t>Brent 028</t>
  </si>
  <si>
    <t>E02000121</t>
  </si>
  <si>
    <t>Brent 029</t>
  </si>
  <si>
    <t>E02000122</t>
  </si>
  <si>
    <t>Brent 030</t>
  </si>
  <si>
    <t>E02000123</t>
  </si>
  <si>
    <t>Brent 031</t>
  </si>
  <si>
    <t>E02000124</t>
  </si>
  <si>
    <t>Brent 032</t>
  </si>
  <si>
    <t>E02000125</t>
  </si>
  <si>
    <t>Brent 033</t>
  </si>
  <si>
    <t>E02000126</t>
  </si>
  <si>
    <t>Brent 034</t>
  </si>
  <si>
    <t>E02000127</t>
  </si>
  <si>
    <t>Bromley 001</t>
  </si>
  <si>
    <t>E09000006</t>
  </si>
  <si>
    <t>Bromley</t>
  </si>
  <si>
    <t>E02000128</t>
  </si>
  <si>
    <t>Bromley 002</t>
  </si>
  <si>
    <t>E02000130</t>
  </si>
  <si>
    <t>Bromley 004</t>
  </si>
  <si>
    <t>E02000131</t>
  </si>
  <si>
    <t>Bromley 005</t>
  </si>
  <si>
    <t>E02000132</t>
  </si>
  <si>
    <t>Bromley 006</t>
  </si>
  <si>
    <t>E02000133</t>
  </si>
  <si>
    <t>Bromley 007</t>
  </si>
  <si>
    <t>E02000134</t>
  </si>
  <si>
    <t>Bromley 008</t>
  </si>
  <si>
    <t>E02000135</t>
  </si>
  <si>
    <t>Bromley 009</t>
  </si>
  <si>
    <t>E02000136</t>
  </si>
  <si>
    <t>Bromley 010</t>
  </si>
  <si>
    <t>E02000137</t>
  </si>
  <si>
    <t>Bromley 011</t>
  </si>
  <si>
    <t>E02000138</t>
  </si>
  <si>
    <t>Bromley 012</t>
  </si>
  <si>
    <t>E02000139</t>
  </si>
  <si>
    <t>Bromley 013</t>
  </si>
  <si>
    <t>E02000140</t>
  </si>
  <si>
    <t>Bromley 014</t>
  </si>
  <si>
    <t>E02000141</t>
  </si>
  <si>
    <t>Bromley 015</t>
  </si>
  <si>
    <t>E02000142</t>
  </si>
  <si>
    <t>Bromley 016</t>
  </si>
  <si>
    <t>E02000144</t>
  </si>
  <si>
    <t>Bromley 018</t>
  </si>
  <si>
    <t>E02000145</t>
  </si>
  <si>
    <t>Bromley 019</t>
  </si>
  <si>
    <t>E02000146</t>
  </si>
  <si>
    <t>Bromley 020</t>
  </si>
  <si>
    <t>E02000147</t>
  </si>
  <si>
    <t>Bromley 021</t>
  </si>
  <si>
    <t>E02000148</t>
  </si>
  <si>
    <t>Bromley 022</t>
  </si>
  <si>
    <t>E02000149</t>
  </si>
  <si>
    <t>Bromley 023</t>
  </si>
  <si>
    <t>E02000150</t>
  </si>
  <si>
    <t>Bromley 024</t>
  </si>
  <si>
    <t>E02000151</t>
  </si>
  <si>
    <t>Bromley 025</t>
  </si>
  <si>
    <t>E02000152</t>
  </si>
  <si>
    <t>Bromley 026</t>
  </si>
  <si>
    <t>E02000153</t>
  </si>
  <si>
    <t>Bromley 027</t>
  </si>
  <si>
    <t>E02000154</t>
  </si>
  <si>
    <t>Bromley 028</t>
  </si>
  <si>
    <t>E02000155</t>
  </si>
  <si>
    <t>Bromley 029</t>
  </si>
  <si>
    <t>E02000156</t>
  </si>
  <si>
    <t>Bromley 030</t>
  </si>
  <si>
    <t>E02000157</t>
  </si>
  <si>
    <t>Bromley 031</t>
  </si>
  <si>
    <t>E02000158</t>
  </si>
  <si>
    <t>Bromley 032</t>
  </si>
  <si>
    <t>E02000159</t>
  </si>
  <si>
    <t>Bromley 033</t>
  </si>
  <si>
    <t>E02000160</t>
  </si>
  <si>
    <t>Bromley 034</t>
  </si>
  <si>
    <t>E02000161</t>
  </si>
  <si>
    <t>Bromley 035</t>
  </si>
  <si>
    <t>E02000162</t>
  </si>
  <si>
    <t>Bromley 036</t>
  </si>
  <si>
    <t>E02000163</t>
  </si>
  <si>
    <t>Bromley 037</t>
  </si>
  <si>
    <t>E02000165</t>
  </si>
  <si>
    <t>Bromley 039</t>
  </si>
  <si>
    <t>E02000166</t>
  </si>
  <si>
    <t>Camden 001</t>
  </si>
  <si>
    <t>E09000007</t>
  </si>
  <si>
    <t>Camden</t>
  </si>
  <si>
    <t>Inner London</t>
  </si>
  <si>
    <t>E02000167</t>
  </si>
  <si>
    <t>Camden 002</t>
  </si>
  <si>
    <t>E02000168</t>
  </si>
  <si>
    <t>Camden 003</t>
  </si>
  <si>
    <t>E02000169</t>
  </si>
  <si>
    <t>Camden 004</t>
  </si>
  <si>
    <t>E02000170</t>
  </si>
  <si>
    <t>Camden 005</t>
  </si>
  <si>
    <t>E02000171</t>
  </si>
  <si>
    <t>Camden 006</t>
  </si>
  <si>
    <t>E02000172</t>
  </si>
  <si>
    <t>Camden 007</t>
  </si>
  <si>
    <t>E02000173</t>
  </si>
  <si>
    <t>Camden 008</t>
  </si>
  <si>
    <t>E02000174</t>
  </si>
  <si>
    <t>Camden 009</t>
  </si>
  <si>
    <t>E02000175</t>
  </si>
  <si>
    <t>Camden 010</t>
  </si>
  <si>
    <t>E02000176</t>
  </si>
  <si>
    <t>Camden 011</t>
  </si>
  <si>
    <t>E02000177</t>
  </si>
  <si>
    <t>Camden 012</t>
  </si>
  <si>
    <t>E02000178</t>
  </si>
  <si>
    <t>Camden 013</t>
  </si>
  <si>
    <t>E02000179</t>
  </si>
  <si>
    <t>Camden 014</t>
  </si>
  <si>
    <t>E02000180</t>
  </si>
  <si>
    <t>Camden 015</t>
  </si>
  <si>
    <t>E02000181</t>
  </si>
  <si>
    <t>Camden 016</t>
  </si>
  <si>
    <t>E02000182</t>
  </si>
  <si>
    <t>Camden 017</t>
  </si>
  <si>
    <t>E02000183</t>
  </si>
  <si>
    <t>Camden 018</t>
  </si>
  <si>
    <t>E02000184</t>
  </si>
  <si>
    <t>Camden 019</t>
  </si>
  <si>
    <t>E02000185</t>
  </si>
  <si>
    <t>Camden 020</t>
  </si>
  <si>
    <t>E02000186</t>
  </si>
  <si>
    <t>Camden 021</t>
  </si>
  <si>
    <t>E02000187</t>
  </si>
  <si>
    <t>Camden 022</t>
  </si>
  <si>
    <t>E02000188</t>
  </si>
  <si>
    <t>Camden 023</t>
  </si>
  <si>
    <t>E02000189</t>
  </si>
  <si>
    <t>Camden 024</t>
  </si>
  <si>
    <t>E02000190</t>
  </si>
  <si>
    <t>Camden 025</t>
  </si>
  <si>
    <t>E02000191</t>
  </si>
  <si>
    <t>Camden 026</t>
  </si>
  <si>
    <t>E02000192</t>
  </si>
  <si>
    <t>Camden 027</t>
  </si>
  <si>
    <t>E02000193</t>
  </si>
  <si>
    <t>Camden 028</t>
  </si>
  <si>
    <t>E02000194</t>
  </si>
  <si>
    <t>Croydon 001</t>
  </si>
  <si>
    <t>E09000008</t>
  </si>
  <si>
    <t>Croydon</t>
  </si>
  <si>
    <t>E02000195</t>
  </si>
  <si>
    <t>Croydon 002</t>
  </si>
  <si>
    <t>E02000196</t>
  </si>
  <si>
    <t>Croydon 003</t>
  </si>
  <si>
    <t>E02000197</t>
  </si>
  <si>
    <t>Croydon 004</t>
  </si>
  <si>
    <t>E02000198</t>
  </si>
  <si>
    <t>Croydon 005</t>
  </si>
  <si>
    <t>E02000199</t>
  </si>
  <si>
    <t>Croydon 006</t>
  </si>
  <si>
    <t>E02000200</t>
  </si>
  <si>
    <t>Croydon 007</t>
  </si>
  <si>
    <t>E02000201</t>
  </si>
  <si>
    <t>Croydon 008</t>
  </si>
  <si>
    <t>E02000202</t>
  </si>
  <si>
    <t>Croydon 009</t>
  </si>
  <si>
    <t>E02000203</t>
  </si>
  <si>
    <t>Croydon 010</t>
  </si>
  <si>
    <t>E02000204</t>
  </si>
  <si>
    <t>Croydon 011</t>
  </si>
  <si>
    <t>E02000206</t>
  </si>
  <si>
    <t>Croydon 013</t>
  </si>
  <si>
    <t>E02000207</t>
  </si>
  <si>
    <t>Croydon 014</t>
  </si>
  <si>
    <t>E02000208</t>
  </si>
  <si>
    <t>Croydon 015</t>
  </si>
  <si>
    <t>E02000209</t>
  </si>
  <si>
    <t>Croydon 016</t>
  </si>
  <si>
    <t>E02000210</t>
  </si>
  <si>
    <t>Croydon 017</t>
  </si>
  <si>
    <t>E02000211</t>
  </si>
  <si>
    <t>Croydon 018</t>
  </si>
  <si>
    <t>E02000212</t>
  </si>
  <si>
    <t>Croydon 019</t>
  </si>
  <si>
    <t>E02000213</t>
  </si>
  <si>
    <t>Croydon 020</t>
  </si>
  <si>
    <t>E02000214</t>
  </si>
  <si>
    <t>Croydon 021</t>
  </si>
  <si>
    <t>E02000215</t>
  </si>
  <si>
    <t>Croydon 022</t>
  </si>
  <si>
    <t>E02000216</t>
  </si>
  <si>
    <t>Croydon 023</t>
  </si>
  <si>
    <t>E02000217</t>
  </si>
  <si>
    <t>Croydon 024</t>
  </si>
  <si>
    <t>E02000218</t>
  </si>
  <si>
    <t>Croydon 025</t>
  </si>
  <si>
    <t>E02000219</t>
  </si>
  <si>
    <t>Croydon 026</t>
  </si>
  <si>
    <t>E02000220</t>
  </si>
  <si>
    <t>Croydon 027</t>
  </si>
  <si>
    <t>E02000221</t>
  </si>
  <si>
    <t>Croydon 028</t>
  </si>
  <si>
    <t>E02000222</t>
  </si>
  <si>
    <t>Croydon 029</t>
  </si>
  <si>
    <t>E02000223</t>
  </si>
  <si>
    <t>Croydon 030</t>
  </si>
  <si>
    <t>E02000224</t>
  </si>
  <si>
    <t>Croydon 031</t>
  </si>
  <si>
    <t>E02000225</t>
  </si>
  <si>
    <t>Croydon 032</t>
  </si>
  <si>
    <t>E02000226</t>
  </si>
  <si>
    <t>Croydon 033</t>
  </si>
  <si>
    <t>E02000227</t>
  </si>
  <si>
    <t>Croydon 034</t>
  </si>
  <si>
    <t>E02000228</t>
  </si>
  <si>
    <t>Croydon 035</t>
  </si>
  <si>
    <t>E02000229</t>
  </si>
  <si>
    <t>Croydon 036</t>
  </si>
  <si>
    <t>E02000230</t>
  </si>
  <si>
    <t>Croydon 037</t>
  </si>
  <si>
    <t>E02000231</t>
  </si>
  <si>
    <t>Croydon 038</t>
  </si>
  <si>
    <t>E02000232</t>
  </si>
  <si>
    <t>Croydon 039</t>
  </si>
  <si>
    <t>E02000233</t>
  </si>
  <si>
    <t>Croydon 040</t>
  </si>
  <si>
    <t>E02000234</t>
  </si>
  <si>
    <t>Croydon 041</t>
  </si>
  <si>
    <t>E02000235</t>
  </si>
  <si>
    <t>Croydon 042</t>
  </si>
  <si>
    <t>E02000236</t>
  </si>
  <si>
    <t>Croydon 043</t>
  </si>
  <si>
    <t>E02000237</t>
  </si>
  <si>
    <t>Croydon 044</t>
  </si>
  <si>
    <t>E02000238</t>
  </si>
  <si>
    <t>Ealing 001</t>
  </si>
  <si>
    <t>E09000009</t>
  </si>
  <si>
    <t>Ealing</t>
  </si>
  <si>
    <t>E02000239</t>
  </si>
  <si>
    <t>Ealing 002</t>
  </si>
  <si>
    <t>E02000240</t>
  </si>
  <si>
    <t>Ealing 003</t>
  </si>
  <si>
    <t>E02000241</t>
  </si>
  <si>
    <t>Ealing 004</t>
  </si>
  <si>
    <t>E02000242</t>
  </si>
  <si>
    <t>Ealing 005</t>
  </si>
  <si>
    <t>E02000243</t>
  </si>
  <si>
    <t>Ealing 006</t>
  </si>
  <si>
    <t>E02000244</t>
  </si>
  <si>
    <t>Ealing 007</t>
  </si>
  <si>
    <t>E02000245</t>
  </si>
  <si>
    <t>Ealing 008</t>
  </si>
  <si>
    <t>E02000246</t>
  </si>
  <si>
    <t>Ealing 009</t>
  </si>
  <si>
    <t>E02000247</t>
  </si>
  <si>
    <t>Ealing 010</t>
  </si>
  <si>
    <t>E02000248</t>
  </si>
  <si>
    <t>Ealing 011</t>
  </si>
  <si>
    <t>E02000249</t>
  </si>
  <si>
    <t>Ealing 012</t>
  </si>
  <si>
    <t>E02000250</t>
  </si>
  <si>
    <t>Ealing 013</t>
  </si>
  <si>
    <t>E02000251</t>
  </si>
  <si>
    <t>Ealing 014</t>
  </si>
  <si>
    <t>E02000252</t>
  </si>
  <si>
    <t>Ealing 015</t>
  </si>
  <si>
    <t>E02000253</t>
  </si>
  <si>
    <t>Ealing 016</t>
  </si>
  <si>
    <t>E02000254</t>
  </si>
  <si>
    <t>Ealing 017</t>
  </si>
  <si>
    <t>E02000255</t>
  </si>
  <si>
    <t>Ealing 018</t>
  </si>
  <si>
    <t>E02000256</t>
  </si>
  <si>
    <t>Ealing 019</t>
  </si>
  <si>
    <t>E02000257</t>
  </si>
  <si>
    <t>Ealing 020</t>
  </si>
  <si>
    <t>E02000258</t>
  </si>
  <si>
    <t>Ealing 021</t>
  </si>
  <si>
    <t>E02000259</t>
  </si>
  <si>
    <t>Ealing 022</t>
  </si>
  <si>
    <t>E02000260</t>
  </si>
  <si>
    <t>Ealing 023</t>
  </si>
  <si>
    <t>E02000261</t>
  </si>
  <si>
    <t>Ealing 024</t>
  </si>
  <si>
    <t>E02000262</t>
  </si>
  <si>
    <t>Ealing 025</t>
  </si>
  <si>
    <t>E02000263</t>
  </si>
  <si>
    <t>Ealing 026</t>
  </si>
  <si>
    <t>E02000264</t>
  </si>
  <si>
    <t>Ealing 027</t>
  </si>
  <si>
    <t>E02000265</t>
  </si>
  <si>
    <t>Ealing 028</t>
  </si>
  <si>
    <t>E02000266</t>
  </si>
  <si>
    <t>Ealing 029</t>
  </si>
  <si>
    <t>E02000267</t>
  </si>
  <si>
    <t>Ealing 030</t>
  </si>
  <si>
    <t>E02000268</t>
  </si>
  <si>
    <t>Ealing 031</t>
  </si>
  <si>
    <t>E02000269</t>
  </si>
  <si>
    <t>Ealing 032</t>
  </si>
  <si>
    <t>E02000270</t>
  </si>
  <si>
    <t>Ealing 033</t>
  </si>
  <si>
    <t>E02000271</t>
  </si>
  <si>
    <t>Ealing 034</t>
  </si>
  <si>
    <t>E02000272</t>
  </si>
  <si>
    <t>Ealing 035</t>
  </si>
  <si>
    <t>E02000274</t>
  </si>
  <si>
    <t>Ealing 037</t>
  </si>
  <si>
    <t>E02000275</t>
  </si>
  <si>
    <t>Ealing 038</t>
  </si>
  <si>
    <t>E02000276</t>
  </si>
  <si>
    <t>Ealing 039</t>
  </si>
  <si>
    <t>E02000277</t>
  </si>
  <si>
    <t>Enfield 001</t>
  </si>
  <si>
    <t>E09000010</t>
  </si>
  <si>
    <t>Enfield</t>
  </si>
  <si>
    <t>E02000278</t>
  </si>
  <si>
    <t>Enfield 002</t>
  </si>
  <si>
    <t>E02000279</t>
  </si>
  <si>
    <t>Enfield 003</t>
  </si>
  <si>
    <t>E02000280</t>
  </si>
  <si>
    <t>Enfield 004</t>
  </si>
  <si>
    <t>E02000281</t>
  </si>
  <si>
    <t>Enfield 005</t>
  </si>
  <si>
    <t>E02000282</t>
  </si>
  <si>
    <t>Enfield 006</t>
  </si>
  <si>
    <t>E02000283</t>
  </si>
  <si>
    <t>Enfield 007</t>
  </si>
  <si>
    <t>E02000284</t>
  </si>
  <si>
    <t>Enfield 008</t>
  </si>
  <si>
    <t>E02000285</t>
  </si>
  <si>
    <t>Enfield 009</t>
  </si>
  <si>
    <t>E02000286</t>
  </si>
  <si>
    <t>Enfield 010</t>
  </si>
  <si>
    <t>E02000287</t>
  </si>
  <si>
    <t>Enfield 011</t>
  </si>
  <si>
    <t>E02000288</t>
  </si>
  <si>
    <t>Enfield 012</t>
  </si>
  <si>
    <t>E02000289</t>
  </si>
  <si>
    <t>Enfield 013</t>
  </si>
  <si>
    <t>E02000290</t>
  </si>
  <si>
    <t>Enfield 014</t>
  </si>
  <si>
    <t>E02000291</t>
  </si>
  <si>
    <t>Enfield 015</t>
  </si>
  <si>
    <t>E02000292</t>
  </si>
  <si>
    <t>Enfield 016</t>
  </si>
  <si>
    <t>E02000293</t>
  </si>
  <si>
    <t>Enfield 017</t>
  </si>
  <si>
    <t>E02000294</t>
  </si>
  <si>
    <t>Enfield 018</t>
  </si>
  <si>
    <t>E02000295</t>
  </si>
  <si>
    <t>Enfield 019</t>
  </si>
  <si>
    <t>E02000296</t>
  </si>
  <si>
    <t>Enfield 020</t>
  </si>
  <si>
    <t>E02000297</t>
  </si>
  <si>
    <t>Enfield 021</t>
  </si>
  <si>
    <t>E02000298</t>
  </si>
  <si>
    <t>Enfield 022</t>
  </si>
  <si>
    <t>E02000299</t>
  </si>
  <si>
    <t>Enfield 023</t>
  </si>
  <si>
    <t>E02000300</t>
  </si>
  <si>
    <t>Enfield 024</t>
  </si>
  <si>
    <t>E02000301</t>
  </si>
  <si>
    <t>Enfield 025</t>
  </si>
  <si>
    <t>E02000302</t>
  </si>
  <si>
    <t>Enfield 026</t>
  </si>
  <si>
    <t>E02000303</t>
  </si>
  <si>
    <t>Enfield 027</t>
  </si>
  <si>
    <t>E02000304</t>
  </si>
  <si>
    <t>Enfield 028</t>
  </si>
  <si>
    <t>E02000305</t>
  </si>
  <si>
    <t>Enfield 029</t>
  </si>
  <si>
    <t>E02000306</t>
  </si>
  <si>
    <t>Enfield 030</t>
  </si>
  <si>
    <t>E02000307</t>
  </si>
  <si>
    <t>Enfield 031</t>
  </si>
  <si>
    <t>E02000308</t>
  </si>
  <si>
    <t>Enfield 032</t>
  </si>
  <si>
    <t>E02000309</t>
  </si>
  <si>
    <t>Enfield 033</t>
  </si>
  <si>
    <t>E02000311</t>
  </si>
  <si>
    <t>Enfield 035</t>
  </si>
  <si>
    <t>E02000312</t>
  </si>
  <si>
    <t>Enfield 036</t>
  </si>
  <si>
    <t>E02000313</t>
  </si>
  <si>
    <t>Greenwich 001</t>
  </si>
  <si>
    <t>E09000011</t>
  </si>
  <si>
    <t>Greenwich</t>
  </si>
  <si>
    <t>E02000314</t>
  </si>
  <si>
    <t>Greenwich 002</t>
  </si>
  <si>
    <t>E02000315</t>
  </si>
  <si>
    <t>Greenwich 003</t>
  </si>
  <si>
    <t>E02000316</t>
  </si>
  <si>
    <t>Greenwich 004</t>
  </si>
  <si>
    <t>E02000317</t>
  </si>
  <si>
    <t>Greenwich 005</t>
  </si>
  <si>
    <t>E02000318</t>
  </si>
  <si>
    <t>Greenwich 006</t>
  </si>
  <si>
    <t>E02000319</t>
  </si>
  <si>
    <t>Greenwich 007</t>
  </si>
  <si>
    <t>E02000320</t>
  </si>
  <si>
    <t>Greenwich 008</t>
  </si>
  <si>
    <t>E02000321</t>
  </si>
  <si>
    <t>Greenwich 009</t>
  </si>
  <si>
    <t>E02000323</t>
  </si>
  <si>
    <t>Greenwich 011</t>
  </si>
  <si>
    <t>E02000324</t>
  </si>
  <si>
    <t>Greenwich 012</t>
  </si>
  <si>
    <t>E02000326</t>
  </si>
  <si>
    <t>Greenwich 014</t>
  </si>
  <si>
    <t>E02000327</t>
  </si>
  <si>
    <t>Greenwich 015</t>
  </si>
  <si>
    <t>E02000328</t>
  </si>
  <si>
    <t>Greenwich 016</t>
  </si>
  <si>
    <t>E02000329</t>
  </si>
  <si>
    <t>Greenwich 017</t>
  </si>
  <si>
    <t>E02000331</t>
  </si>
  <si>
    <t>Greenwich 019</t>
  </si>
  <si>
    <t>E02000332</t>
  </si>
  <si>
    <t>Greenwich 020</t>
  </si>
  <si>
    <t>E02000333</t>
  </si>
  <si>
    <t>Greenwich 021</t>
  </si>
  <si>
    <t>E02000334</t>
  </si>
  <si>
    <t>Greenwich 022</t>
  </si>
  <si>
    <t>E02000335</t>
  </si>
  <si>
    <t>Greenwich 023</t>
  </si>
  <si>
    <t>E02000337</t>
  </si>
  <si>
    <t>Greenwich 025</t>
  </si>
  <si>
    <t>E02000339</t>
  </si>
  <si>
    <t>Greenwich 027</t>
  </si>
  <si>
    <t>E02000340</t>
  </si>
  <si>
    <t>Greenwich 028</t>
  </si>
  <si>
    <t>E02000341</t>
  </si>
  <si>
    <t>Greenwich 029</t>
  </si>
  <si>
    <t>E02000342</t>
  </si>
  <si>
    <t>Greenwich 030</t>
  </si>
  <si>
    <t>E02000343</t>
  </si>
  <si>
    <t>Greenwich 031</t>
  </si>
  <si>
    <t>E02000344</t>
  </si>
  <si>
    <t>Greenwich 032</t>
  </si>
  <si>
    <t>E02000345</t>
  </si>
  <si>
    <t>Hackney 001</t>
  </si>
  <si>
    <t>E09000012</t>
  </si>
  <si>
    <t>Hackney</t>
  </si>
  <si>
    <t>E02000346</t>
  </si>
  <si>
    <t>Hackney 002</t>
  </si>
  <si>
    <t>E02000347</t>
  </si>
  <si>
    <t>Hackney 003</t>
  </si>
  <si>
    <t>E02000348</t>
  </si>
  <si>
    <t>Hackney 004</t>
  </si>
  <si>
    <t>E02000350</t>
  </si>
  <si>
    <t>Hackney 006</t>
  </si>
  <si>
    <t>E02000351</t>
  </si>
  <si>
    <t>Hackney 007</t>
  </si>
  <si>
    <t>E02000352</t>
  </si>
  <si>
    <t>Hackney 008</t>
  </si>
  <si>
    <t>E02000353</t>
  </si>
  <si>
    <t>Hackney 009</t>
  </si>
  <si>
    <t>E02000354</t>
  </si>
  <si>
    <t>Hackney 010</t>
  </si>
  <si>
    <t>E02000355</t>
  </si>
  <si>
    <t>Hackney 011</t>
  </si>
  <si>
    <t>E02000356</t>
  </si>
  <si>
    <t>Hackney 012</t>
  </si>
  <si>
    <t>E02000357</t>
  </si>
  <si>
    <t>Hackney 013</t>
  </si>
  <si>
    <t>E02000358</t>
  </si>
  <si>
    <t>Hackney 014</t>
  </si>
  <si>
    <t>E02000359</t>
  </si>
  <si>
    <t>Hackney 015</t>
  </si>
  <si>
    <t>E02000360</t>
  </si>
  <si>
    <t>Hackney 016</t>
  </si>
  <si>
    <t>E02000361</t>
  </si>
  <si>
    <t>Hackney 017</t>
  </si>
  <si>
    <t>E02000362</t>
  </si>
  <si>
    <t>Hackney 018</t>
  </si>
  <si>
    <t>E02000363</t>
  </si>
  <si>
    <t>Hackney 019</t>
  </si>
  <si>
    <t>E02000364</t>
  </si>
  <si>
    <t>Hackney 020</t>
  </si>
  <si>
    <t>E02000365</t>
  </si>
  <si>
    <t>Hackney 021</t>
  </si>
  <si>
    <t>E02000366</t>
  </si>
  <si>
    <t>Hackney 022</t>
  </si>
  <si>
    <t>E02000367</t>
  </si>
  <si>
    <t>Hackney 023</t>
  </si>
  <si>
    <t>E02000368</t>
  </si>
  <si>
    <t>Hackney 024</t>
  </si>
  <si>
    <t>E02000369</t>
  </si>
  <si>
    <t>Hackney 025</t>
  </si>
  <si>
    <t>E02000370</t>
  </si>
  <si>
    <t>Hackney 026</t>
  </si>
  <si>
    <t>E02000371</t>
  </si>
  <si>
    <t>Hackney 027</t>
  </si>
  <si>
    <t>E02000372</t>
  </si>
  <si>
    <t>Hammersmith and Fulham 001</t>
  </si>
  <si>
    <t>E09000013</t>
  </si>
  <si>
    <t>Hammersmith and Fulham</t>
  </si>
  <si>
    <t>E02000373</t>
  </si>
  <si>
    <t>Hammersmith and Fulham 002</t>
  </si>
  <si>
    <t>E02000374</t>
  </si>
  <si>
    <t>Hammersmith and Fulham 003</t>
  </si>
  <si>
    <t>E02000375</t>
  </si>
  <si>
    <t>Hammersmith and Fulham 004</t>
  </si>
  <si>
    <t>E02000376</t>
  </si>
  <si>
    <t>Hammersmith and Fulham 005</t>
  </si>
  <si>
    <t>E02000377</t>
  </si>
  <si>
    <t>Hammersmith and Fulham 006</t>
  </si>
  <si>
    <t>E02000378</t>
  </si>
  <si>
    <t>Hammersmith and Fulham 007</t>
  </si>
  <si>
    <t>E02000379</t>
  </si>
  <si>
    <t>Hammersmith and Fulham 008</t>
  </si>
  <si>
    <t>E02000380</t>
  </si>
  <si>
    <t>Hammersmith and Fulham 009</t>
  </si>
  <si>
    <t>E02000381</t>
  </si>
  <si>
    <t>Hammersmith and Fulham 010</t>
  </si>
  <si>
    <t>E02000382</t>
  </si>
  <si>
    <t>Hammersmith and Fulham 011</t>
  </si>
  <si>
    <t>E02000383</t>
  </si>
  <si>
    <t>Hammersmith and Fulham 012</t>
  </si>
  <si>
    <t>E02000384</t>
  </si>
  <si>
    <t>Hammersmith and Fulham 013</t>
  </si>
  <si>
    <t>E02000385</t>
  </si>
  <si>
    <t>Hammersmith and Fulham 014</t>
  </si>
  <si>
    <t>E02000386</t>
  </si>
  <si>
    <t>Hammersmith and Fulham 015</t>
  </si>
  <si>
    <t>E02000387</t>
  </si>
  <si>
    <t>Hammersmith and Fulham 016</t>
  </si>
  <si>
    <t>E02000388</t>
  </si>
  <si>
    <t>Hammersmith and Fulham 017</t>
  </si>
  <si>
    <t>E02000389</t>
  </si>
  <si>
    <t>Hammersmith and Fulham 018</t>
  </si>
  <si>
    <t>E02000390</t>
  </si>
  <si>
    <t>Hammersmith and Fulham 019</t>
  </si>
  <si>
    <t>E02000391</t>
  </si>
  <si>
    <t>Hammersmith and Fulham 020</t>
  </si>
  <si>
    <t>E02000392</t>
  </si>
  <si>
    <t>Hammersmith and Fulham 021</t>
  </si>
  <si>
    <t>E02000393</t>
  </si>
  <si>
    <t>Hammersmith and Fulham 022</t>
  </si>
  <si>
    <t>E02000394</t>
  </si>
  <si>
    <t>Hammersmith and Fulham 023</t>
  </si>
  <si>
    <t>E02000395</t>
  </si>
  <si>
    <t>Hammersmith and Fulham 024</t>
  </si>
  <si>
    <t>E02000396</t>
  </si>
  <si>
    <t>Hammersmith and Fulham 025</t>
  </si>
  <si>
    <t>E02000397</t>
  </si>
  <si>
    <t>Haringey 001</t>
  </si>
  <si>
    <t>E09000014</t>
  </si>
  <si>
    <t>Haringey</t>
  </si>
  <si>
    <t>E02000398</t>
  </si>
  <si>
    <t>Haringey 002</t>
  </si>
  <si>
    <t>E02000400</t>
  </si>
  <si>
    <t>Haringey 004</t>
  </si>
  <si>
    <t>E02000401</t>
  </si>
  <si>
    <t>Haringey 005</t>
  </si>
  <si>
    <t>E02000402</t>
  </si>
  <si>
    <t>Haringey 006</t>
  </si>
  <si>
    <t>E02000403</t>
  </si>
  <si>
    <t>Haringey 007</t>
  </si>
  <si>
    <t>E02000404</t>
  </si>
  <si>
    <t>Haringey 008</t>
  </si>
  <si>
    <t>E02000405</t>
  </si>
  <si>
    <t>Haringey 009</t>
  </si>
  <si>
    <t>E02000406</t>
  </si>
  <si>
    <t>Haringey 010</t>
  </si>
  <si>
    <t>E02000407</t>
  </si>
  <si>
    <t>Haringey 011</t>
  </si>
  <si>
    <t>E02000408</t>
  </si>
  <si>
    <t>Haringey 012</t>
  </si>
  <si>
    <t>E02000409</t>
  </si>
  <si>
    <t>Haringey 013</t>
  </si>
  <si>
    <t>E02000410</t>
  </si>
  <si>
    <t>Haringey 014</t>
  </si>
  <si>
    <t>E02000411</t>
  </si>
  <si>
    <t>Haringey 015</t>
  </si>
  <si>
    <t>E02000412</t>
  </si>
  <si>
    <t>Haringey 016</t>
  </si>
  <si>
    <t>E02000413</t>
  </si>
  <si>
    <t>Haringey 017</t>
  </si>
  <si>
    <t>E02000414</t>
  </si>
  <si>
    <t>Haringey 018</t>
  </si>
  <si>
    <t>E02000415</t>
  </si>
  <si>
    <t>Haringey 019</t>
  </si>
  <si>
    <t>E02000416</t>
  </si>
  <si>
    <t>Haringey 020</t>
  </si>
  <si>
    <t>E02000417</t>
  </si>
  <si>
    <t>Haringey 021</t>
  </si>
  <si>
    <t>E02000418</t>
  </si>
  <si>
    <t>Haringey 022</t>
  </si>
  <si>
    <t>E02000419</t>
  </si>
  <si>
    <t>Haringey 023</t>
  </si>
  <si>
    <t>E02000420</t>
  </si>
  <si>
    <t>Haringey 024</t>
  </si>
  <si>
    <t>E02000421</t>
  </si>
  <si>
    <t>Haringey 025</t>
  </si>
  <si>
    <t>E02000422</t>
  </si>
  <si>
    <t>Haringey 026</t>
  </si>
  <si>
    <t>E02000423</t>
  </si>
  <si>
    <t>Haringey 027</t>
  </si>
  <si>
    <t>E02000424</t>
  </si>
  <si>
    <t>Haringey 028</t>
  </si>
  <si>
    <t>E02000425</t>
  </si>
  <si>
    <t>Haringey 029</t>
  </si>
  <si>
    <t>E02000426</t>
  </si>
  <si>
    <t>Haringey 030</t>
  </si>
  <si>
    <t>E02000427</t>
  </si>
  <si>
    <t>Haringey 031</t>
  </si>
  <si>
    <t>E02000428</t>
  </si>
  <si>
    <t>Haringey 032</t>
  </si>
  <si>
    <t>E02000429</t>
  </si>
  <si>
    <t>Haringey 033</t>
  </si>
  <si>
    <t>E02000430</t>
  </si>
  <si>
    <t>Haringey 034</t>
  </si>
  <si>
    <t>E02000431</t>
  </si>
  <si>
    <t>Haringey 035</t>
  </si>
  <si>
    <t>E02000432</t>
  </si>
  <si>
    <t>Haringey 036</t>
  </si>
  <si>
    <t>E02000433</t>
  </si>
  <si>
    <t>Harrow 001</t>
  </si>
  <si>
    <t>E09000015</t>
  </si>
  <si>
    <t>Harrow</t>
  </si>
  <si>
    <t>E02000434</t>
  </si>
  <si>
    <t>Harrow 002</t>
  </si>
  <si>
    <t>E02000435</t>
  </si>
  <si>
    <t>Harrow 003</t>
  </si>
  <si>
    <t>E02000436</t>
  </si>
  <si>
    <t>Harrow 004</t>
  </si>
  <si>
    <t>E02000437</t>
  </si>
  <si>
    <t>Harrow 005</t>
  </si>
  <si>
    <t>E02000438</t>
  </si>
  <si>
    <t>Harrow 006</t>
  </si>
  <si>
    <t>E02000439</t>
  </si>
  <si>
    <t>Harrow 007</t>
  </si>
  <si>
    <t>E02000440</t>
  </si>
  <si>
    <t>Harrow 008</t>
  </si>
  <si>
    <t>E02000441</t>
  </si>
  <si>
    <t>Harrow 009</t>
  </si>
  <si>
    <t>E02000442</t>
  </si>
  <si>
    <t>Harrow 010</t>
  </si>
  <si>
    <t>E02000443</t>
  </si>
  <si>
    <t>Harrow 011</t>
  </si>
  <si>
    <t>E02000444</t>
  </si>
  <si>
    <t>Harrow 012</t>
  </si>
  <si>
    <t>E02000445</t>
  </si>
  <si>
    <t>Harrow 013</t>
  </si>
  <si>
    <t>E02000447</t>
  </si>
  <si>
    <t>Harrow 015</t>
  </si>
  <si>
    <t>E02000448</t>
  </si>
  <si>
    <t>Harrow 016</t>
  </si>
  <si>
    <t>E02000449</t>
  </si>
  <si>
    <t>Harrow 017</t>
  </si>
  <si>
    <t>E02000451</t>
  </si>
  <si>
    <t>Harrow 019</t>
  </si>
  <si>
    <t>E02000452</t>
  </si>
  <si>
    <t>Harrow 020</t>
  </si>
  <si>
    <t>E02000453</t>
  </si>
  <si>
    <t>Harrow 021</t>
  </si>
  <si>
    <t>E02000454</t>
  </si>
  <si>
    <t>Harrow 022</t>
  </si>
  <si>
    <t>E02000455</t>
  </si>
  <si>
    <t>Harrow 023</t>
  </si>
  <si>
    <t>E02000456</t>
  </si>
  <si>
    <t>Harrow 024</t>
  </si>
  <si>
    <t>E02000457</t>
  </si>
  <si>
    <t>Harrow 025</t>
  </si>
  <si>
    <t>E02000459</t>
  </si>
  <si>
    <t>Harrow 027</t>
  </si>
  <si>
    <t>E02000460</t>
  </si>
  <si>
    <t>Harrow 028</t>
  </si>
  <si>
    <t>E02000461</t>
  </si>
  <si>
    <t>Harrow 029</t>
  </si>
  <si>
    <t>E02000462</t>
  </si>
  <si>
    <t>Harrow 030</t>
  </si>
  <si>
    <t>E02000463</t>
  </si>
  <si>
    <t>Harrow 031</t>
  </si>
  <si>
    <t>E02000464</t>
  </si>
  <si>
    <t>Havering 001</t>
  </si>
  <si>
    <t>E09000016</t>
  </si>
  <si>
    <t>Havering</t>
  </si>
  <si>
    <t>E02000465</t>
  </si>
  <si>
    <t>Havering 002</t>
  </si>
  <si>
    <t>E02000466</t>
  </si>
  <si>
    <t>Havering 003</t>
  </si>
  <si>
    <t>E02000467</t>
  </si>
  <si>
    <t>Havering 004</t>
  </si>
  <si>
    <t>E02000468</t>
  </si>
  <si>
    <t>Havering 005</t>
  </si>
  <si>
    <t>E02000469</t>
  </si>
  <si>
    <t>Havering 006</t>
  </si>
  <si>
    <t>E02000470</t>
  </si>
  <si>
    <t>Havering 007</t>
  </si>
  <si>
    <t>E02000471</t>
  </si>
  <si>
    <t>Havering 008</t>
  </si>
  <si>
    <t>E02000472</t>
  </si>
  <si>
    <t>Havering 009</t>
  </si>
  <si>
    <t>E02000473</t>
  </si>
  <si>
    <t>Havering 010</t>
  </si>
  <si>
    <t>E02000474</t>
  </si>
  <si>
    <t>Havering 011</t>
  </si>
  <si>
    <t>E02000475</t>
  </si>
  <si>
    <t>Havering 012</t>
  </si>
  <si>
    <t>E02000476</t>
  </si>
  <si>
    <t>Havering 013</t>
  </si>
  <si>
    <t>E02000477</t>
  </si>
  <si>
    <t>Havering 014</t>
  </si>
  <si>
    <t>E02000478</t>
  </si>
  <si>
    <t>Havering 015</t>
  </si>
  <si>
    <t>E02000479</t>
  </si>
  <si>
    <t>Havering 016</t>
  </si>
  <si>
    <t>E02000480</t>
  </si>
  <si>
    <t>Havering 017</t>
  </si>
  <si>
    <t>E02000481</t>
  </si>
  <si>
    <t>Havering 018</t>
  </si>
  <si>
    <t>E02000482</t>
  </si>
  <si>
    <t>Havering 019</t>
  </si>
  <si>
    <t>E02000483</t>
  </si>
  <si>
    <t>Havering 020</t>
  </si>
  <si>
    <t>E02000484</t>
  </si>
  <si>
    <t>Havering 021</t>
  </si>
  <si>
    <t>E02000485</t>
  </si>
  <si>
    <t>Havering 022</t>
  </si>
  <si>
    <t>E02000486</t>
  </si>
  <si>
    <t>Havering 023</t>
  </si>
  <si>
    <t>E02000487</t>
  </si>
  <si>
    <t>Havering 024</t>
  </si>
  <si>
    <t>E02000488</t>
  </si>
  <si>
    <t>Havering 025</t>
  </si>
  <si>
    <t>E02000489</t>
  </si>
  <si>
    <t>Havering 026</t>
  </si>
  <si>
    <t>E02000490</t>
  </si>
  <si>
    <t>Havering 027</t>
  </si>
  <si>
    <t>E02000491</t>
  </si>
  <si>
    <t>Havering 028</t>
  </si>
  <si>
    <t>E02000492</t>
  </si>
  <si>
    <t>Havering 029</t>
  </si>
  <si>
    <t>E02000493</t>
  </si>
  <si>
    <t>Havering 030</t>
  </si>
  <si>
    <t>E02000494</t>
  </si>
  <si>
    <t>Hillingdon 001</t>
  </si>
  <si>
    <t>E09000017</t>
  </si>
  <si>
    <t>Hillingdon</t>
  </si>
  <si>
    <t>E02000495</t>
  </si>
  <si>
    <t>Hillingdon 002</t>
  </si>
  <si>
    <t>E02000496</t>
  </si>
  <si>
    <t>Hillingdon 003</t>
  </si>
  <si>
    <t>E02000497</t>
  </si>
  <si>
    <t>Hillingdon 004</t>
  </si>
  <si>
    <t>E02000498</t>
  </si>
  <si>
    <t>Hillingdon 005</t>
  </si>
  <si>
    <t>E02000499</t>
  </si>
  <si>
    <t>Hillingdon 006</t>
  </si>
  <si>
    <t>E02000500</t>
  </si>
  <si>
    <t>Hillingdon 007</t>
  </si>
  <si>
    <t>E02000501</t>
  </si>
  <si>
    <t>Hillingdon 008</t>
  </si>
  <si>
    <t>E02000502</t>
  </si>
  <si>
    <t>Hillingdon 009</t>
  </si>
  <si>
    <t>E02000503</t>
  </si>
  <si>
    <t>Hillingdon 010</t>
  </si>
  <si>
    <t>E02000504</t>
  </si>
  <si>
    <t>Hillingdon 011</t>
  </si>
  <si>
    <t>E02000506</t>
  </si>
  <si>
    <t>Hillingdon 013</t>
  </si>
  <si>
    <t>E02000507</t>
  </si>
  <si>
    <t>Hillingdon 014</t>
  </si>
  <si>
    <t>E02000508</t>
  </si>
  <si>
    <t>Hillingdon 015</t>
  </si>
  <si>
    <t>E02000509</t>
  </si>
  <si>
    <t>Hillingdon 016</t>
  </si>
  <si>
    <t>E02000510</t>
  </si>
  <si>
    <t>Hillingdon 017</t>
  </si>
  <si>
    <t>E02000511</t>
  </si>
  <si>
    <t>Hillingdon 018</t>
  </si>
  <si>
    <t>E02000512</t>
  </si>
  <si>
    <t>Hillingdon 019</t>
  </si>
  <si>
    <t>E02000513</t>
  </si>
  <si>
    <t>Hillingdon 020</t>
  </si>
  <si>
    <t>E02000514</t>
  </si>
  <si>
    <t>Hillingdon 021</t>
  </si>
  <si>
    <t>E02000515</t>
  </si>
  <si>
    <t>Hillingdon 022</t>
  </si>
  <si>
    <t>E02000516</t>
  </si>
  <si>
    <t>Hillingdon 023</t>
  </si>
  <si>
    <t>E02000517</t>
  </si>
  <si>
    <t>Hillingdon 024</t>
  </si>
  <si>
    <t>E02000518</t>
  </si>
  <si>
    <t>Hillingdon 025</t>
  </si>
  <si>
    <t>E02000519</t>
  </si>
  <si>
    <t>Hillingdon 026</t>
  </si>
  <si>
    <t>E02000520</t>
  </si>
  <si>
    <t>Hillingdon 027</t>
  </si>
  <si>
    <t>E02000521</t>
  </si>
  <si>
    <t>Hillingdon 028</t>
  </si>
  <si>
    <t>E02000522</t>
  </si>
  <si>
    <t>Hillingdon 029</t>
  </si>
  <si>
    <t>E02000523</t>
  </si>
  <si>
    <t>Hillingdon 030</t>
  </si>
  <si>
    <t>E02000524</t>
  </si>
  <si>
    <t>Hillingdon 031</t>
  </si>
  <si>
    <t>E02000525</t>
  </si>
  <si>
    <t>Hillingdon 032</t>
  </si>
  <si>
    <t>E02000526</t>
  </si>
  <si>
    <t>Hounslow 001</t>
  </si>
  <si>
    <t>E09000018</t>
  </si>
  <si>
    <t>Hounslow</t>
  </si>
  <si>
    <t>E02000528</t>
  </si>
  <si>
    <t>Hounslow 003</t>
  </si>
  <si>
    <t>E02000529</t>
  </si>
  <si>
    <t>Hounslow 004</t>
  </si>
  <si>
    <t>E02000530</t>
  </si>
  <si>
    <t>Hounslow 005</t>
  </si>
  <si>
    <t>E02000531</t>
  </si>
  <si>
    <t>Hounslow 006</t>
  </si>
  <si>
    <t>E02000532</t>
  </si>
  <si>
    <t>Hounslow 007</t>
  </si>
  <si>
    <t>E02000533</t>
  </si>
  <si>
    <t>Hounslow 008</t>
  </si>
  <si>
    <t>E02000534</t>
  </si>
  <si>
    <t>Hounslow 009</t>
  </si>
  <si>
    <t>E02000535</t>
  </si>
  <si>
    <t>Hounslow 010</t>
  </si>
  <si>
    <t>E02000536</t>
  </si>
  <si>
    <t>Hounslow 011</t>
  </si>
  <si>
    <t>E02000537</t>
  </si>
  <si>
    <t>Hounslow 012</t>
  </si>
  <si>
    <t>E02000538</t>
  </si>
  <si>
    <t>Hounslow 013</t>
  </si>
  <si>
    <t>E02000539</t>
  </si>
  <si>
    <t>Hounslow 014</t>
  </si>
  <si>
    <t>E02000540</t>
  </si>
  <si>
    <t>Hounslow 015</t>
  </si>
  <si>
    <t>E02000541</t>
  </si>
  <si>
    <t>Hounslow 016</t>
  </si>
  <si>
    <t>E02000542</t>
  </si>
  <si>
    <t>Hounslow 017</t>
  </si>
  <si>
    <t>E02000543</t>
  </si>
  <si>
    <t>Hounslow 018</t>
  </si>
  <si>
    <t>E02000544</t>
  </si>
  <si>
    <t>Hounslow 019</t>
  </si>
  <si>
    <t>E02000545</t>
  </si>
  <si>
    <t>Hounslow 020</t>
  </si>
  <si>
    <t>E02000546</t>
  </si>
  <si>
    <t>Hounslow 021</t>
  </si>
  <si>
    <t>E02000547</t>
  </si>
  <si>
    <t>Hounslow 022</t>
  </si>
  <si>
    <t>E02000548</t>
  </si>
  <si>
    <t>Hounslow 023</t>
  </si>
  <si>
    <t>E02000549</t>
  </si>
  <si>
    <t>Hounslow 024</t>
  </si>
  <si>
    <t>E02000550</t>
  </si>
  <si>
    <t>Hounslow 025</t>
  </si>
  <si>
    <t>E02000551</t>
  </si>
  <si>
    <t>Hounslow 026</t>
  </si>
  <si>
    <t>E02000552</t>
  </si>
  <si>
    <t>Hounslow 027</t>
  </si>
  <si>
    <t>E02000553</t>
  </si>
  <si>
    <t>Hounslow 028</t>
  </si>
  <si>
    <t>E02000554</t>
  </si>
  <si>
    <t>Islington 001</t>
  </si>
  <si>
    <t>E09000019</t>
  </si>
  <si>
    <t>Islington</t>
  </si>
  <si>
    <t>E02000555</t>
  </si>
  <si>
    <t>Islington 002</t>
  </si>
  <si>
    <t>E02000556</t>
  </si>
  <si>
    <t>Islington 003</t>
  </si>
  <si>
    <t>E02000557</t>
  </si>
  <si>
    <t>Islington 004</t>
  </si>
  <si>
    <t>E02000558</t>
  </si>
  <si>
    <t>Islington 005</t>
  </si>
  <si>
    <t>E02000559</t>
  </si>
  <si>
    <t>Islington 006</t>
  </si>
  <si>
    <t>E02000560</t>
  </si>
  <si>
    <t>Islington 007</t>
  </si>
  <si>
    <t>E02000561</t>
  </si>
  <si>
    <t>Islington 008</t>
  </si>
  <si>
    <t>E02000562</t>
  </si>
  <si>
    <t>Islington 009</t>
  </si>
  <si>
    <t>E02000563</t>
  </si>
  <si>
    <t>Islington 010</t>
  </si>
  <si>
    <t>E02000564</t>
  </si>
  <si>
    <t>Islington 011</t>
  </si>
  <si>
    <t>E02000565</t>
  </si>
  <si>
    <t>Islington 012</t>
  </si>
  <si>
    <t>E02000566</t>
  </si>
  <si>
    <t>Islington 013</t>
  </si>
  <si>
    <t>E02000567</t>
  </si>
  <si>
    <t>Islington 014</t>
  </si>
  <si>
    <t>E02000568</t>
  </si>
  <si>
    <t>Islington 015</t>
  </si>
  <si>
    <t>E02000569</t>
  </si>
  <si>
    <t>Islington 016</t>
  </si>
  <si>
    <t>E02000570</t>
  </si>
  <si>
    <t>Islington 017</t>
  </si>
  <si>
    <t>E02000571</t>
  </si>
  <si>
    <t>Islington 018</t>
  </si>
  <si>
    <t>E02000572</t>
  </si>
  <si>
    <t>Islington 019</t>
  </si>
  <si>
    <t>E02000573</t>
  </si>
  <si>
    <t>Islington 020</t>
  </si>
  <si>
    <t>E02000574</t>
  </si>
  <si>
    <t>Islington 021</t>
  </si>
  <si>
    <t>E02000575</t>
  </si>
  <si>
    <t>Islington 022</t>
  </si>
  <si>
    <t>E02000576</t>
  </si>
  <si>
    <t>Islington 023</t>
  </si>
  <si>
    <t>E02000577</t>
  </si>
  <si>
    <t>Kensington and Chelsea 001</t>
  </si>
  <si>
    <t>E09000020</t>
  </si>
  <si>
    <t>Kensington and Chelsea</t>
  </si>
  <si>
    <t>E02000578</t>
  </si>
  <si>
    <t>Kensington and Chelsea 002</t>
  </si>
  <si>
    <t>E02000579</t>
  </si>
  <si>
    <t>Kensington and Chelsea 003</t>
  </si>
  <si>
    <t>E02000580</t>
  </si>
  <si>
    <t>Kensington and Chelsea 004</t>
  </si>
  <si>
    <t>E02000581</t>
  </si>
  <si>
    <t>Kensington and Chelsea 005</t>
  </si>
  <si>
    <t>E02000582</t>
  </si>
  <si>
    <t>Kensington and Chelsea 006</t>
  </si>
  <si>
    <t>E02000583</t>
  </si>
  <si>
    <t>Kensington and Chelsea 007</t>
  </si>
  <si>
    <t>E02000584</t>
  </si>
  <si>
    <t>Kensington and Chelsea 008</t>
  </si>
  <si>
    <t>E02000585</t>
  </si>
  <si>
    <t>Kensington and Chelsea 009</t>
  </si>
  <si>
    <t>E02000586</t>
  </si>
  <si>
    <t>Kensington and Chelsea 010</t>
  </si>
  <si>
    <t>E02000587</t>
  </si>
  <si>
    <t>Kensington and Chelsea 011</t>
  </si>
  <si>
    <t>E02000588</t>
  </si>
  <si>
    <t>Kensington and Chelsea 012</t>
  </si>
  <si>
    <t>E02000589</t>
  </si>
  <si>
    <t>Kensington and Chelsea 013</t>
  </si>
  <si>
    <t>E02000590</t>
  </si>
  <si>
    <t>Kensington and Chelsea 014</t>
  </si>
  <si>
    <t>E02000591</t>
  </si>
  <si>
    <t>Kensington and Chelsea 015</t>
  </si>
  <si>
    <t>E02000592</t>
  </si>
  <si>
    <t>Kensington and Chelsea 016</t>
  </si>
  <si>
    <t>E02000593</t>
  </si>
  <si>
    <t>Kensington and Chelsea 017</t>
  </si>
  <si>
    <t>E02000594</t>
  </si>
  <si>
    <t>Kensington and Chelsea 018</t>
  </si>
  <si>
    <t>E02000595</t>
  </si>
  <si>
    <t>Kensington and Chelsea 019</t>
  </si>
  <si>
    <t>E02000596</t>
  </si>
  <si>
    <t>Kensington and Chelsea 020</t>
  </si>
  <si>
    <t>E02000597</t>
  </si>
  <si>
    <t>Kensington and Chelsea 021</t>
  </si>
  <si>
    <t>E02000598</t>
  </si>
  <si>
    <t>Kingston upon Thames 001</t>
  </si>
  <si>
    <t>E09000021</t>
  </si>
  <si>
    <t>Kingston upon Thames</t>
  </si>
  <si>
    <t>E02000599</t>
  </si>
  <si>
    <t>Kingston upon Thames 002</t>
  </si>
  <si>
    <t>E02000600</t>
  </si>
  <si>
    <t>Kingston upon Thames 003</t>
  </si>
  <si>
    <t>E02000601</t>
  </si>
  <si>
    <t>Kingston upon Thames 004</t>
  </si>
  <si>
    <t>E02000602</t>
  </si>
  <si>
    <t>Kingston upon Thames 005</t>
  </si>
  <si>
    <t>E02000603</t>
  </si>
  <si>
    <t>Kingston upon Thames 006</t>
  </si>
  <si>
    <t>E02000604</t>
  </si>
  <si>
    <t>Kingston upon Thames 007</t>
  </si>
  <si>
    <t>E02000605</t>
  </si>
  <si>
    <t>Kingston upon Thames 008</t>
  </si>
  <si>
    <t>E02000606</t>
  </si>
  <si>
    <t>Kingston upon Thames 009</t>
  </si>
  <si>
    <t>E02000607</t>
  </si>
  <si>
    <t>Kingston upon Thames 010</t>
  </si>
  <si>
    <t>E02000608</t>
  </si>
  <si>
    <t>Kingston upon Thames 011</t>
  </si>
  <si>
    <t>E02000609</t>
  </si>
  <si>
    <t>Kingston upon Thames 012</t>
  </si>
  <si>
    <t>E02000610</t>
  </si>
  <si>
    <t>Kingston upon Thames 013</t>
  </si>
  <si>
    <t>E02000611</t>
  </si>
  <si>
    <t>Kingston upon Thames 014</t>
  </si>
  <si>
    <t>E02000612</t>
  </si>
  <si>
    <t>Kingston upon Thames 015</t>
  </si>
  <si>
    <t>E02000613</t>
  </si>
  <si>
    <t>Kingston upon Thames 016</t>
  </si>
  <si>
    <t>E02000614</t>
  </si>
  <si>
    <t>Kingston upon Thames 017</t>
  </si>
  <si>
    <t>E02000615</t>
  </si>
  <si>
    <t>Kingston upon Thames 018</t>
  </si>
  <si>
    <t>E02000616</t>
  </si>
  <si>
    <t>Kingston upon Thames 019</t>
  </si>
  <si>
    <t>E02000617</t>
  </si>
  <si>
    <t>Kingston upon Thames 020</t>
  </si>
  <si>
    <t>E02000619</t>
  </si>
  <si>
    <t>Lambeth 002</t>
  </si>
  <si>
    <t>E09000022</t>
  </si>
  <si>
    <t>Lambeth</t>
  </si>
  <si>
    <t>E02000620</t>
  </si>
  <si>
    <t>Lambeth 003</t>
  </si>
  <si>
    <t>E02000621</t>
  </si>
  <si>
    <t>Lambeth 004</t>
  </si>
  <si>
    <t>E02000622</t>
  </si>
  <si>
    <t>Lambeth 005</t>
  </si>
  <si>
    <t>E02000623</t>
  </si>
  <si>
    <t>Lambeth 006</t>
  </si>
  <si>
    <t>E02000624</t>
  </si>
  <si>
    <t>Lambeth 007</t>
  </si>
  <si>
    <t>E02000625</t>
  </si>
  <si>
    <t>Lambeth 008</t>
  </si>
  <si>
    <t>E02000626</t>
  </si>
  <si>
    <t>Lambeth 009</t>
  </si>
  <si>
    <t>E02000627</t>
  </si>
  <si>
    <t>Lambeth 010</t>
  </si>
  <si>
    <t>E02000628</t>
  </si>
  <si>
    <t>Lambeth 011</t>
  </si>
  <si>
    <t>E02000629</t>
  </si>
  <si>
    <t>Lambeth 012</t>
  </si>
  <si>
    <t>E02000630</t>
  </si>
  <si>
    <t>Lambeth 013</t>
  </si>
  <si>
    <t>E02000631</t>
  </si>
  <si>
    <t>Lambeth 014</t>
  </si>
  <si>
    <t>E02000632</t>
  </si>
  <si>
    <t>Lambeth 015</t>
  </si>
  <si>
    <t>E02000633</t>
  </si>
  <si>
    <t>Lambeth 016</t>
  </si>
  <si>
    <t>E02000634</t>
  </si>
  <si>
    <t>Lambeth 017</t>
  </si>
  <si>
    <t>E02000635</t>
  </si>
  <si>
    <t>Lambeth 018</t>
  </si>
  <si>
    <t>E02000636</t>
  </si>
  <si>
    <t>Lambeth 019</t>
  </si>
  <si>
    <t>E02000637</t>
  </si>
  <si>
    <t>Lambeth 020</t>
  </si>
  <si>
    <t>E02000638</t>
  </si>
  <si>
    <t>Lambeth 021</t>
  </si>
  <si>
    <t>E02000639</t>
  </si>
  <si>
    <t>Lambeth 022</t>
  </si>
  <si>
    <t>E02000640</t>
  </si>
  <si>
    <t>Lambeth 023</t>
  </si>
  <si>
    <t>E02000641</t>
  </si>
  <si>
    <t>Lambeth 024</t>
  </si>
  <si>
    <t>E02000642</t>
  </si>
  <si>
    <t>Lambeth 025</t>
  </si>
  <si>
    <t>E02000643</t>
  </si>
  <si>
    <t>Lambeth 026</t>
  </si>
  <si>
    <t>E02000644</t>
  </si>
  <si>
    <t>Lambeth 027</t>
  </si>
  <si>
    <t>E02000645</t>
  </si>
  <si>
    <t>Lambeth 028</t>
  </si>
  <si>
    <t>E02000646</t>
  </si>
  <si>
    <t>Lambeth 029</t>
  </si>
  <si>
    <t>E02000647</t>
  </si>
  <si>
    <t>Lambeth 030</t>
  </si>
  <si>
    <t>E02000648</t>
  </si>
  <si>
    <t>Lambeth 031</t>
  </si>
  <si>
    <t>E02000649</t>
  </si>
  <si>
    <t>Lambeth 032</t>
  </si>
  <si>
    <t>E02000650</t>
  </si>
  <si>
    <t>Lambeth 033</t>
  </si>
  <si>
    <t>E02000651</t>
  </si>
  <si>
    <t>Lambeth 034</t>
  </si>
  <si>
    <t>E02000652</t>
  </si>
  <si>
    <t>Lambeth 035</t>
  </si>
  <si>
    <t>E02000653</t>
  </si>
  <si>
    <t>Lewisham 001</t>
  </si>
  <si>
    <t>E09000023</t>
  </si>
  <si>
    <t>Lewisham</t>
  </si>
  <si>
    <t>E02000654</t>
  </si>
  <si>
    <t>Lewisham 002</t>
  </si>
  <si>
    <t>E02000655</t>
  </si>
  <si>
    <t>Lewisham 003</t>
  </si>
  <si>
    <t>E02000657</t>
  </si>
  <si>
    <t>Lewisham 005</t>
  </si>
  <si>
    <t>E02000658</t>
  </si>
  <si>
    <t>Lewisham 006</t>
  </si>
  <si>
    <t>E02000659</t>
  </si>
  <si>
    <t>Lewisham 007</t>
  </si>
  <si>
    <t>E02000660</t>
  </si>
  <si>
    <t>Lewisham 008</t>
  </si>
  <si>
    <t>E02000661</t>
  </si>
  <si>
    <t>Lewisham 009</t>
  </si>
  <si>
    <t>E02000662</t>
  </si>
  <si>
    <t>Lewisham 010</t>
  </si>
  <si>
    <t>E02000663</t>
  </si>
  <si>
    <t>Lewisham 011</t>
  </si>
  <si>
    <t>E02000664</t>
  </si>
  <si>
    <t>Lewisham 012</t>
  </si>
  <si>
    <t>E02000665</t>
  </si>
  <si>
    <t>Lewisham 013</t>
  </si>
  <si>
    <t>E02000666</t>
  </si>
  <si>
    <t>Lewisham 014</t>
  </si>
  <si>
    <t>E02000667</t>
  </si>
  <si>
    <t>Lewisham 015</t>
  </si>
  <si>
    <t>E02000668</t>
  </si>
  <si>
    <t>Lewisham 016</t>
  </si>
  <si>
    <t>E02000669</t>
  </si>
  <si>
    <t>Lewisham 017</t>
  </si>
  <si>
    <t>E02000670</t>
  </si>
  <si>
    <t>Lewisham 018</t>
  </si>
  <si>
    <t>E02000671</t>
  </si>
  <si>
    <t>Lewisham 019</t>
  </si>
  <si>
    <t>E02000672</t>
  </si>
  <si>
    <t>Lewisham 020</t>
  </si>
  <si>
    <t>E02000673</t>
  </si>
  <si>
    <t>Lewisham 021</t>
  </si>
  <si>
    <t>E02000674</t>
  </si>
  <si>
    <t>Lewisham 022</t>
  </si>
  <si>
    <t>E02000675</t>
  </si>
  <si>
    <t>Lewisham 023</t>
  </si>
  <si>
    <t>E02000676</t>
  </si>
  <si>
    <t>Lewisham 024</t>
  </si>
  <si>
    <t>E02000677</t>
  </si>
  <si>
    <t>Lewisham 025</t>
  </si>
  <si>
    <t>E02000678</t>
  </si>
  <si>
    <t>Lewisham 026</t>
  </si>
  <si>
    <t>E02000679</t>
  </si>
  <si>
    <t>Lewisham 027</t>
  </si>
  <si>
    <t>E02000680</t>
  </si>
  <si>
    <t>Lewisham 028</t>
  </si>
  <si>
    <t>E02000681</t>
  </si>
  <si>
    <t>Lewisham 029</t>
  </si>
  <si>
    <t>E02000682</t>
  </si>
  <si>
    <t>Lewisham 030</t>
  </si>
  <si>
    <t>E02000683</t>
  </si>
  <si>
    <t>Lewisham 031</t>
  </si>
  <si>
    <t>E02000685</t>
  </si>
  <si>
    <t>Lewisham 033</t>
  </si>
  <si>
    <t>E02000686</t>
  </si>
  <si>
    <t>Lewisham 034</t>
  </si>
  <si>
    <t>E02000687</t>
  </si>
  <si>
    <t>Lewisham 035</t>
  </si>
  <si>
    <t>E02000689</t>
  </si>
  <si>
    <t>Merton 001</t>
  </si>
  <si>
    <t>E09000024</t>
  </si>
  <si>
    <t>Merton</t>
  </si>
  <si>
    <t>E02000690</t>
  </si>
  <si>
    <t>Merton 002</t>
  </si>
  <si>
    <t>E02000691</t>
  </si>
  <si>
    <t>Merton 003</t>
  </si>
  <si>
    <t>E02000692</t>
  </si>
  <si>
    <t>Merton 004</t>
  </si>
  <si>
    <t>E02000693</t>
  </si>
  <si>
    <t>Merton 005</t>
  </si>
  <si>
    <t>E02000694</t>
  </si>
  <si>
    <t>Merton 006</t>
  </si>
  <si>
    <t>E02000695</t>
  </si>
  <si>
    <t>Merton 007</t>
  </si>
  <si>
    <t>E02000696</t>
  </si>
  <si>
    <t>Merton 008</t>
  </si>
  <si>
    <t>E02000697</t>
  </si>
  <si>
    <t>Merton 009</t>
  </si>
  <si>
    <t>E02000698</t>
  </si>
  <si>
    <t>Merton 010</t>
  </si>
  <si>
    <t>E02000699</t>
  </si>
  <si>
    <t>Merton 011</t>
  </si>
  <si>
    <t>E02000700</t>
  </si>
  <si>
    <t>Merton 012</t>
  </si>
  <si>
    <t>E02000701</t>
  </si>
  <si>
    <t>Merton 013</t>
  </si>
  <si>
    <t>E02000702</t>
  </si>
  <si>
    <t>Merton 014</t>
  </si>
  <si>
    <t>E02000703</t>
  </si>
  <si>
    <t>Merton 015</t>
  </si>
  <si>
    <t>E02000704</t>
  </si>
  <si>
    <t>Merton 016</t>
  </si>
  <si>
    <t>E02000705</t>
  </si>
  <si>
    <t>Merton 017</t>
  </si>
  <si>
    <t>E02000706</t>
  </si>
  <si>
    <t>Merton 018</t>
  </si>
  <si>
    <t>E02000707</t>
  </si>
  <si>
    <t>Merton 019</t>
  </si>
  <si>
    <t>E02000708</t>
  </si>
  <si>
    <t>Merton 020</t>
  </si>
  <si>
    <t>E02000709</t>
  </si>
  <si>
    <t>Merton 021</t>
  </si>
  <si>
    <t>E02000710</t>
  </si>
  <si>
    <t>Merton 022</t>
  </si>
  <si>
    <t>E02000711</t>
  </si>
  <si>
    <t>Merton 023</t>
  </si>
  <si>
    <t>E02000712</t>
  </si>
  <si>
    <t>Merton 024</t>
  </si>
  <si>
    <t>E02000713</t>
  </si>
  <si>
    <t>Merton 025</t>
  </si>
  <si>
    <t>E02000714</t>
  </si>
  <si>
    <t>Newham 001</t>
  </si>
  <si>
    <t>E09000025</t>
  </si>
  <si>
    <t>Newham</t>
  </si>
  <si>
    <t>E02000715</t>
  </si>
  <si>
    <t>Newham 002</t>
  </si>
  <si>
    <t>E02000716</t>
  </si>
  <si>
    <t>Newham 003</t>
  </si>
  <si>
    <t>E02000717</t>
  </si>
  <si>
    <t>Newham 004</t>
  </si>
  <si>
    <t>E02000718</t>
  </si>
  <si>
    <t>Newham 005</t>
  </si>
  <si>
    <t>E02000719</t>
  </si>
  <si>
    <t>Newham 006</t>
  </si>
  <si>
    <t>E02000720</t>
  </si>
  <si>
    <t>Newham 007</t>
  </si>
  <si>
    <t>E02000721</t>
  </si>
  <si>
    <t>Newham 008</t>
  </si>
  <si>
    <t>E02000722</t>
  </si>
  <si>
    <t>Newham 009</t>
  </si>
  <si>
    <t>E02000723</t>
  </si>
  <si>
    <t>Newham 010</t>
  </si>
  <si>
    <t>E02000724</t>
  </si>
  <si>
    <t>Newham 011</t>
  </si>
  <si>
    <t>E02000725</t>
  </si>
  <si>
    <t>Newham 012</t>
  </si>
  <si>
    <t>E02000726</t>
  </si>
  <si>
    <t>Newham 013</t>
  </si>
  <si>
    <t>E02000727</t>
  </si>
  <si>
    <t>Newham 014</t>
  </si>
  <si>
    <t>E02000728</t>
  </si>
  <si>
    <t>Newham 015</t>
  </si>
  <si>
    <t>E02000729</t>
  </si>
  <si>
    <t>Newham 016</t>
  </si>
  <si>
    <t>E02000730</t>
  </si>
  <si>
    <t>Newham 017</t>
  </si>
  <si>
    <t>E02000731</t>
  </si>
  <si>
    <t>Newham 018</t>
  </si>
  <si>
    <t>E02000732</t>
  </si>
  <si>
    <t>Newham 019</t>
  </si>
  <si>
    <t>E02000733</t>
  </si>
  <si>
    <t>Newham 020</t>
  </si>
  <si>
    <t>E02000734</t>
  </si>
  <si>
    <t>Newham 021</t>
  </si>
  <si>
    <t>E02000735</t>
  </si>
  <si>
    <t>Newham 022</t>
  </si>
  <si>
    <t>E02000736</t>
  </si>
  <si>
    <t>Newham 023</t>
  </si>
  <si>
    <t>E02000737</t>
  </si>
  <si>
    <t>Newham 024</t>
  </si>
  <si>
    <t>E02000738</t>
  </si>
  <si>
    <t>Newham 025</t>
  </si>
  <si>
    <t>E02000739</t>
  </si>
  <si>
    <t>Newham 026</t>
  </si>
  <si>
    <t>E02000740</t>
  </si>
  <si>
    <t>Newham 027</t>
  </si>
  <si>
    <t>E02000741</t>
  </si>
  <si>
    <t>Newham 028</t>
  </si>
  <si>
    <t>E02000742</t>
  </si>
  <si>
    <t>Newham 029</t>
  </si>
  <si>
    <t>E02000743</t>
  </si>
  <si>
    <t>Newham 030</t>
  </si>
  <si>
    <t>E02000744</t>
  </si>
  <si>
    <t>Newham 031</t>
  </si>
  <si>
    <t>E02000745</t>
  </si>
  <si>
    <t>Newham 032</t>
  </si>
  <si>
    <t>E02000746</t>
  </si>
  <si>
    <t>Newham 033</t>
  </si>
  <si>
    <t>E02000747</t>
  </si>
  <si>
    <t>Newham 034</t>
  </si>
  <si>
    <t>E02000748</t>
  </si>
  <si>
    <t>Newham 035</t>
  </si>
  <si>
    <t>E02000749</t>
  </si>
  <si>
    <t>Newham 036</t>
  </si>
  <si>
    <t>E02000750</t>
  </si>
  <si>
    <t>Newham 037</t>
  </si>
  <si>
    <t>E02000751</t>
  </si>
  <si>
    <t>Redbridge 001</t>
  </si>
  <si>
    <t>E09000026</t>
  </si>
  <si>
    <t>Redbridge</t>
  </si>
  <si>
    <t>E02000752</t>
  </si>
  <si>
    <t>Redbridge 002</t>
  </si>
  <si>
    <t>E02000753</t>
  </si>
  <si>
    <t>Redbridge 003</t>
  </si>
  <si>
    <t>E02000754</t>
  </si>
  <si>
    <t>Redbridge 004</t>
  </si>
  <si>
    <t>E02000755</t>
  </si>
  <si>
    <t>Redbridge 005</t>
  </si>
  <si>
    <t>E02000756</t>
  </si>
  <si>
    <t>Redbridge 006</t>
  </si>
  <si>
    <t>E02000757</t>
  </si>
  <si>
    <t>Redbridge 007</t>
  </si>
  <si>
    <t>E02000758</t>
  </si>
  <si>
    <t>Redbridge 008</t>
  </si>
  <si>
    <t>E02000759</t>
  </si>
  <si>
    <t>Redbridge 009</t>
  </si>
  <si>
    <t>E02000760</t>
  </si>
  <si>
    <t>Redbridge 010</t>
  </si>
  <si>
    <t>E02000762</t>
  </si>
  <si>
    <t>Redbridge 012</t>
  </si>
  <si>
    <t>E02000763</t>
  </si>
  <si>
    <t>Redbridge 013</t>
  </si>
  <si>
    <t>E02000764</t>
  </si>
  <si>
    <t>Redbridge 014</t>
  </si>
  <si>
    <t>E02000765</t>
  </si>
  <si>
    <t>Redbridge 015</t>
  </si>
  <si>
    <t>E02000767</t>
  </si>
  <si>
    <t>Redbridge 017</t>
  </si>
  <si>
    <t>E02000768</t>
  </si>
  <si>
    <t>Redbridge 018</t>
  </si>
  <si>
    <t>E02000769</t>
  </si>
  <si>
    <t>Redbridge 019</t>
  </si>
  <si>
    <t>E02000770</t>
  </si>
  <si>
    <t>Redbridge 020</t>
  </si>
  <si>
    <t>E02000772</t>
  </si>
  <si>
    <t>Redbridge 022</t>
  </si>
  <si>
    <t>E02000773</t>
  </si>
  <si>
    <t>Redbridge 023</t>
  </si>
  <si>
    <t>E02000774</t>
  </si>
  <si>
    <t>Redbridge 024</t>
  </si>
  <si>
    <t>E02000776</t>
  </si>
  <si>
    <t>Redbridge 026</t>
  </si>
  <si>
    <t>E02000777</t>
  </si>
  <si>
    <t>Redbridge 027</t>
  </si>
  <si>
    <t>E02000779</t>
  </si>
  <si>
    <t>Redbridge 029</t>
  </si>
  <si>
    <t>E02000780</t>
  </si>
  <si>
    <t>Redbridge 030</t>
  </si>
  <si>
    <t>E02000781</t>
  </si>
  <si>
    <t>Redbridge 031</t>
  </si>
  <si>
    <t>E02000782</t>
  </si>
  <si>
    <t>Redbridge 032</t>
  </si>
  <si>
    <t>E02000783</t>
  </si>
  <si>
    <t>Redbridge 033</t>
  </si>
  <si>
    <t>E02000784</t>
  </si>
  <si>
    <t>Richmond upon Thames 001</t>
  </si>
  <si>
    <t>E09000027</t>
  </si>
  <si>
    <t>Richmond upon Thames</t>
  </si>
  <si>
    <t>E02000785</t>
  </si>
  <si>
    <t>Richmond upon Thames 002</t>
  </si>
  <si>
    <t>E02000786</t>
  </si>
  <si>
    <t>Richmond upon Thames 003</t>
  </si>
  <si>
    <t>E02000787</t>
  </si>
  <si>
    <t>Richmond upon Thames 004</t>
  </si>
  <si>
    <t>E02000788</t>
  </si>
  <si>
    <t>Richmond upon Thames 005</t>
  </si>
  <si>
    <t>E02000789</t>
  </si>
  <si>
    <t>Richmond upon Thames 006</t>
  </si>
  <si>
    <t>E02000790</t>
  </si>
  <si>
    <t>Richmond upon Thames 007</t>
  </si>
  <si>
    <t>E02000791</t>
  </si>
  <si>
    <t>Richmond upon Thames 008</t>
  </si>
  <si>
    <t>E02000792</t>
  </si>
  <si>
    <t>Richmond upon Thames 009</t>
  </si>
  <si>
    <t>E02000793</t>
  </si>
  <si>
    <t>Richmond upon Thames 010</t>
  </si>
  <si>
    <t>E02000794</t>
  </si>
  <si>
    <t>Richmond upon Thames 011</t>
  </si>
  <si>
    <t>E02000795</t>
  </si>
  <si>
    <t>Richmond upon Thames 012</t>
  </si>
  <si>
    <t>E02000796</t>
  </si>
  <si>
    <t>Richmond upon Thames 013</t>
  </si>
  <si>
    <t>E02000797</t>
  </si>
  <si>
    <t>Richmond upon Thames 014</t>
  </si>
  <si>
    <t>E02000798</t>
  </si>
  <si>
    <t>Richmond upon Thames 015</t>
  </si>
  <si>
    <t>E02000799</t>
  </si>
  <si>
    <t>Richmond upon Thames 016</t>
  </si>
  <si>
    <t>E02000800</t>
  </si>
  <si>
    <t>Richmond upon Thames 017</t>
  </si>
  <si>
    <t>E02000801</t>
  </si>
  <si>
    <t>Richmond upon Thames 018</t>
  </si>
  <si>
    <t>E02000802</t>
  </si>
  <si>
    <t>Richmond upon Thames 019</t>
  </si>
  <si>
    <t>E02000803</t>
  </si>
  <si>
    <t>Richmond upon Thames 020</t>
  </si>
  <si>
    <t>E02000804</t>
  </si>
  <si>
    <t>Richmond upon Thames 021</t>
  </si>
  <si>
    <t>E02000805</t>
  </si>
  <si>
    <t>Richmond upon Thames 022</t>
  </si>
  <si>
    <t>E02000806</t>
  </si>
  <si>
    <t>Richmond upon Thames 023</t>
  </si>
  <si>
    <t>E02000807</t>
  </si>
  <si>
    <t>Southwark 001</t>
  </si>
  <si>
    <t>E09000028</t>
  </si>
  <si>
    <t>Southwark</t>
  </si>
  <si>
    <t>E02000808</t>
  </si>
  <si>
    <t>Southwark 002</t>
  </si>
  <si>
    <t>E02000809</t>
  </si>
  <si>
    <t>Southwark 003</t>
  </si>
  <si>
    <t>E02000810</t>
  </si>
  <si>
    <t>Southwark 004</t>
  </si>
  <si>
    <t>E02000812</t>
  </si>
  <si>
    <t>Southwark 006</t>
  </si>
  <si>
    <t>E02000813</t>
  </si>
  <si>
    <t>Southwark 007</t>
  </si>
  <si>
    <t>E02000814</t>
  </si>
  <si>
    <t>Southwark 008</t>
  </si>
  <si>
    <t>E02000815</t>
  </si>
  <si>
    <t>Southwark 009</t>
  </si>
  <si>
    <t>E02000816</t>
  </si>
  <si>
    <t>Southwark 010</t>
  </si>
  <si>
    <t>E02000817</t>
  </si>
  <si>
    <t>Southwark 011</t>
  </si>
  <si>
    <t>E02000818</t>
  </si>
  <si>
    <t>Southwark 012</t>
  </si>
  <si>
    <t>E02000819</t>
  </si>
  <si>
    <t>Southwark 013</t>
  </si>
  <si>
    <t>E02000820</t>
  </si>
  <si>
    <t>Southwark 014</t>
  </si>
  <si>
    <t>E02000821</t>
  </si>
  <si>
    <t>Southwark 015</t>
  </si>
  <si>
    <t>E02000822</t>
  </si>
  <si>
    <t>Southwark 016</t>
  </si>
  <si>
    <t>E02000823</t>
  </si>
  <si>
    <t>Southwark 017</t>
  </si>
  <si>
    <t>E02000824</t>
  </si>
  <si>
    <t>Southwark 018</t>
  </si>
  <si>
    <t>E02000825</t>
  </si>
  <si>
    <t>Southwark 019</t>
  </si>
  <si>
    <t>E02000826</t>
  </si>
  <si>
    <t>Southwark 020</t>
  </si>
  <si>
    <t>E02000827</t>
  </si>
  <si>
    <t>Southwark 021</t>
  </si>
  <si>
    <t>E02000828</t>
  </si>
  <si>
    <t>Southwark 022</t>
  </si>
  <si>
    <t>E02000829</t>
  </si>
  <si>
    <t>Southwark 023</t>
  </si>
  <si>
    <t>E02000830</t>
  </si>
  <si>
    <t>Southwark 024</t>
  </si>
  <si>
    <t>E02000831</t>
  </si>
  <si>
    <t>Southwark 025</t>
  </si>
  <si>
    <t>E02000832</t>
  </si>
  <si>
    <t>Southwark 026</t>
  </si>
  <si>
    <t>E02000833</t>
  </si>
  <si>
    <t>Southwark 027</t>
  </si>
  <si>
    <t>E02000834</t>
  </si>
  <si>
    <t>Southwark 028</t>
  </si>
  <si>
    <t>E02000835</t>
  </si>
  <si>
    <t>Southwark 029</t>
  </si>
  <si>
    <t>E02000836</t>
  </si>
  <si>
    <t>Southwark 030</t>
  </si>
  <si>
    <t>E02000837</t>
  </si>
  <si>
    <t>Southwark 031</t>
  </si>
  <si>
    <t>E02000838</t>
  </si>
  <si>
    <t>Southwark 032</t>
  </si>
  <si>
    <t>E02000839</t>
  </si>
  <si>
    <t>Southwark 033</t>
  </si>
  <si>
    <t>E02000840</t>
  </si>
  <si>
    <t>Sutton 001</t>
  </si>
  <si>
    <t>E09000029</t>
  </si>
  <si>
    <t>Sutton</t>
  </si>
  <si>
    <t>E02000841</t>
  </si>
  <si>
    <t>Sutton 002</t>
  </si>
  <si>
    <t>E02000842</t>
  </si>
  <si>
    <t>Sutton 003</t>
  </si>
  <si>
    <t>E02000843</t>
  </si>
  <si>
    <t>Sutton 004</t>
  </si>
  <si>
    <t>E02000844</t>
  </si>
  <si>
    <t>Sutton 005</t>
  </si>
  <si>
    <t>E02000845</t>
  </si>
  <si>
    <t>Sutton 006</t>
  </si>
  <si>
    <t>E02000846</t>
  </si>
  <si>
    <t>Sutton 007</t>
  </si>
  <si>
    <t>E02000847</t>
  </si>
  <si>
    <t>Sutton 008</t>
  </si>
  <si>
    <t>E02000848</t>
  </si>
  <si>
    <t>Sutton 009</t>
  </si>
  <si>
    <t>E02000849</t>
  </si>
  <si>
    <t>Sutton 010</t>
  </si>
  <si>
    <t>E02000850</t>
  </si>
  <si>
    <t>Sutton 011</t>
  </si>
  <si>
    <t>E02000851</t>
  </si>
  <si>
    <t>Sutton 012</t>
  </si>
  <si>
    <t>E02000852</t>
  </si>
  <si>
    <t>Sutton 013</t>
  </si>
  <si>
    <t>E02000853</t>
  </si>
  <si>
    <t>Sutton 014</t>
  </si>
  <si>
    <t>E02000854</t>
  </si>
  <si>
    <t>Sutton 015</t>
  </si>
  <si>
    <t>E02000855</t>
  </si>
  <si>
    <t>Sutton 016</t>
  </si>
  <si>
    <t>E02000856</t>
  </si>
  <si>
    <t>Sutton 017</t>
  </si>
  <si>
    <t>E02000857</t>
  </si>
  <si>
    <t>Sutton 018</t>
  </si>
  <si>
    <t>E02000858</t>
  </si>
  <si>
    <t>Sutton 019</t>
  </si>
  <si>
    <t>E02000859</t>
  </si>
  <si>
    <t>Sutton 020</t>
  </si>
  <si>
    <t>E02000860</t>
  </si>
  <si>
    <t>Sutton 021</t>
  </si>
  <si>
    <t>E02000861</t>
  </si>
  <si>
    <t>Sutton 022</t>
  </si>
  <si>
    <t>E02000863</t>
  </si>
  <si>
    <t>Sutton 024</t>
  </si>
  <si>
    <t>E02000864</t>
  </si>
  <si>
    <t>Tower Hamlets 001</t>
  </si>
  <si>
    <t>E09000030</t>
  </si>
  <si>
    <t>Tower Hamlets</t>
  </si>
  <si>
    <t>E02000865</t>
  </si>
  <si>
    <t>Tower Hamlets 002</t>
  </si>
  <si>
    <t>E02000866</t>
  </si>
  <si>
    <t>Tower Hamlets 003</t>
  </si>
  <si>
    <t>E02000867</t>
  </si>
  <si>
    <t>Tower Hamlets 004</t>
  </si>
  <si>
    <t>E02000868</t>
  </si>
  <si>
    <t>Tower Hamlets 005</t>
  </si>
  <si>
    <t>E02000869</t>
  </si>
  <si>
    <t>Tower Hamlets 006</t>
  </si>
  <si>
    <t>E02000870</t>
  </si>
  <si>
    <t>Tower Hamlets 007</t>
  </si>
  <si>
    <t>E02000871</t>
  </si>
  <si>
    <t>Tower Hamlets 008</t>
  </si>
  <si>
    <t>E02000872</t>
  </si>
  <si>
    <t>Tower Hamlets 009</t>
  </si>
  <si>
    <t>E02000873</t>
  </si>
  <si>
    <t>Tower Hamlets 010</t>
  </si>
  <si>
    <t>E02000874</t>
  </si>
  <si>
    <t>Tower Hamlets 011</t>
  </si>
  <si>
    <t>E02000875</t>
  </si>
  <si>
    <t>Tower Hamlets 012</t>
  </si>
  <si>
    <t>E02000876</t>
  </si>
  <si>
    <t>Tower Hamlets 013</t>
  </si>
  <si>
    <t>E02000877</t>
  </si>
  <si>
    <t>Tower Hamlets 014</t>
  </si>
  <si>
    <t>E02000878</t>
  </si>
  <si>
    <t>Tower Hamlets 015</t>
  </si>
  <si>
    <t>E02000879</t>
  </si>
  <si>
    <t>Tower Hamlets 016</t>
  </si>
  <si>
    <t>E02000880</t>
  </si>
  <si>
    <t>Tower Hamlets 017</t>
  </si>
  <si>
    <t>E02000881</t>
  </si>
  <si>
    <t>Tower Hamlets 018</t>
  </si>
  <si>
    <t>E02000882</t>
  </si>
  <si>
    <t>Tower Hamlets 019</t>
  </si>
  <si>
    <t>E02000883</t>
  </si>
  <si>
    <t>Tower Hamlets 020</t>
  </si>
  <si>
    <t>E02000884</t>
  </si>
  <si>
    <t>Tower Hamlets 021</t>
  </si>
  <si>
    <t>E02000885</t>
  </si>
  <si>
    <t>Tower Hamlets 022</t>
  </si>
  <si>
    <t>E02000886</t>
  </si>
  <si>
    <t>Tower Hamlets 023</t>
  </si>
  <si>
    <t>E02000887</t>
  </si>
  <si>
    <t>Tower Hamlets 024</t>
  </si>
  <si>
    <t>E02000888</t>
  </si>
  <si>
    <t>Tower Hamlets 025</t>
  </si>
  <si>
    <t>E02000889</t>
  </si>
  <si>
    <t>Tower Hamlets 026</t>
  </si>
  <si>
    <t>E02000890</t>
  </si>
  <si>
    <t>Tower Hamlets 027</t>
  </si>
  <si>
    <t>E02000891</t>
  </si>
  <si>
    <t>Tower Hamlets 028</t>
  </si>
  <si>
    <t>E02000893</t>
  </si>
  <si>
    <t>Tower Hamlets 030</t>
  </si>
  <si>
    <t>E02000894</t>
  </si>
  <si>
    <t>Tower Hamlets 031</t>
  </si>
  <si>
    <t>E02000895</t>
  </si>
  <si>
    <t>Waltham Forest 001</t>
  </si>
  <si>
    <t>E09000031</t>
  </si>
  <si>
    <t>Waltham Forest</t>
  </si>
  <si>
    <t>E02000896</t>
  </si>
  <si>
    <t>Waltham Forest 002</t>
  </si>
  <si>
    <t>E02000897</t>
  </si>
  <si>
    <t>Waltham Forest 003</t>
  </si>
  <si>
    <t>E02000898</t>
  </si>
  <si>
    <t>Waltham Forest 004</t>
  </si>
  <si>
    <t>E02000899</t>
  </si>
  <si>
    <t>Waltham Forest 005</t>
  </si>
  <si>
    <t>E02000900</t>
  </si>
  <si>
    <t>Waltham Forest 006</t>
  </si>
  <si>
    <t>E02000901</t>
  </si>
  <si>
    <t>Waltham Forest 007</t>
  </si>
  <si>
    <t>E02000902</t>
  </si>
  <si>
    <t>Waltham Forest 008</t>
  </si>
  <si>
    <t>E02000903</t>
  </si>
  <si>
    <t>Waltham Forest 009</t>
  </si>
  <si>
    <t>E02000904</t>
  </si>
  <si>
    <t>Waltham Forest 010</t>
  </si>
  <si>
    <t>E02000905</t>
  </si>
  <si>
    <t>Waltham Forest 011</t>
  </si>
  <si>
    <t>E02000906</t>
  </si>
  <si>
    <t>Waltham Forest 012</t>
  </si>
  <si>
    <t>E02000907</t>
  </si>
  <si>
    <t>Waltham Forest 013</t>
  </si>
  <si>
    <t>E02000908</t>
  </si>
  <si>
    <t>Waltham Forest 014</t>
  </si>
  <si>
    <t>E02000909</t>
  </si>
  <si>
    <t>Waltham Forest 015</t>
  </si>
  <si>
    <t>E02000910</t>
  </si>
  <si>
    <t>Waltham Forest 016</t>
  </si>
  <si>
    <t>E02000911</t>
  </si>
  <si>
    <t>Waltham Forest 017</t>
  </si>
  <si>
    <t>E02000912</t>
  </si>
  <si>
    <t>Waltham Forest 018</t>
  </si>
  <si>
    <t>E02000913</t>
  </si>
  <si>
    <t>Waltham Forest 019</t>
  </si>
  <si>
    <t>E02000914</t>
  </si>
  <si>
    <t>Waltham Forest 020</t>
  </si>
  <si>
    <t>E02000915</t>
  </si>
  <si>
    <t>Waltham Forest 021</t>
  </si>
  <si>
    <t>E02000916</t>
  </si>
  <si>
    <t>Waltham Forest 022</t>
  </si>
  <si>
    <t>E02000917</t>
  </si>
  <si>
    <t>Waltham Forest 023</t>
  </si>
  <si>
    <t>E02000918</t>
  </si>
  <si>
    <t>Waltham Forest 024</t>
  </si>
  <si>
    <t>E02000919</t>
  </si>
  <si>
    <t>Waltham Forest 025</t>
  </si>
  <si>
    <t>E02000920</t>
  </si>
  <si>
    <t>Waltham Forest 026</t>
  </si>
  <si>
    <t>E02000921</t>
  </si>
  <si>
    <t>Waltham Forest 027</t>
  </si>
  <si>
    <t>E02000922</t>
  </si>
  <si>
    <t>Waltham Forest 028</t>
  </si>
  <si>
    <t>E02000923</t>
  </si>
  <si>
    <t>Wandsworth 001</t>
  </si>
  <si>
    <t>E09000032</t>
  </si>
  <si>
    <t>Wandsworth</t>
  </si>
  <si>
    <t>E02000924</t>
  </si>
  <si>
    <t>Wandsworth 002</t>
  </si>
  <si>
    <t>E02000925</t>
  </si>
  <si>
    <t>Wandsworth 003</t>
  </si>
  <si>
    <t>E02000926</t>
  </si>
  <si>
    <t>Wandsworth 004</t>
  </si>
  <si>
    <t>E02000927</t>
  </si>
  <si>
    <t>Wandsworth 005</t>
  </si>
  <si>
    <t>E02000928</t>
  </si>
  <si>
    <t>Wandsworth 006</t>
  </si>
  <si>
    <t>E02000929</t>
  </si>
  <si>
    <t>Wandsworth 007</t>
  </si>
  <si>
    <t>E02000930</t>
  </si>
  <si>
    <t>Wandsworth 008</t>
  </si>
  <si>
    <t>E02000931</t>
  </si>
  <si>
    <t>Wandsworth 009</t>
  </si>
  <si>
    <t>E02000932</t>
  </si>
  <si>
    <t>Wandsworth 010</t>
  </si>
  <si>
    <t>E02000933</t>
  </si>
  <si>
    <t>Wandsworth 011</t>
  </si>
  <si>
    <t>E02000934</t>
  </si>
  <si>
    <t>Wandsworth 012</t>
  </si>
  <si>
    <t>E02000935</t>
  </si>
  <si>
    <t>Wandsworth 013</t>
  </si>
  <si>
    <t>E02000936</t>
  </si>
  <si>
    <t>Wandsworth 014</t>
  </si>
  <si>
    <t>E02000937</t>
  </si>
  <si>
    <t>Wandsworth 015</t>
  </si>
  <si>
    <t>E02000938</t>
  </si>
  <si>
    <t>Wandsworth 016</t>
  </si>
  <si>
    <t>E02000939</t>
  </si>
  <si>
    <t>Wandsworth 017</t>
  </si>
  <si>
    <t>E02000940</t>
  </si>
  <si>
    <t>Wandsworth 018</t>
  </si>
  <si>
    <t>E02000941</t>
  </si>
  <si>
    <t>Wandsworth 019</t>
  </si>
  <si>
    <t>E02000942</t>
  </si>
  <si>
    <t>Wandsworth 020</t>
  </si>
  <si>
    <t>E02000943</t>
  </si>
  <si>
    <t>Wandsworth 021</t>
  </si>
  <si>
    <t>E02000944</t>
  </si>
  <si>
    <t>Wandsworth 022</t>
  </si>
  <si>
    <t>E02000945</t>
  </si>
  <si>
    <t>Wandsworth 023</t>
  </si>
  <si>
    <t>E02000946</t>
  </si>
  <si>
    <t>Wandsworth 024</t>
  </si>
  <si>
    <t>E02000947</t>
  </si>
  <si>
    <t>Wandsworth 025</t>
  </si>
  <si>
    <t>E02000948</t>
  </si>
  <si>
    <t>Wandsworth 026</t>
  </si>
  <si>
    <t>E02000949</t>
  </si>
  <si>
    <t>Wandsworth 027</t>
  </si>
  <si>
    <t>E02000950</t>
  </si>
  <si>
    <t>Wandsworth 028</t>
  </si>
  <si>
    <t>E02000951</t>
  </si>
  <si>
    <t>Wandsworth 029</t>
  </si>
  <si>
    <t>E02000952</t>
  </si>
  <si>
    <t>Wandsworth 030</t>
  </si>
  <si>
    <t>E02000953</t>
  </si>
  <si>
    <t>Wandsworth 031</t>
  </si>
  <si>
    <t>E02000954</t>
  </si>
  <si>
    <t>Wandsworth 032</t>
  </si>
  <si>
    <t>E02000955</t>
  </si>
  <si>
    <t>Wandsworth 033</t>
  </si>
  <si>
    <t>E02000956</t>
  </si>
  <si>
    <t>Wandsworth 034</t>
  </si>
  <si>
    <t>E02000957</t>
  </si>
  <si>
    <t>Wandsworth 035</t>
  </si>
  <si>
    <t>E02000958</t>
  </si>
  <si>
    <t>Wandsworth 036</t>
  </si>
  <si>
    <t>E02000959</t>
  </si>
  <si>
    <t>Wandsworth 037</t>
  </si>
  <si>
    <t>E02000960</t>
  </si>
  <si>
    <t>Westminster 001</t>
  </si>
  <si>
    <t>E09000033</t>
  </si>
  <si>
    <t>Westminster</t>
  </si>
  <si>
    <t>E02000961</t>
  </si>
  <si>
    <t>Westminster 002</t>
  </si>
  <si>
    <t>E02000962</t>
  </si>
  <si>
    <t>Westminster 003</t>
  </si>
  <si>
    <t>E02000963</t>
  </si>
  <si>
    <t>Westminster 004</t>
  </si>
  <si>
    <t>E02000964</t>
  </si>
  <si>
    <t>Westminster 005</t>
  </si>
  <si>
    <t>E02000965</t>
  </si>
  <si>
    <t>Westminster 006</t>
  </si>
  <si>
    <t>E02000966</t>
  </si>
  <si>
    <t>Westminster 007</t>
  </si>
  <si>
    <t>E02000967</t>
  </si>
  <si>
    <t>Westminster 008</t>
  </si>
  <si>
    <t>E02000968</t>
  </si>
  <si>
    <t>Westminster 009</t>
  </si>
  <si>
    <t>E02000969</t>
  </si>
  <si>
    <t>Westminster 010</t>
  </si>
  <si>
    <t>E02000970</t>
  </si>
  <si>
    <t>Westminster 011</t>
  </si>
  <si>
    <t>E02000971</t>
  </si>
  <si>
    <t>Westminster 012</t>
  </si>
  <si>
    <t>E02000972</t>
  </si>
  <si>
    <t>Westminster 013</t>
  </si>
  <si>
    <t>E02000973</t>
  </si>
  <si>
    <t>Westminster 014</t>
  </si>
  <si>
    <t>E02000974</t>
  </si>
  <si>
    <t>Westminster 015</t>
  </si>
  <si>
    <t>E02000975</t>
  </si>
  <si>
    <t>Westminster 016</t>
  </si>
  <si>
    <t>E02000976</t>
  </si>
  <si>
    <t>Westminster 017</t>
  </si>
  <si>
    <t>E02000977</t>
  </si>
  <si>
    <t>Westminster 018</t>
  </si>
  <si>
    <t>E02000978</t>
  </si>
  <si>
    <t>Westminster 019</t>
  </si>
  <si>
    <t>E02000979</t>
  </si>
  <si>
    <t>Westminster 020</t>
  </si>
  <si>
    <t>E02000980</t>
  </si>
  <si>
    <t>Westminster 021</t>
  </si>
  <si>
    <t>E02000981</t>
  </si>
  <si>
    <t>Westminster 022</t>
  </si>
  <si>
    <t>E02000982</t>
  </si>
  <si>
    <t>Westminster 023</t>
  </si>
  <si>
    <t>E02000983</t>
  </si>
  <si>
    <t>Westminster 024</t>
  </si>
  <si>
    <t>E02000984</t>
  </si>
  <si>
    <t>Bolton 001</t>
  </si>
  <si>
    <t>E08000001</t>
  </si>
  <si>
    <t>Bolton</t>
  </si>
  <si>
    <t>North West</t>
  </si>
  <si>
    <t>E02000985</t>
  </si>
  <si>
    <t>Bolton 002</t>
  </si>
  <si>
    <t>E02000986</t>
  </si>
  <si>
    <t>Bolton 003</t>
  </si>
  <si>
    <t>E02000987</t>
  </si>
  <si>
    <t>Bolton 004</t>
  </si>
  <si>
    <t>E02000988</t>
  </si>
  <si>
    <t>Bolton 005</t>
  </si>
  <si>
    <t>E02000989</t>
  </si>
  <si>
    <t>Bolton 006</t>
  </si>
  <si>
    <t>E02000990</t>
  </si>
  <si>
    <t>Bolton 007</t>
  </si>
  <si>
    <t>E02000991</t>
  </si>
  <si>
    <t>Bolton 008</t>
  </si>
  <si>
    <t>E02000992</t>
  </si>
  <si>
    <t>Bolton 009</t>
  </si>
  <si>
    <t>E02000993</t>
  </si>
  <si>
    <t>Bolton 010</t>
  </si>
  <si>
    <t>E02000994</t>
  </si>
  <si>
    <t>Bolton 011</t>
  </si>
  <si>
    <t>E02000995</t>
  </si>
  <si>
    <t>Bolton 012</t>
  </si>
  <si>
    <t>E02000996</t>
  </si>
  <si>
    <t>Bolton 013</t>
  </si>
  <si>
    <t>E02000997</t>
  </si>
  <si>
    <t>Bolton 014</t>
  </si>
  <si>
    <t>E02000998</t>
  </si>
  <si>
    <t>Bolton 015</t>
  </si>
  <si>
    <t>E02000999</t>
  </si>
  <si>
    <t>Bolton 016</t>
  </si>
  <si>
    <t>E02001000</t>
  </si>
  <si>
    <t>Bolton 017</t>
  </si>
  <si>
    <t>E02001001</t>
  </si>
  <si>
    <t>Bolton 018</t>
  </si>
  <si>
    <t>E02001002</t>
  </si>
  <si>
    <t>Bolton 019</t>
  </si>
  <si>
    <t>E02001003</t>
  </si>
  <si>
    <t>Bolton 020</t>
  </si>
  <si>
    <t>E02001004</t>
  </si>
  <si>
    <t>Bolton 021</t>
  </si>
  <si>
    <t>E02001005</t>
  </si>
  <si>
    <t>Bolton 022</t>
  </si>
  <si>
    <t>E02001006</t>
  </si>
  <si>
    <t>Bolton 023</t>
  </si>
  <si>
    <t>E02001007</t>
  </si>
  <si>
    <t>Bolton 024</t>
  </si>
  <si>
    <t>E02001008</t>
  </si>
  <si>
    <t>Bolton 025</t>
  </si>
  <si>
    <t>E02001009</t>
  </si>
  <si>
    <t>Bolton 026</t>
  </si>
  <si>
    <t>E02001010</t>
  </si>
  <si>
    <t>Bolton 027</t>
  </si>
  <si>
    <t>E02001011</t>
  </si>
  <si>
    <t>Bolton 028</t>
  </si>
  <si>
    <t>E02001012</t>
  </si>
  <si>
    <t>Bolton 029</t>
  </si>
  <si>
    <t>E02001013</t>
  </si>
  <si>
    <t>Bolton 030</t>
  </si>
  <si>
    <t>E02001014</t>
  </si>
  <si>
    <t>Bolton 031</t>
  </si>
  <si>
    <t>E02001015</t>
  </si>
  <si>
    <t>Bolton 032</t>
  </si>
  <si>
    <t>E02001016</t>
  </si>
  <si>
    <t>Bolton 033</t>
  </si>
  <si>
    <t>E02001017</t>
  </si>
  <si>
    <t>Bolton 034</t>
  </si>
  <si>
    <t>E02001018</t>
  </si>
  <si>
    <t>Bolton 035</t>
  </si>
  <si>
    <t>E02001019</t>
  </si>
  <si>
    <t>Bury 001</t>
  </si>
  <si>
    <t>E08000002</t>
  </si>
  <si>
    <t>Bury</t>
  </si>
  <si>
    <t>E02001020</t>
  </si>
  <si>
    <t>Bury 002</t>
  </si>
  <si>
    <t>E02001021</t>
  </si>
  <si>
    <t>Bury 003</t>
  </si>
  <si>
    <t>E02001022</t>
  </si>
  <si>
    <t>Bury 004</t>
  </si>
  <si>
    <t>E02001023</t>
  </si>
  <si>
    <t>Bury 005</t>
  </si>
  <si>
    <t>E02001024</t>
  </si>
  <si>
    <t>Bury 006</t>
  </si>
  <si>
    <t>E02001025</t>
  </si>
  <si>
    <t>Bury 007</t>
  </si>
  <si>
    <t>E02001026</t>
  </si>
  <si>
    <t>Bury 008</t>
  </si>
  <si>
    <t>E02001027</t>
  </si>
  <si>
    <t>Bury 009</t>
  </si>
  <si>
    <t>E02001028</t>
  </si>
  <si>
    <t>Bury 010</t>
  </si>
  <si>
    <t>E02001029</t>
  </si>
  <si>
    <t>Bury 011</t>
  </si>
  <si>
    <t>E02001030</t>
  </si>
  <si>
    <t>Bury 012</t>
  </si>
  <si>
    <t>E02001031</t>
  </si>
  <si>
    <t>Bury 013</t>
  </si>
  <si>
    <t>E02001032</t>
  </si>
  <si>
    <t>Bury 014</t>
  </si>
  <si>
    <t>E02001033</t>
  </si>
  <si>
    <t>Bury 015</t>
  </si>
  <si>
    <t>E02001034</t>
  </si>
  <si>
    <t>Bury 016</t>
  </si>
  <si>
    <t>E02001035</t>
  </si>
  <si>
    <t>Bury 017</t>
  </si>
  <si>
    <t>E02001036</t>
  </si>
  <si>
    <t>Bury 018</t>
  </si>
  <si>
    <t>E02001037</t>
  </si>
  <si>
    <t>Bury 019</t>
  </si>
  <si>
    <t>E02001038</t>
  </si>
  <si>
    <t>Bury 020</t>
  </si>
  <si>
    <t>E02001039</t>
  </si>
  <si>
    <t>Bury 021</t>
  </si>
  <si>
    <t>E02001040</t>
  </si>
  <si>
    <t>Bury 022</t>
  </si>
  <si>
    <t>E02001041</t>
  </si>
  <si>
    <t>Bury 023</t>
  </si>
  <si>
    <t>E02001042</t>
  </si>
  <si>
    <t>Bury 024</t>
  </si>
  <si>
    <t>E02001043</t>
  </si>
  <si>
    <t>Bury 025</t>
  </si>
  <si>
    <t>E02001044</t>
  </si>
  <si>
    <t>Bury 026</t>
  </si>
  <si>
    <t>E02001045</t>
  </si>
  <si>
    <t>Manchester 001</t>
  </si>
  <si>
    <t>E08000003</t>
  </si>
  <si>
    <t>Manchester</t>
  </si>
  <si>
    <t>E02001046</t>
  </si>
  <si>
    <t>Manchester 002</t>
  </si>
  <si>
    <t>E02001047</t>
  </si>
  <si>
    <t>Manchester 003</t>
  </si>
  <si>
    <t>E02001048</t>
  </si>
  <si>
    <t>Manchester 004</t>
  </si>
  <si>
    <t>E02001049</t>
  </si>
  <si>
    <t>Manchester 005</t>
  </si>
  <si>
    <t>E02001050</t>
  </si>
  <si>
    <t>Manchester 006</t>
  </si>
  <si>
    <t>E02001051</t>
  </si>
  <si>
    <t>Manchester 007</t>
  </si>
  <si>
    <t>E02001052</t>
  </si>
  <si>
    <t>Manchester 008</t>
  </si>
  <si>
    <t>E02001053</t>
  </si>
  <si>
    <t>Manchester 009</t>
  </si>
  <si>
    <t>E02001055</t>
  </si>
  <si>
    <t>Manchester 011</t>
  </si>
  <si>
    <t>E02001056</t>
  </si>
  <si>
    <t>Manchester 012</t>
  </si>
  <si>
    <t>E02001057</t>
  </si>
  <si>
    <t>Manchester 013</t>
  </si>
  <si>
    <t>E02001059</t>
  </si>
  <si>
    <t>Manchester 015</t>
  </si>
  <si>
    <t>E02001061</t>
  </si>
  <si>
    <t>Manchester 017</t>
  </si>
  <si>
    <t>E02001062</t>
  </si>
  <si>
    <t>Manchester 018</t>
  </si>
  <si>
    <t>E02001063</t>
  </si>
  <si>
    <t>Manchester 019</t>
  </si>
  <si>
    <t>E02001064</t>
  </si>
  <si>
    <t>Manchester 020</t>
  </si>
  <si>
    <t>E02001065</t>
  </si>
  <si>
    <t>Manchester 021</t>
  </si>
  <si>
    <t>E02001066</t>
  </si>
  <si>
    <t>Manchester 022</t>
  </si>
  <si>
    <t>E02001067</t>
  </si>
  <si>
    <t>Manchester 023</t>
  </si>
  <si>
    <t>E02001068</t>
  </si>
  <si>
    <t>Manchester 024</t>
  </si>
  <si>
    <t>E02001069</t>
  </si>
  <si>
    <t>Manchester 025</t>
  </si>
  <si>
    <t>E02001070</t>
  </si>
  <si>
    <t>Manchester 026</t>
  </si>
  <si>
    <t>E02001071</t>
  </si>
  <si>
    <t>Manchester 027</t>
  </si>
  <si>
    <t>E02001072</t>
  </si>
  <si>
    <t>Manchester 028</t>
  </si>
  <si>
    <t>E02001073</t>
  </si>
  <si>
    <t>Manchester 029</t>
  </si>
  <si>
    <t>E02001074</t>
  </si>
  <si>
    <t>Manchester 030</t>
  </si>
  <si>
    <t>E02001075</t>
  </si>
  <si>
    <t>Manchester 031</t>
  </si>
  <si>
    <t>E02001076</t>
  </si>
  <si>
    <t>Manchester 032</t>
  </si>
  <si>
    <t>E02001077</t>
  </si>
  <si>
    <t>Manchester 033</t>
  </si>
  <si>
    <t>E02001078</t>
  </si>
  <si>
    <t>Manchester 034</t>
  </si>
  <si>
    <t>E02001079</t>
  </si>
  <si>
    <t>Manchester 035</t>
  </si>
  <si>
    <t>E02001080</t>
  </si>
  <si>
    <t>Manchester 036</t>
  </si>
  <si>
    <t>E02001081</t>
  </si>
  <si>
    <t>Manchester 037</t>
  </si>
  <si>
    <t>E02001082</t>
  </si>
  <si>
    <t>Manchester 038</t>
  </si>
  <si>
    <t>E02001083</t>
  </si>
  <si>
    <t>Manchester 039</t>
  </si>
  <si>
    <t>E02001084</t>
  </si>
  <si>
    <t>Manchester 040</t>
  </si>
  <si>
    <t>E02001085</t>
  </si>
  <si>
    <t>Manchester 041</t>
  </si>
  <si>
    <t>E02001086</t>
  </si>
  <si>
    <t>Manchester 042</t>
  </si>
  <si>
    <t>E02001087</t>
  </si>
  <si>
    <t>Manchester 043</t>
  </si>
  <si>
    <t>E02001088</t>
  </si>
  <si>
    <t>Manchester 044</t>
  </si>
  <si>
    <t>E02001089</t>
  </si>
  <si>
    <t>Manchester 045</t>
  </si>
  <si>
    <t>E02001090</t>
  </si>
  <si>
    <t>Manchester 046</t>
  </si>
  <si>
    <t>E02001091</t>
  </si>
  <si>
    <t>Manchester 047</t>
  </si>
  <si>
    <t>E02001092</t>
  </si>
  <si>
    <t>Manchester 048</t>
  </si>
  <si>
    <t>E02001093</t>
  </si>
  <si>
    <t>Manchester 049</t>
  </si>
  <si>
    <t>E02001094</t>
  </si>
  <si>
    <t>Manchester 050</t>
  </si>
  <si>
    <t>E02001095</t>
  </si>
  <si>
    <t>Manchester 051</t>
  </si>
  <si>
    <t>E02001096</t>
  </si>
  <si>
    <t>Manchester 052</t>
  </si>
  <si>
    <t>E02001097</t>
  </si>
  <si>
    <t>Manchester 053</t>
  </si>
  <si>
    <t>E02001098</t>
  </si>
  <si>
    <t>Oldham 001</t>
  </si>
  <si>
    <t>E08000004</t>
  </si>
  <si>
    <t>Oldham</t>
  </si>
  <si>
    <t>E02001099</t>
  </si>
  <si>
    <t>Oldham 002</t>
  </si>
  <si>
    <t>E02001100</t>
  </si>
  <si>
    <t>Oldham 003</t>
  </si>
  <si>
    <t>E02001101</t>
  </si>
  <si>
    <t>Oldham 004</t>
  </si>
  <si>
    <t>E02001102</t>
  </si>
  <si>
    <t>Oldham 005</t>
  </si>
  <si>
    <t>E02001103</t>
  </si>
  <si>
    <t>Oldham 006</t>
  </si>
  <si>
    <t>E02001104</t>
  </si>
  <si>
    <t>Oldham 007</t>
  </si>
  <si>
    <t>E02001105</t>
  </si>
  <si>
    <t>Oldham 008</t>
  </si>
  <si>
    <t>E02001106</t>
  </si>
  <si>
    <t>Oldham 009</t>
  </si>
  <si>
    <t>E02001107</t>
  </si>
  <si>
    <t>Oldham 010</t>
  </si>
  <si>
    <t>E02001108</t>
  </si>
  <si>
    <t>Oldham 011</t>
  </si>
  <si>
    <t>E02001109</t>
  </si>
  <si>
    <t>Oldham 012</t>
  </si>
  <si>
    <t>E02001110</t>
  </si>
  <si>
    <t>Oldham 013</t>
  </si>
  <si>
    <t>E02001111</t>
  </si>
  <si>
    <t>Oldham 014</t>
  </si>
  <si>
    <t>E02001112</t>
  </si>
  <si>
    <t>Oldham 015</t>
  </si>
  <si>
    <t>E02001113</t>
  </si>
  <si>
    <t>Oldham 016</t>
  </si>
  <si>
    <t>E02001114</t>
  </si>
  <si>
    <t>Oldham 017</t>
  </si>
  <si>
    <t>E02001115</t>
  </si>
  <si>
    <t>Oldham 018</t>
  </si>
  <si>
    <t>E02001116</t>
  </si>
  <si>
    <t>Oldham 019</t>
  </si>
  <si>
    <t>E02001117</t>
  </si>
  <si>
    <t>Oldham 020</t>
  </si>
  <si>
    <t>E02001118</t>
  </si>
  <si>
    <t>Oldham 021</t>
  </si>
  <si>
    <t>E02001119</t>
  </si>
  <si>
    <t>Oldham 022</t>
  </si>
  <si>
    <t>E02001121</t>
  </si>
  <si>
    <t>Oldham 024</t>
  </si>
  <si>
    <t>E02001123</t>
  </si>
  <si>
    <t>Oldham 026</t>
  </si>
  <si>
    <t>E02001124</t>
  </si>
  <si>
    <t>Oldham 027</t>
  </si>
  <si>
    <t>E02001125</t>
  </si>
  <si>
    <t>Oldham 028</t>
  </si>
  <si>
    <t>E02001126</t>
  </si>
  <si>
    <t>Oldham 029</t>
  </si>
  <si>
    <t>E02001127</t>
  </si>
  <si>
    <t>Oldham 030</t>
  </si>
  <si>
    <t>E02001128</t>
  </si>
  <si>
    <t>Oldham 031</t>
  </si>
  <si>
    <t>E02001129</t>
  </si>
  <si>
    <t>Oldham 032</t>
  </si>
  <si>
    <t>E02001130</t>
  </si>
  <si>
    <t>Oldham 033</t>
  </si>
  <si>
    <t>E02001131</t>
  </si>
  <si>
    <t>Oldham 034</t>
  </si>
  <si>
    <t>E02001132</t>
  </si>
  <si>
    <t>Rochdale 001</t>
  </si>
  <si>
    <t>E08000005</t>
  </si>
  <si>
    <t>Rochdale</t>
  </si>
  <si>
    <t>E02001133</t>
  </si>
  <si>
    <t>Rochdale 002</t>
  </si>
  <si>
    <t>E02001134</t>
  </si>
  <si>
    <t>Rochdale 003</t>
  </si>
  <si>
    <t>E02001135</t>
  </si>
  <si>
    <t>Rochdale 004</t>
  </si>
  <si>
    <t>E02001136</t>
  </si>
  <si>
    <t>Rochdale 005</t>
  </si>
  <si>
    <t>E02001137</t>
  </si>
  <si>
    <t>Rochdale 006</t>
  </si>
  <si>
    <t>E02001138</t>
  </si>
  <si>
    <t>Rochdale 007</t>
  </si>
  <si>
    <t>E02001139</t>
  </si>
  <si>
    <t>Rochdale 008</t>
  </si>
  <si>
    <t>E02001140</t>
  </si>
  <si>
    <t>Rochdale 009</t>
  </si>
  <si>
    <t>E02001141</t>
  </si>
  <si>
    <t>Rochdale 010</t>
  </si>
  <si>
    <t>E02001142</t>
  </si>
  <si>
    <t>Rochdale 011</t>
  </si>
  <si>
    <t>E02001143</t>
  </si>
  <si>
    <t>Rochdale 012</t>
  </si>
  <si>
    <t>E02001144</t>
  </si>
  <si>
    <t>Rochdale 013</t>
  </si>
  <si>
    <t>E02001145</t>
  </si>
  <si>
    <t>Rochdale 014</t>
  </si>
  <si>
    <t>E02001146</t>
  </si>
  <si>
    <t>Rochdale 015</t>
  </si>
  <si>
    <t>E02001147</t>
  </si>
  <si>
    <t>Rochdale 016</t>
  </si>
  <si>
    <t>E02001148</t>
  </si>
  <si>
    <t>Rochdale 017</t>
  </si>
  <si>
    <t>E02001149</t>
  </si>
  <si>
    <t>Rochdale 018</t>
  </si>
  <si>
    <t>E02001150</t>
  </si>
  <si>
    <t>Rochdale 019</t>
  </si>
  <si>
    <t>E02001151</t>
  </si>
  <si>
    <t>Rochdale 020</t>
  </si>
  <si>
    <t>E02001152</t>
  </si>
  <si>
    <t>Rochdale 021</t>
  </si>
  <si>
    <t>E02001153</t>
  </si>
  <si>
    <t>Rochdale 022</t>
  </si>
  <si>
    <t>E02001154</t>
  </si>
  <si>
    <t>Rochdale 023</t>
  </si>
  <si>
    <t>E02001155</t>
  </si>
  <si>
    <t>Rochdale 024</t>
  </si>
  <si>
    <t>E02001156</t>
  </si>
  <si>
    <t>Rochdale 025</t>
  </si>
  <si>
    <t>E02001157</t>
  </si>
  <si>
    <t>Salford 001</t>
  </si>
  <si>
    <t>E08000006</t>
  </si>
  <si>
    <t>Salford</t>
  </si>
  <si>
    <t>E02001158</t>
  </si>
  <si>
    <t>Salford 002</t>
  </si>
  <si>
    <t>E02001159</t>
  </si>
  <si>
    <t>Salford 003</t>
  </si>
  <si>
    <t>E02001160</t>
  </si>
  <si>
    <t>Salford 004</t>
  </si>
  <si>
    <t>E02001161</t>
  </si>
  <si>
    <t>Salford 005</t>
  </si>
  <si>
    <t>E02001162</t>
  </si>
  <si>
    <t>Salford 006</t>
  </si>
  <si>
    <t>E02001163</t>
  </si>
  <si>
    <t>Salford 007</t>
  </si>
  <si>
    <t>E02001164</t>
  </si>
  <si>
    <t>Salford 008</t>
  </si>
  <si>
    <t>E02001165</t>
  </si>
  <si>
    <t>Salford 009</t>
  </si>
  <si>
    <t>E02001166</t>
  </si>
  <si>
    <t>Salford 010</t>
  </si>
  <si>
    <t>E02001167</t>
  </si>
  <si>
    <t>Salford 011</t>
  </si>
  <si>
    <t>E02001168</t>
  </si>
  <si>
    <t>Salford 012</t>
  </si>
  <si>
    <t>E02001169</t>
  </si>
  <si>
    <t>Salford 013</t>
  </si>
  <si>
    <t>E02001170</t>
  </si>
  <si>
    <t>Salford 014</t>
  </si>
  <si>
    <t>E02001171</t>
  </si>
  <si>
    <t>Salford 015</t>
  </si>
  <si>
    <t>E02001172</t>
  </si>
  <si>
    <t>Salford 016</t>
  </si>
  <si>
    <t>E02001173</t>
  </si>
  <si>
    <t>Salford 017</t>
  </si>
  <si>
    <t>E02001174</t>
  </si>
  <si>
    <t>Salford 018</t>
  </si>
  <si>
    <t>E02001175</t>
  </si>
  <si>
    <t>Salford 019</t>
  </si>
  <si>
    <t>E02001176</t>
  </si>
  <si>
    <t>Salford 020</t>
  </si>
  <si>
    <t>E02001177</t>
  </si>
  <si>
    <t>Salford 021</t>
  </si>
  <si>
    <t>E02001178</t>
  </si>
  <si>
    <t>Salford 022</t>
  </si>
  <si>
    <t>E02001179</t>
  </si>
  <si>
    <t>Salford 023</t>
  </si>
  <si>
    <t>E02001180</t>
  </si>
  <si>
    <t>Salford 024</t>
  </si>
  <si>
    <t>E02001181</t>
  </si>
  <si>
    <t>Salford 025</t>
  </si>
  <si>
    <t>E02001182</t>
  </si>
  <si>
    <t>Salford 026</t>
  </si>
  <si>
    <t>E02001183</t>
  </si>
  <si>
    <t>Salford 027</t>
  </si>
  <si>
    <t>E02001184</t>
  </si>
  <si>
    <t>Salford 028</t>
  </si>
  <si>
    <t>E02001185</t>
  </si>
  <si>
    <t>Salford 029</t>
  </si>
  <si>
    <t>E02001186</t>
  </si>
  <si>
    <t>Salford 030</t>
  </si>
  <si>
    <t>E02001187</t>
  </si>
  <si>
    <t>Stockport 001</t>
  </si>
  <si>
    <t>E08000007</t>
  </si>
  <si>
    <t>Stockport</t>
  </si>
  <si>
    <t>E02001188</t>
  </si>
  <si>
    <t>Stockport 002</t>
  </si>
  <si>
    <t>E02001189</t>
  </si>
  <si>
    <t>Stockport 003</t>
  </si>
  <si>
    <t>E02001190</t>
  </si>
  <si>
    <t>Stockport 004</t>
  </si>
  <si>
    <t>E02001191</t>
  </si>
  <si>
    <t>Stockport 005</t>
  </si>
  <si>
    <t>E02001192</t>
  </si>
  <si>
    <t>Stockport 006</t>
  </si>
  <si>
    <t>E02001193</t>
  </si>
  <si>
    <t>Stockport 007</t>
  </si>
  <si>
    <t>E02001194</t>
  </si>
  <si>
    <t>Stockport 008</t>
  </si>
  <si>
    <t>E02001195</t>
  </si>
  <si>
    <t>Stockport 009</t>
  </si>
  <si>
    <t>E02001196</t>
  </si>
  <si>
    <t>Stockport 010</t>
  </si>
  <si>
    <t>E02001197</t>
  </si>
  <si>
    <t>Stockport 011</t>
  </si>
  <si>
    <t>E02001198</t>
  </si>
  <si>
    <t>Stockport 012</t>
  </si>
  <si>
    <t>E02001199</t>
  </si>
  <si>
    <t>Stockport 013</t>
  </si>
  <si>
    <t>E02001200</t>
  </si>
  <si>
    <t>Stockport 014</t>
  </si>
  <si>
    <t>E02001201</t>
  </si>
  <si>
    <t>Stockport 015</t>
  </si>
  <si>
    <t>E02001202</t>
  </si>
  <si>
    <t>Stockport 016</t>
  </si>
  <si>
    <t>E02001203</t>
  </si>
  <si>
    <t>Stockport 017</t>
  </si>
  <si>
    <t>E02001204</t>
  </si>
  <si>
    <t>Stockport 018</t>
  </si>
  <si>
    <t>E02001205</t>
  </si>
  <si>
    <t>Stockport 019</t>
  </si>
  <si>
    <t>E02001206</t>
  </si>
  <si>
    <t>Stockport 020</t>
  </si>
  <si>
    <t>E02001207</t>
  </si>
  <si>
    <t>Stockport 021</t>
  </si>
  <si>
    <t>E02001208</t>
  </si>
  <si>
    <t>Stockport 022</t>
  </si>
  <si>
    <t>E02001209</t>
  </si>
  <si>
    <t>Stockport 023</t>
  </si>
  <si>
    <t>E02001210</t>
  </si>
  <si>
    <t>Stockport 024</t>
  </si>
  <si>
    <t>E02001211</t>
  </si>
  <si>
    <t>Stockport 025</t>
  </si>
  <si>
    <t>E02001212</t>
  </si>
  <si>
    <t>Stockport 026</t>
  </si>
  <si>
    <t>E02001213</t>
  </si>
  <si>
    <t>Stockport 027</t>
  </si>
  <si>
    <t>E02001214</t>
  </si>
  <si>
    <t>Stockport 028</t>
  </si>
  <si>
    <t>E02001215</t>
  </si>
  <si>
    <t>Stockport 029</t>
  </si>
  <si>
    <t>E02001216</t>
  </si>
  <si>
    <t>Stockport 030</t>
  </si>
  <si>
    <t>E02001217</t>
  </si>
  <si>
    <t>Stockport 031</t>
  </si>
  <si>
    <t>E02001218</t>
  </si>
  <si>
    <t>Stockport 032</t>
  </si>
  <si>
    <t>E02001219</t>
  </si>
  <si>
    <t>Stockport 033</t>
  </si>
  <si>
    <t>E02001220</t>
  </si>
  <si>
    <t>Stockport 034</t>
  </si>
  <si>
    <t>E02001221</t>
  </si>
  <si>
    <t>Stockport 035</t>
  </si>
  <si>
    <t>E02001222</t>
  </si>
  <si>
    <t>Stockport 036</t>
  </si>
  <si>
    <t>E02001223</t>
  </si>
  <si>
    <t>Stockport 037</t>
  </si>
  <si>
    <t>E02001224</t>
  </si>
  <si>
    <t>Stockport 038</t>
  </si>
  <si>
    <t>E02001225</t>
  </si>
  <si>
    <t>Stockport 039</t>
  </si>
  <si>
    <t>E02001226</t>
  </si>
  <si>
    <t>Stockport 040</t>
  </si>
  <si>
    <t>E02001227</t>
  </si>
  <si>
    <t>Stockport 041</t>
  </si>
  <si>
    <t>E02001228</t>
  </si>
  <si>
    <t>Stockport 042</t>
  </si>
  <si>
    <t>E02001229</t>
  </si>
  <si>
    <t>Tameside 001</t>
  </si>
  <si>
    <t>E08000008</t>
  </si>
  <si>
    <t>Tameside</t>
  </si>
  <si>
    <t>E02001230</t>
  </si>
  <si>
    <t>Tameside 002</t>
  </si>
  <si>
    <t>E02001231</t>
  </si>
  <si>
    <t>Tameside 003</t>
  </si>
  <si>
    <t>E02001232</t>
  </si>
  <si>
    <t>Tameside 004</t>
  </si>
  <si>
    <t>E02001233</t>
  </si>
  <si>
    <t>Tameside 005</t>
  </si>
  <si>
    <t>E02001234</t>
  </si>
  <si>
    <t>Tameside 006</t>
  </si>
  <si>
    <t>E02001235</t>
  </si>
  <si>
    <t>Tameside 007</t>
  </si>
  <si>
    <t>E02001236</t>
  </si>
  <si>
    <t>Tameside 008</t>
  </si>
  <si>
    <t>E02001237</t>
  </si>
  <si>
    <t>Tameside 009</t>
  </si>
  <si>
    <t>E02001238</t>
  </si>
  <si>
    <t>Tameside 010</t>
  </si>
  <si>
    <t>E02001239</t>
  </si>
  <si>
    <t>Tameside 011</t>
  </si>
  <si>
    <t>E02001240</t>
  </si>
  <si>
    <t>Tameside 012</t>
  </si>
  <si>
    <t>E02001241</t>
  </si>
  <si>
    <t>Tameside 013</t>
  </si>
  <si>
    <t>E02001242</t>
  </si>
  <si>
    <t>Tameside 014</t>
  </si>
  <si>
    <t>E02001243</t>
  </si>
  <si>
    <t>Tameside 015</t>
  </si>
  <si>
    <t>E02001244</t>
  </si>
  <si>
    <t>Tameside 016</t>
  </si>
  <si>
    <t>E02001245</t>
  </si>
  <si>
    <t>Tameside 017</t>
  </si>
  <si>
    <t>E02001246</t>
  </si>
  <si>
    <t>Tameside 018</t>
  </si>
  <si>
    <t>E02001247</t>
  </si>
  <si>
    <t>Tameside 019</t>
  </si>
  <si>
    <t>E02001248</t>
  </si>
  <si>
    <t>Tameside 020</t>
  </si>
  <si>
    <t>E02001249</t>
  </si>
  <si>
    <t>Tameside 021</t>
  </si>
  <si>
    <t>E02001250</t>
  </si>
  <si>
    <t>Tameside 022</t>
  </si>
  <si>
    <t>E02001251</t>
  </si>
  <si>
    <t>Tameside 023</t>
  </si>
  <si>
    <t>E02001252</t>
  </si>
  <si>
    <t>Tameside 024</t>
  </si>
  <si>
    <t>E02001253</t>
  </si>
  <si>
    <t>Tameside 025</t>
  </si>
  <si>
    <t>E02001254</t>
  </si>
  <si>
    <t>Tameside 026</t>
  </si>
  <si>
    <t>E02001255</t>
  </si>
  <si>
    <t>Tameside 027</t>
  </si>
  <si>
    <t>E02001256</t>
  </si>
  <si>
    <t>Tameside 028</t>
  </si>
  <si>
    <t>E02001257</t>
  </si>
  <si>
    <t>Tameside 029</t>
  </si>
  <si>
    <t>E02001258</t>
  </si>
  <si>
    <t>Tameside 030</t>
  </si>
  <si>
    <t>E02001259</t>
  </si>
  <si>
    <t>Trafford 001</t>
  </si>
  <si>
    <t>E08000009</t>
  </si>
  <si>
    <t>Trafford</t>
  </si>
  <si>
    <t>E02001260</t>
  </si>
  <si>
    <t>Trafford 002</t>
  </si>
  <si>
    <t>E02001261</t>
  </si>
  <si>
    <t>Trafford 003</t>
  </si>
  <si>
    <t>E02001262</t>
  </si>
  <si>
    <t>Trafford 004</t>
  </si>
  <si>
    <t>E02001263</t>
  </si>
  <si>
    <t>Trafford 005</t>
  </si>
  <si>
    <t>E02001264</t>
  </si>
  <si>
    <t>Trafford 006</t>
  </si>
  <si>
    <t>E02001265</t>
  </si>
  <si>
    <t>Trafford 007</t>
  </si>
  <si>
    <t>E02001266</t>
  </si>
  <si>
    <t>Trafford 008</t>
  </si>
  <si>
    <t>E02001267</t>
  </si>
  <si>
    <t>Trafford 009</t>
  </si>
  <si>
    <t>E02001268</t>
  </si>
  <si>
    <t>Trafford 010</t>
  </si>
  <si>
    <t>E02001269</t>
  </si>
  <si>
    <t>Trafford 011</t>
  </si>
  <si>
    <t>E02001270</t>
  </si>
  <si>
    <t>Trafford 012</t>
  </si>
  <si>
    <t>E02001271</t>
  </si>
  <si>
    <t>Trafford 013</t>
  </si>
  <si>
    <t>E02001272</t>
  </si>
  <si>
    <t>Trafford 014</t>
  </si>
  <si>
    <t>E02001273</t>
  </si>
  <si>
    <t>Trafford 015</t>
  </si>
  <si>
    <t>E02001274</t>
  </si>
  <si>
    <t>Trafford 016</t>
  </si>
  <si>
    <t>E02001275</t>
  </si>
  <si>
    <t>Trafford 017</t>
  </si>
  <si>
    <t>E02001276</t>
  </si>
  <si>
    <t>Trafford 018</t>
  </si>
  <si>
    <t>E02001277</t>
  </si>
  <si>
    <t>Trafford 019</t>
  </si>
  <si>
    <t>E02001278</t>
  </si>
  <si>
    <t>Trafford 020</t>
  </si>
  <si>
    <t>E02001279</t>
  </si>
  <si>
    <t>Trafford 021</t>
  </si>
  <si>
    <t>E02001280</t>
  </si>
  <si>
    <t>Trafford 022</t>
  </si>
  <si>
    <t>E02001281</t>
  </si>
  <si>
    <t>Trafford 023</t>
  </si>
  <si>
    <t>E02001282</t>
  </si>
  <si>
    <t>Trafford 024</t>
  </si>
  <si>
    <t>E02001283</t>
  </si>
  <si>
    <t>Trafford 025</t>
  </si>
  <si>
    <t>E02001284</t>
  </si>
  <si>
    <t>Trafford 026</t>
  </si>
  <si>
    <t>E02001285</t>
  </si>
  <si>
    <t>Trafford 027</t>
  </si>
  <si>
    <t>E02001286</t>
  </si>
  <si>
    <t>Trafford 028</t>
  </si>
  <si>
    <t>E02001287</t>
  </si>
  <si>
    <t>Wigan 001</t>
  </si>
  <si>
    <t>E08000010</t>
  </si>
  <si>
    <t>Wigan</t>
  </si>
  <si>
    <t>E02001288</t>
  </si>
  <si>
    <t>Wigan 002</t>
  </si>
  <si>
    <t>E02001289</t>
  </si>
  <si>
    <t>Wigan 003</t>
  </si>
  <si>
    <t>E02001290</t>
  </si>
  <si>
    <t>Wigan 004</t>
  </si>
  <si>
    <t>E02001291</t>
  </si>
  <si>
    <t>Wigan 005</t>
  </si>
  <si>
    <t>E02001292</t>
  </si>
  <si>
    <t>Wigan 006</t>
  </si>
  <si>
    <t>E02001293</t>
  </si>
  <si>
    <t>Wigan 007</t>
  </si>
  <si>
    <t>E02001294</t>
  </si>
  <si>
    <t>Wigan 008</t>
  </si>
  <si>
    <t>E02001295</t>
  </si>
  <si>
    <t>Wigan 009</t>
  </si>
  <si>
    <t>E02001296</t>
  </si>
  <si>
    <t>Wigan 010</t>
  </si>
  <si>
    <t>E02001297</t>
  </si>
  <si>
    <t>Wigan 011</t>
  </si>
  <si>
    <t>E02001298</t>
  </si>
  <si>
    <t>Wigan 012</t>
  </si>
  <si>
    <t>E02001299</t>
  </si>
  <si>
    <t>Wigan 013</t>
  </si>
  <si>
    <t>E02001300</t>
  </si>
  <si>
    <t>Wigan 014</t>
  </si>
  <si>
    <t>E02001301</t>
  </si>
  <si>
    <t>Wigan 015</t>
  </si>
  <si>
    <t>E02001302</t>
  </si>
  <si>
    <t>Wigan 016</t>
  </si>
  <si>
    <t>E02001303</t>
  </si>
  <si>
    <t>Wigan 017</t>
  </si>
  <si>
    <t>E02001304</t>
  </si>
  <si>
    <t>Wigan 018</t>
  </si>
  <si>
    <t>E02001305</t>
  </si>
  <si>
    <t>Wigan 019</t>
  </si>
  <si>
    <t>E02001306</t>
  </si>
  <si>
    <t>Wigan 020</t>
  </si>
  <si>
    <t>E02001307</t>
  </si>
  <si>
    <t>Wigan 021</t>
  </si>
  <si>
    <t>E02001308</t>
  </si>
  <si>
    <t>Wigan 022</t>
  </si>
  <si>
    <t>E02001309</t>
  </si>
  <si>
    <t>Wigan 023</t>
  </si>
  <si>
    <t>E02001310</t>
  </si>
  <si>
    <t>Wigan 024</t>
  </si>
  <si>
    <t>E02001311</t>
  </si>
  <si>
    <t>Wigan 025</t>
  </si>
  <si>
    <t>E02001312</t>
  </si>
  <si>
    <t>Wigan 026</t>
  </si>
  <si>
    <t>E02001313</t>
  </si>
  <si>
    <t>Wigan 027</t>
  </si>
  <si>
    <t>E02001314</t>
  </si>
  <si>
    <t>Wigan 028</t>
  </si>
  <si>
    <t>E02001315</t>
  </si>
  <si>
    <t>Wigan 029</t>
  </si>
  <si>
    <t>E02001316</t>
  </si>
  <si>
    <t>Wigan 030</t>
  </si>
  <si>
    <t>E02001317</t>
  </si>
  <si>
    <t>Wigan 031</t>
  </si>
  <si>
    <t>E02001318</t>
  </si>
  <si>
    <t>Wigan 032</t>
  </si>
  <si>
    <t>E02001319</t>
  </si>
  <si>
    <t>Wigan 033</t>
  </si>
  <si>
    <t>E02001320</t>
  </si>
  <si>
    <t>Wigan 034</t>
  </si>
  <si>
    <t>E02001321</t>
  </si>
  <si>
    <t>Wigan 035</t>
  </si>
  <si>
    <t>E02001322</t>
  </si>
  <si>
    <t>Wigan 036</t>
  </si>
  <si>
    <t>E02001323</t>
  </si>
  <si>
    <t>Wigan 037</t>
  </si>
  <si>
    <t>E02001324</t>
  </si>
  <si>
    <t>Wigan 038</t>
  </si>
  <si>
    <t>E02001325</t>
  </si>
  <si>
    <t>Wigan 039</t>
  </si>
  <si>
    <t>E02001326</t>
  </si>
  <si>
    <t>Wigan 040</t>
  </si>
  <si>
    <t>E02001327</t>
  </si>
  <si>
    <t>Knowsley 001</t>
  </si>
  <si>
    <t>E08000011</t>
  </si>
  <si>
    <t>Knowsley</t>
  </si>
  <si>
    <t>E02001328</t>
  </si>
  <si>
    <t>Knowsley 002</t>
  </si>
  <si>
    <t>E02001329</t>
  </si>
  <si>
    <t>Knowsley 003</t>
  </si>
  <si>
    <t>E02001330</t>
  </si>
  <si>
    <t>Knowsley 004</t>
  </si>
  <si>
    <t>E02001331</t>
  </si>
  <si>
    <t>Knowsley 005</t>
  </si>
  <si>
    <t>E02001332</t>
  </si>
  <si>
    <t>Knowsley 006</t>
  </si>
  <si>
    <t>E02001333</t>
  </si>
  <si>
    <t>Knowsley 007</t>
  </si>
  <si>
    <t>E02001334</t>
  </si>
  <si>
    <t>Knowsley 008</t>
  </si>
  <si>
    <t>E02001335</t>
  </si>
  <si>
    <t>Knowsley 009</t>
  </si>
  <si>
    <t>E02001336</t>
  </si>
  <si>
    <t>Knowsley 010</t>
  </si>
  <si>
    <t>E02001337</t>
  </si>
  <si>
    <t>Knowsley 011</t>
  </si>
  <si>
    <t>E02001338</t>
  </si>
  <si>
    <t>Knowsley 012</t>
  </si>
  <si>
    <t>E02001339</t>
  </si>
  <si>
    <t>Knowsley 013</t>
  </si>
  <si>
    <t>E02001340</t>
  </si>
  <si>
    <t>Knowsley 014</t>
  </si>
  <si>
    <t>E02001341</t>
  </si>
  <si>
    <t>Knowsley 015</t>
  </si>
  <si>
    <t>E02001342</t>
  </si>
  <si>
    <t>Knowsley 016</t>
  </si>
  <si>
    <t>E02001343</t>
  </si>
  <si>
    <t>Knowsley 017</t>
  </si>
  <si>
    <t>E02001344</t>
  </si>
  <si>
    <t>Knowsley 018</t>
  </si>
  <si>
    <t>E02001345</t>
  </si>
  <si>
    <t>Knowsley 019</t>
  </si>
  <si>
    <t>E02001346</t>
  </si>
  <si>
    <t>Knowsley 020</t>
  </si>
  <si>
    <t>E02001347</t>
  </si>
  <si>
    <t>Liverpool 001</t>
  </si>
  <si>
    <t>E08000012</t>
  </si>
  <si>
    <t>Liverpool</t>
  </si>
  <si>
    <t>E02001348</t>
  </si>
  <si>
    <t>Liverpool 002</t>
  </si>
  <si>
    <t>E02001349</t>
  </si>
  <si>
    <t>Liverpool 003</t>
  </si>
  <si>
    <t>E02001350</t>
  </si>
  <si>
    <t>Liverpool 004</t>
  </si>
  <si>
    <t>E02001351</t>
  </si>
  <si>
    <t>Liverpool 005</t>
  </si>
  <si>
    <t>E02001352</t>
  </si>
  <si>
    <t>Liverpool 006</t>
  </si>
  <si>
    <t>E02001353</t>
  </si>
  <si>
    <t>Liverpool 007</t>
  </si>
  <si>
    <t>E02001354</t>
  </si>
  <si>
    <t>Liverpool 008</t>
  </si>
  <si>
    <t>E02001355</t>
  </si>
  <si>
    <t>Liverpool 009</t>
  </si>
  <si>
    <t>E02001356</t>
  </si>
  <si>
    <t>Liverpool 010</t>
  </si>
  <si>
    <t>E02001357</t>
  </si>
  <si>
    <t>Liverpool 011</t>
  </si>
  <si>
    <t>E02001358</t>
  </si>
  <si>
    <t>Liverpool 012</t>
  </si>
  <si>
    <t>E02001359</t>
  </si>
  <si>
    <t>Liverpool 013</t>
  </si>
  <si>
    <t>E02001360</t>
  </si>
  <si>
    <t>Liverpool 014</t>
  </si>
  <si>
    <t>E02001361</t>
  </si>
  <si>
    <t>Liverpool 015</t>
  </si>
  <si>
    <t>E02001362</t>
  </si>
  <si>
    <t>Liverpool 016</t>
  </si>
  <si>
    <t>E02001363</t>
  </si>
  <si>
    <t>Liverpool 017</t>
  </si>
  <si>
    <t>E02001364</t>
  </si>
  <si>
    <t>Liverpool 018</t>
  </si>
  <si>
    <t>E02001365</t>
  </si>
  <si>
    <t>Liverpool 019</t>
  </si>
  <si>
    <t>E02001366</t>
  </si>
  <si>
    <t>Liverpool 020</t>
  </si>
  <si>
    <t>E02001367</t>
  </si>
  <si>
    <t>Liverpool 021</t>
  </si>
  <si>
    <t>E02001368</t>
  </si>
  <si>
    <t>Liverpool 022</t>
  </si>
  <si>
    <t>E02001369</t>
  </si>
  <si>
    <t>Liverpool 023</t>
  </si>
  <si>
    <t>E02001370</t>
  </si>
  <si>
    <t>Liverpool 024</t>
  </si>
  <si>
    <t>E02001371</t>
  </si>
  <si>
    <t>Liverpool 025</t>
  </si>
  <si>
    <t>E02001372</t>
  </si>
  <si>
    <t>Liverpool 026</t>
  </si>
  <si>
    <t>E02001373</t>
  </si>
  <si>
    <t>Liverpool 027</t>
  </si>
  <si>
    <t>E02001374</t>
  </si>
  <si>
    <t>Liverpool 028</t>
  </si>
  <si>
    <t>E02001375</t>
  </si>
  <si>
    <t>Liverpool 029</t>
  </si>
  <si>
    <t>E02001376</t>
  </si>
  <si>
    <t>Liverpool 030</t>
  </si>
  <si>
    <t>E02001377</t>
  </si>
  <si>
    <t>Liverpool 031</t>
  </si>
  <si>
    <t>E02001378</t>
  </si>
  <si>
    <t>Liverpool 032</t>
  </si>
  <si>
    <t>E02001380</t>
  </si>
  <si>
    <t>Liverpool 034</t>
  </si>
  <si>
    <t>E02001381</t>
  </si>
  <si>
    <t>Liverpool 035</t>
  </si>
  <si>
    <t>E02001382</t>
  </si>
  <si>
    <t>Liverpool 036</t>
  </si>
  <si>
    <t>E02001383</t>
  </si>
  <si>
    <t>Liverpool 037</t>
  </si>
  <si>
    <t>E02001384</t>
  </si>
  <si>
    <t>Liverpool 038</t>
  </si>
  <si>
    <t>E02001385</t>
  </si>
  <si>
    <t>Liverpool 039</t>
  </si>
  <si>
    <t>E02001386</t>
  </si>
  <si>
    <t>Liverpool 040</t>
  </si>
  <si>
    <t>E02001387</t>
  </si>
  <si>
    <t>Liverpool 041</t>
  </si>
  <si>
    <t>E02001388</t>
  </si>
  <si>
    <t>Liverpool 042</t>
  </si>
  <si>
    <t>E02001389</t>
  </si>
  <si>
    <t>Liverpool 043</t>
  </si>
  <si>
    <t>E02001390</t>
  </si>
  <si>
    <t>Liverpool 044</t>
  </si>
  <si>
    <t>E02001391</t>
  </si>
  <si>
    <t>Liverpool 045</t>
  </si>
  <si>
    <t>E02001392</t>
  </si>
  <si>
    <t>Liverpool 046</t>
  </si>
  <si>
    <t>E02001393</t>
  </si>
  <si>
    <t>Liverpool 047</t>
  </si>
  <si>
    <t>E02001394</t>
  </si>
  <si>
    <t>Liverpool 048</t>
  </si>
  <si>
    <t>E02001395</t>
  </si>
  <si>
    <t>Liverpool 049</t>
  </si>
  <si>
    <t>E02001396</t>
  </si>
  <si>
    <t>Liverpool 050</t>
  </si>
  <si>
    <t>E02001397</t>
  </si>
  <si>
    <t>Liverpool 051</t>
  </si>
  <si>
    <t>E02001398</t>
  </si>
  <si>
    <t>Liverpool 052</t>
  </si>
  <si>
    <t>E02001399</t>
  </si>
  <si>
    <t>Liverpool 053</t>
  </si>
  <si>
    <t>E02001400</t>
  </si>
  <si>
    <t>Liverpool 054</t>
  </si>
  <si>
    <t>E02001401</t>
  </si>
  <si>
    <t>Liverpool 055</t>
  </si>
  <si>
    <t>E02001402</t>
  </si>
  <si>
    <t>Liverpool 056</t>
  </si>
  <si>
    <t>E02001403</t>
  </si>
  <si>
    <t>Liverpool 057</t>
  </si>
  <si>
    <t>E02001404</t>
  </si>
  <si>
    <t>Liverpool 058</t>
  </si>
  <si>
    <t>E02001405</t>
  </si>
  <si>
    <t>Liverpool 059</t>
  </si>
  <si>
    <t>E02001406</t>
  </si>
  <si>
    <t>St. Helens 001</t>
  </si>
  <si>
    <t>E08000013</t>
  </si>
  <si>
    <t>St. Helens</t>
  </si>
  <si>
    <t>E02001407</t>
  </si>
  <si>
    <t>St. Helens 002</t>
  </si>
  <si>
    <t>E02001408</t>
  </si>
  <si>
    <t>St. Helens 003</t>
  </si>
  <si>
    <t>E02001409</t>
  </si>
  <si>
    <t>St. Helens 004</t>
  </si>
  <si>
    <t>E02001410</t>
  </si>
  <si>
    <t>St. Helens 005</t>
  </si>
  <si>
    <t>E02001411</t>
  </si>
  <si>
    <t>St. Helens 006</t>
  </si>
  <si>
    <t>E02001412</t>
  </si>
  <si>
    <t>St. Helens 007</t>
  </si>
  <si>
    <t>E02001413</t>
  </si>
  <si>
    <t>St. Helens 008</t>
  </si>
  <si>
    <t>E02001414</t>
  </si>
  <si>
    <t>St. Helens 009</t>
  </si>
  <si>
    <t>E02001415</t>
  </si>
  <si>
    <t>St. Helens 010</t>
  </si>
  <si>
    <t>E02001416</t>
  </si>
  <si>
    <t>St. Helens 011</t>
  </si>
  <si>
    <t>E02001417</t>
  </si>
  <si>
    <t>St. Helens 012</t>
  </si>
  <si>
    <t>E02001418</t>
  </si>
  <si>
    <t>St. Helens 013</t>
  </si>
  <si>
    <t>E02001419</t>
  </si>
  <si>
    <t>St. Helens 014</t>
  </si>
  <si>
    <t>E02001420</t>
  </si>
  <si>
    <t>St. Helens 015</t>
  </si>
  <si>
    <t>E02001421</t>
  </si>
  <si>
    <t>St. Helens 016</t>
  </si>
  <si>
    <t>E02001422</t>
  </si>
  <si>
    <t>St. Helens 017</t>
  </si>
  <si>
    <t>E02001423</t>
  </si>
  <si>
    <t>St. Helens 018</t>
  </si>
  <si>
    <t>E02001424</t>
  </si>
  <si>
    <t>St. Helens 019</t>
  </si>
  <si>
    <t>E02001425</t>
  </si>
  <si>
    <t>St. Helens 020</t>
  </si>
  <si>
    <t>E02001426</t>
  </si>
  <si>
    <t>St. Helens 021</t>
  </si>
  <si>
    <t>E02001427</t>
  </si>
  <si>
    <t>St. Helens 022</t>
  </si>
  <si>
    <t>E02001428</t>
  </si>
  <si>
    <t>St. Helens 023</t>
  </si>
  <si>
    <t>E02001429</t>
  </si>
  <si>
    <t>Sefton 001</t>
  </si>
  <si>
    <t>E08000014</t>
  </si>
  <si>
    <t>Sefton</t>
  </si>
  <si>
    <t>E02001430</t>
  </si>
  <si>
    <t>Sefton 002</t>
  </si>
  <si>
    <t>E02001431</t>
  </si>
  <si>
    <t>Sefton 003</t>
  </si>
  <si>
    <t>E02001432</t>
  </si>
  <si>
    <t>Sefton 004</t>
  </si>
  <si>
    <t>E02001433</t>
  </si>
  <si>
    <t>Sefton 005</t>
  </si>
  <si>
    <t>E02001434</t>
  </si>
  <si>
    <t>Sefton 006</t>
  </si>
  <si>
    <t>E02001435</t>
  </si>
  <si>
    <t>Sefton 007</t>
  </si>
  <si>
    <t>E02001436</t>
  </si>
  <si>
    <t>Sefton 008</t>
  </si>
  <si>
    <t>E02001437</t>
  </si>
  <si>
    <t>Sefton 009</t>
  </si>
  <si>
    <t>E02001438</t>
  </si>
  <si>
    <t>Sefton 010</t>
  </si>
  <si>
    <t>E02001439</t>
  </si>
  <si>
    <t>Sefton 011</t>
  </si>
  <si>
    <t>E02001440</t>
  </si>
  <si>
    <t>Sefton 012</t>
  </si>
  <si>
    <t>E02001441</t>
  </si>
  <si>
    <t>Sefton 013</t>
  </si>
  <si>
    <t>E02001442</t>
  </si>
  <si>
    <t>Sefton 014</t>
  </si>
  <si>
    <t>E02001443</t>
  </si>
  <si>
    <t>Sefton 015</t>
  </si>
  <si>
    <t>E02001444</t>
  </si>
  <si>
    <t>Sefton 016</t>
  </si>
  <si>
    <t>E02001445</t>
  </si>
  <si>
    <t>Sefton 017</t>
  </si>
  <si>
    <t>E02001446</t>
  </si>
  <si>
    <t>Sefton 018</t>
  </si>
  <si>
    <t>E02001447</t>
  </si>
  <si>
    <t>Sefton 019</t>
  </si>
  <si>
    <t>E02001448</t>
  </si>
  <si>
    <t>Sefton 020</t>
  </si>
  <si>
    <t>E02001449</t>
  </si>
  <si>
    <t>Sefton 021</t>
  </si>
  <si>
    <t>E02001450</t>
  </si>
  <si>
    <t>Sefton 022</t>
  </si>
  <si>
    <t>E02001451</t>
  </si>
  <si>
    <t>Sefton 023</t>
  </si>
  <si>
    <t>E02001452</t>
  </si>
  <si>
    <t>Sefton 024</t>
  </si>
  <si>
    <t>E02001453</t>
  </si>
  <si>
    <t>Sefton 025</t>
  </si>
  <si>
    <t>E02001454</t>
  </si>
  <si>
    <t>Sefton 026</t>
  </si>
  <si>
    <t>E02001455</t>
  </si>
  <si>
    <t>Sefton 027</t>
  </si>
  <si>
    <t>E02001456</t>
  </si>
  <si>
    <t>Sefton 028</t>
  </si>
  <si>
    <t>E02001457</t>
  </si>
  <si>
    <t>Sefton 029</t>
  </si>
  <si>
    <t>E02001458</t>
  </si>
  <si>
    <t>Sefton 030</t>
  </si>
  <si>
    <t>E02001459</t>
  </si>
  <si>
    <t>Sefton 031</t>
  </si>
  <si>
    <t>E02001460</t>
  </si>
  <si>
    <t>Sefton 032</t>
  </si>
  <si>
    <t>E02001461</t>
  </si>
  <si>
    <t>Sefton 033</t>
  </si>
  <si>
    <t>E02001462</t>
  </si>
  <si>
    <t>Sefton 034</t>
  </si>
  <si>
    <t>E02001463</t>
  </si>
  <si>
    <t>Sefton 035</t>
  </si>
  <si>
    <t>E02001464</t>
  </si>
  <si>
    <t>Sefton 036</t>
  </si>
  <si>
    <t>E02001465</t>
  </si>
  <si>
    <t>Sefton 037</t>
  </si>
  <si>
    <t>E02001466</t>
  </si>
  <si>
    <t>Sefton 038</t>
  </si>
  <si>
    <t>E02001467</t>
  </si>
  <si>
    <t>Wirral 001</t>
  </si>
  <si>
    <t>E08000015</t>
  </si>
  <si>
    <t>Wirral</t>
  </si>
  <si>
    <t>E02001468</t>
  </si>
  <si>
    <t>Wirral 002</t>
  </si>
  <si>
    <t>E02001469</t>
  </si>
  <si>
    <t>Wirral 003</t>
  </si>
  <si>
    <t>E02001470</t>
  </si>
  <si>
    <t>Wirral 004</t>
  </si>
  <si>
    <t>E02001471</t>
  </si>
  <si>
    <t>Wirral 005</t>
  </si>
  <si>
    <t>E02001472</t>
  </si>
  <si>
    <t>Wirral 006</t>
  </si>
  <si>
    <t>E02001473</t>
  </si>
  <si>
    <t>Wirral 007</t>
  </si>
  <si>
    <t>E02001474</t>
  </si>
  <si>
    <t>Wirral 008</t>
  </si>
  <si>
    <t>E02001475</t>
  </si>
  <si>
    <t>Wirral 009</t>
  </si>
  <si>
    <t>E02001476</t>
  </si>
  <si>
    <t>Wirral 010</t>
  </si>
  <si>
    <t>E02001477</t>
  </si>
  <si>
    <t>Wirral 011</t>
  </si>
  <si>
    <t>E02001478</t>
  </si>
  <si>
    <t>Wirral 012</t>
  </si>
  <si>
    <t>E02001479</t>
  </si>
  <si>
    <t>Wirral 013</t>
  </si>
  <si>
    <t>E02001480</t>
  </si>
  <si>
    <t>Wirral 014</t>
  </si>
  <si>
    <t>E02001481</t>
  </si>
  <si>
    <t>Wirral 015</t>
  </si>
  <si>
    <t>E02001482</t>
  </si>
  <si>
    <t>Wirral 016</t>
  </si>
  <si>
    <t>E02001483</t>
  </si>
  <si>
    <t>Wirral 017</t>
  </si>
  <si>
    <t>E02001484</t>
  </si>
  <si>
    <t>Wirral 018</t>
  </si>
  <si>
    <t>E02001485</t>
  </si>
  <si>
    <t>Wirral 019</t>
  </si>
  <si>
    <t>E02001486</t>
  </si>
  <si>
    <t>Wirral 020</t>
  </si>
  <si>
    <t>E02001487</t>
  </si>
  <si>
    <t>Wirral 021</t>
  </si>
  <si>
    <t>E02001488</t>
  </si>
  <si>
    <t>Wirral 022</t>
  </si>
  <si>
    <t>E02001489</t>
  </si>
  <si>
    <t>Wirral 023</t>
  </si>
  <si>
    <t>E02001490</t>
  </si>
  <si>
    <t>Wirral 024</t>
  </si>
  <si>
    <t>E02001491</t>
  </si>
  <si>
    <t>Wirral 025</t>
  </si>
  <si>
    <t>E02001492</t>
  </si>
  <si>
    <t>Wirral 026</t>
  </si>
  <si>
    <t>E02001493</t>
  </si>
  <si>
    <t>Wirral 027</t>
  </si>
  <si>
    <t>E02001494</t>
  </si>
  <si>
    <t>Wirral 028</t>
  </si>
  <si>
    <t>E02001495</t>
  </si>
  <si>
    <t>Wirral 029</t>
  </si>
  <si>
    <t>E02001496</t>
  </si>
  <si>
    <t>Wirral 030</t>
  </si>
  <si>
    <t>E02001497</t>
  </si>
  <si>
    <t>Wirral 031</t>
  </si>
  <si>
    <t>E02001498</t>
  </si>
  <si>
    <t>Wirral 032</t>
  </si>
  <si>
    <t>E02001499</t>
  </si>
  <si>
    <t>Wirral 033</t>
  </si>
  <si>
    <t>E02001500</t>
  </si>
  <si>
    <t>Wirral 034</t>
  </si>
  <si>
    <t>E02001501</t>
  </si>
  <si>
    <t>Wirral 035</t>
  </si>
  <si>
    <t>E02001502</t>
  </si>
  <si>
    <t>Wirral 036</t>
  </si>
  <si>
    <t>E02001503</t>
  </si>
  <si>
    <t>Wirral 037</t>
  </si>
  <si>
    <t>E02001504</t>
  </si>
  <si>
    <t>Wirral 038</t>
  </si>
  <si>
    <t>E02001505</t>
  </si>
  <si>
    <t>Wirral 039</t>
  </si>
  <si>
    <t>E02001506</t>
  </si>
  <si>
    <t>Wirral 040</t>
  </si>
  <si>
    <t>E02001507</t>
  </si>
  <si>
    <t>Wirral 041</t>
  </si>
  <si>
    <t>E02001508</t>
  </si>
  <si>
    <t>Wirral 042</t>
  </si>
  <si>
    <t>E02001509</t>
  </si>
  <si>
    <t>Barnsley 001</t>
  </si>
  <si>
    <t>E08000016</t>
  </si>
  <si>
    <t>Barnsley</t>
  </si>
  <si>
    <t>Yorkshire and The Humber</t>
  </si>
  <si>
    <t>E02001510</t>
  </si>
  <si>
    <t>Barnsley 002</t>
  </si>
  <si>
    <t>E02001511</t>
  </si>
  <si>
    <t>Barnsley 003</t>
  </si>
  <si>
    <t>E02001512</t>
  </si>
  <si>
    <t>Barnsley 004</t>
  </si>
  <si>
    <t>E02001513</t>
  </si>
  <si>
    <t>Barnsley 005</t>
  </si>
  <si>
    <t>E02001514</t>
  </si>
  <si>
    <t>Barnsley 006</t>
  </si>
  <si>
    <t>E02001515</t>
  </si>
  <si>
    <t>Barnsley 007</t>
  </si>
  <si>
    <t>E02001516</t>
  </si>
  <si>
    <t>Barnsley 008</t>
  </si>
  <si>
    <t>E02001517</t>
  </si>
  <si>
    <t>Barnsley 009</t>
  </si>
  <si>
    <t>E02001518</t>
  </si>
  <si>
    <t>Barnsley 010</t>
  </si>
  <si>
    <t>E02001519</t>
  </si>
  <si>
    <t>Barnsley 011</t>
  </si>
  <si>
    <t>E02001520</t>
  </si>
  <si>
    <t>Barnsley 012</t>
  </si>
  <si>
    <t>E02001521</t>
  </si>
  <si>
    <t>Barnsley 013</t>
  </si>
  <si>
    <t>E02001522</t>
  </si>
  <si>
    <t>Barnsley 014</t>
  </si>
  <si>
    <t>E02001523</t>
  </si>
  <si>
    <t>Barnsley 015</t>
  </si>
  <si>
    <t>E02001524</t>
  </si>
  <si>
    <t>Barnsley 016</t>
  </si>
  <si>
    <t>E02001525</t>
  </si>
  <si>
    <t>Barnsley 017</t>
  </si>
  <si>
    <t>E02001526</t>
  </si>
  <si>
    <t>Barnsley 018</t>
  </si>
  <si>
    <t>E02001527</t>
  </si>
  <si>
    <t>Barnsley 019</t>
  </si>
  <si>
    <t>E02001528</t>
  </si>
  <si>
    <t>Barnsley 020</t>
  </si>
  <si>
    <t>E02001529</t>
  </si>
  <si>
    <t>Barnsley 021</t>
  </si>
  <si>
    <t>E02001530</t>
  </si>
  <si>
    <t>Barnsley 022</t>
  </si>
  <si>
    <t>E02001531</t>
  </si>
  <si>
    <t>Barnsley 023</t>
  </si>
  <si>
    <t>E02001532</t>
  </si>
  <si>
    <t>Barnsley 024</t>
  </si>
  <si>
    <t>E02001533</t>
  </si>
  <si>
    <t>Barnsley 025</t>
  </si>
  <si>
    <t>E02001534</t>
  </si>
  <si>
    <t>Barnsley 026</t>
  </si>
  <si>
    <t>E02001535</t>
  </si>
  <si>
    <t>Barnsley 027</t>
  </si>
  <si>
    <t>E02001536</t>
  </si>
  <si>
    <t>Barnsley 028</t>
  </si>
  <si>
    <t>E02001537</t>
  </si>
  <si>
    <t>Barnsley 029</t>
  </si>
  <si>
    <t>E02001538</t>
  </si>
  <si>
    <t>Barnsley 030</t>
  </si>
  <si>
    <t>E02001539</t>
  </si>
  <si>
    <t>Doncaster 001</t>
  </si>
  <si>
    <t>E08000017</t>
  </si>
  <si>
    <t>Doncaster</t>
  </si>
  <si>
    <t>E02001540</t>
  </si>
  <si>
    <t>Doncaster 002</t>
  </si>
  <si>
    <t>E02001541</t>
  </si>
  <si>
    <t>Doncaster 003</t>
  </si>
  <si>
    <t>E02001542</t>
  </si>
  <si>
    <t>Doncaster 004</t>
  </si>
  <si>
    <t>E02001543</t>
  </si>
  <si>
    <t>Doncaster 005</t>
  </si>
  <si>
    <t>E02001544</t>
  </si>
  <si>
    <t>Doncaster 006</t>
  </si>
  <si>
    <t>E02001545</t>
  </si>
  <si>
    <t>Doncaster 007</t>
  </si>
  <si>
    <t>E02001546</t>
  </si>
  <si>
    <t>Doncaster 008</t>
  </si>
  <si>
    <t>E02001547</t>
  </si>
  <si>
    <t>Doncaster 009</t>
  </si>
  <si>
    <t>E02001548</t>
  </si>
  <si>
    <t>Doncaster 010</t>
  </si>
  <si>
    <t>E02001549</t>
  </si>
  <si>
    <t>Doncaster 011</t>
  </si>
  <si>
    <t>E02001550</t>
  </si>
  <si>
    <t>Doncaster 012</t>
  </si>
  <si>
    <t>E02001551</t>
  </si>
  <si>
    <t>Doncaster 013</t>
  </si>
  <si>
    <t>E02001552</t>
  </si>
  <si>
    <t>Doncaster 014</t>
  </si>
  <si>
    <t>E02001553</t>
  </si>
  <si>
    <t>Doncaster 015</t>
  </si>
  <si>
    <t>E02001554</t>
  </si>
  <si>
    <t>Doncaster 016</t>
  </si>
  <si>
    <t>E02001555</t>
  </si>
  <si>
    <t>Doncaster 017</t>
  </si>
  <si>
    <t>E02001556</t>
  </si>
  <si>
    <t>Doncaster 018</t>
  </si>
  <si>
    <t>E02001557</t>
  </si>
  <si>
    <t>Doncaster 019</t>
  </si>
  <si>
    <t>E02001558</t>
  </si>
  <si>
    <t>Doncaster 020</t>
  </si>
  <si>
    <t>E02001559</t>
  </si>
  <si>
    <t>Doncaster 021</t>
  </si>
  <si>
    <t>E02001560</t>
  </si>
  <si>
    <t>Doncaster 022</t>
  </si>
  <si>
    <t>E02001561</t>
  </si>
  <si>
    <t>Doncaster 023</t>
  </si>
  <si>
    <t>E02001562</t>
  </si>
  <si>
    <t>Doncaster 024</t>
  </si>
  <si>
    <t>E02001563</t>
  </si>
  <si>
    <t>Doncaster 025</t>
  </si>
  <si>
    <t>E02001564</t>
  </si>
  <si>
    <t>Doncaster 026</t>
  </si>
  <si>
    <t>E02001565</t>
  </si>
  <si>
    <t>Doncaster 027</t>
  </si>
  <si>
    <t>E02001566</t>
  </si>
  <si>
    <t>Doncaster 028</t>
  </si>
  <si>
    <t>E02001567</t>
  </si>
  <si>
    <t>Doncaster 029</t>
  </si>
  <si>
    <t>E02001568</t>
  </si>
  <si>
    <t>Doncaster 030</t>
  </si>
  <si>
    <t>E02001569</t>
  </si>
  <si>
    <t>Doncaster 031</t>
  </si>
  <si>
    <t>E02001570</t>
  </si>
  <si>
    <t>Doncaster 032</t>
  </si>
  <si>
    <t>E02001571</t>
  </si>
  <si>
    <t>Doncaster 033</t>
  </si>
  <si>
    <t>E02001572</t>
  </si>
  <si>
    <t>Doncaster 034</t>
  </si>
  <si>
    <t>E02001573</t>
  </si>
  <si>
    <t>Doncaster 035</t>
  </si>
  <si>
    <t>E02001574</t>
  </si>
  <si>
    <t>Doncaster 036</t>
  </si>
  <si>
    <t>E02001575</t>
  </si>
  <si>
    <t>Doncaster 037</t>
  </si>
  <si>
    <t>E02001576</t>
  </si>
  <si>
    <t>Doncaster 038</t>
  </si>
  <si>
    <t>E02001577</t>
  </si>
  <si>
    <t>Doncaster 039</t>
  </si>
  <si>
    <t>E02001578</t>
  </si>
  <si>
    <t>Rotherham 001</t>
  </si>
  <si>
    <t>E08000018</t>
  </si>
  <si>
    <t>Rotherham</t>
  </si>
  <si>
    <t>E02001579</t>
  </si>
  <si>
    <t>Rotherham 002</t>
  </si>
  <si>
    <t>E02001580</t>
  </si>
  <si>
    <t>Rotherham 003</t>
  </si>
  <si>
    <t>E02001581</t>
  </si>
  <si>
    <t>Rotherham 004</t>
  </si>
  <si>
    <t>E02001582</t>
  </si>
  <si>
    <t>Rotherham 005</t>
  </si>
  <si>
    <t>E02001583</t>
  </si>
  <si>
    <t>Rotherham 006</t>
  </si>
  <si>
    <t>E02001584</t>
  </si>
  <si>
    <t>Rotherham 007</t>
  </si>
  <si>
    <t>E02001585</t>
  </si>
  <si>
    <t>Rotherham 008</t>
  </si>
  <si>
    <t>E02001586</t>
  </si>
  <si>
    <t>Rotherham 009</t>
  </si>
  <si>
    <t>E02001587</t>
  </si>
  <si>
    <t>Rotherham 010</t>
  </si>
  <si>
    <t>E02001588</t>
  </si>
  <si>
    <t>Rotherham 011</t>
  </si>
  <si>
    <t>E02001589</t>
  </si>
  <si>
    <t>Rotherham 012</t>
  </si>
  <si>
    <t>E02001590</t>
  </si>
  <si>
    <t>Rotherham 013</t>
  </si>
  <si>
    <t>E02001591</t>
  </si>
  <si>
    <t>Rotherham 014</t>
  </si>
  <si>
    <t>E02001592</t>
  </si>
  <si>
    <t>Rotherham 015</t>
  </si>
  <si>
    <t>E02001593</t>
  </si>
  <si>
    <t>Rotherham 016</t>
  </si>
  <si>
    <t>E02001594</t>
  </si>
  <si>
    <t>Rotherham 017</t>
  </si>
  <si>
    <t>E02001595</t>
  </si>
  <si>
    <t>Rotherham 018</t>
  </si>
  <si>
    <t>E02001596</t>
  </si>
  <si>
    <t>Rotherham 019</t>
  </si>
  <si>
    <t>E02001597</t>
  </si>
  <si>
    <t>Rotherham 020</t>
  </si>
  <si>
    <t>E02001598</t>
  </si>
  <si>
    <t>Rotherham 021</t>
  </si>
  <si>
    <t>E02001599</t>
  </si>
  <si>
    <t>Rotherham 022</t>
  </si>
  <si>
    <t>E02001600</t>
  </si>
  <si>
    <t>Rotherham 023</t>
  </si>
  <si>
    <t>E02001601</t>
  </si>
  <si>
    <t>Rotherham 024</t>
  </si>
  <si>
    <t>E02001602</t>
  </si>
  <si>
    <t>Rotherham 025</t>
  </si>
  <si>
    <t>E02001603</t>
  </si>
  <si>
    <t>Rotherham 026</t>
  </si>
  <si>
    <t>E02001604</t>
  </si>
  <si>
    <t>Rotherham 027</t>
  </si>
  <si>
    <t>E02001605</t>
  </si>
  <si>
    <t>Rotherham 028</t>
  </si>
  <si>
    <t>E02001606</t>
  </si>
  <si>
    <t>Rotherham 029</t>
  </si>
  <si>
    <t>E02001607</t>
  </si>
  <si>
    <t>Rotherham 030</t>
  </si>
  <si>
    <t>E02001608</t>
  </si>
  <si>
    <t>Rotherham 031</t>
  </si>
  <si>
    <t>E02001609</t>
  </si>
  <si>
    <t>Rotherham 032</t>
  </si>
  <si>
    <t>E02001610</t>
  </si>
  <si>
    <t>Rotherham 033</t>
  </si>
  <si>
    <t>E02001611</t>
  </si>
  <si>
    <t>Sheffield 001</t>
  </si>
  <si>
    <t>E08000019</t>
  </si>
  <si>
    <t>Sheffield</t>
  </si>
  <si>
    <t>E02001612</t>
  </si>
  <si>
    <t>Sheffield 002</t>
  </si>
  <si>
    <t>E02001613</t>
  </si>
  <si>
    <t>Sheffield 003</t>
  </si>
  <si>
    <t>E02001614</t>
  </si>
  <si>
    <t>Sheffield 004</t>
  </si>
  <si>
    <t>E02001615</t>
  </si>
  <si>
    <t>Sheffield 005</t>
  </si>
  <si>
    <t>E02001616</t>
  </si>
  <si>
    <t>Sheffield 006</t>
  </si>
  <si>
    <t>E02001617</t>
  </si>
  <si>
    <t>Sheffield 007</t>
  </si>
  <si>
    <t>E02001618</t>
  </si>
  <si>
    <t>Sheffield 008</t>
  </si>
  <si>
    <t>E02001619</t>
  </si>
  <si>
    <t>Sheffield 009</t>
  </si>
  <si>
    <t>E02001620</t>
  </si>
  <si>
    <t>Sheffield 010</t>
  </si>
  <si>
    <t>E02001621</t>
  </si>
  <si>
    <t>Sheffield 011</t>
  </si>
  <si>
    <t>E02001622</t>
  </si>
  <si>
    <t>Sheffield 012</t>
  </si>
  <si>
    <t>E02001623</t>
  </si>
  <si>
    <t>Sheffield 013</t>
  </si>
  <si>
    <t>E02001624</t>
  </si>
  <si>
    <t>Sheffield 014</t>
  </si>
  <si>
    <t>E02001625</t>
  </si>
  <si>
    <t>Sheffield 015</t>
  </si>
  <si>
    <t>E02001626</t>
  </si>
  <si>
    <t>Sheffield 016</t>
  </si>
  <si>
    <t>E02001627</t>
  </si>
  <si>
    <t>Sheffield 017</t>
  </si>
  <si>
    <t>E02001628</t>
  </si>
  <si>
    <t>Sheffield 018</t>
  </si>
  <si>
    <t>E02001629</t>
  </si>
  <si>
    <t>Sheffield 019</t>
  </si>
  <si>
    <t>E02001630</t>
  </si>
  <si>
    <t>Sheffield 020</t>
  </si>
  <si>
    <t>E02001631</t>
  </si>
  <si>
    <t>Sheffield 021</t>
  </si>
  <si>
    <t>E02001632</t>
  </si>
  <si>
    <t>Sheffield 022</t>
  </si>
  <si>
    <t>E02001633</t>
  </si>
  <si>
    <t>Sheffield 023</t>
  </si>
  <si>
    <t>E02001634</t>
  </si>
  <si>
    <t>Sheffield 024</t>
  </si>
  <si>
    <t>E02001635</t>
  </si>
  <si>
    <t>Sheffield 025</t>
  </si>
  <si>
    <t>E02001636</t>
  </si>
  <si>
    <t>Sheffield 026</t>
  </si>
  <si>
    <t>E02001637</t>
  </si>
  <si>
    <t>Sheffield 027</t>
  </si>
  <si>
    <t>E02001638</t>
  </si>
  <si>
    <t>Sheffield 028</t>
  </si>
  <si>
    <t>E02001639</t>
  </si>
  <si>
    <t>Sheffield 029</t>
  </si>
  <si>
    <t>E02001640</t>
  </si>
  <si>
    <t>Sheffield 030</t>
  </si>
  <si>
    <t>E02001642</t>
  </si>
  <si>
    <t>Sheffield 032</t>
  </si>
  <si>
    <t>E02001643</t>
  </si>
  <si>
    <t>Sheffield 033</t>
  </si>
  <si>
    <t>E02001646</t>
  </si>
  <si>
    <t>Sheffield 036</t>
  </si>
  <si>
    <t>E02001647</t>
  </si>
  <si>
    <t>Sheffield 037</t>
  </si>
  <si>
    <t>E02001648</t>
  </si>
  <si>
    <t>Sheffield 038</t>
  </si>
  <si>
    <t>E02001649</t>
  </si>
  <si>
    <t>Sheffield 039</t>
  </si>
  <si>
    <t>E02001650</t>
  </si>
  <si>
    <t>Sheffield 040</t>
  </si>
  <si>
    <t>E02001651</t>
  </si>
  <si>
    <t>Sheffield 041</t>
  </si>
  <si>
    <t>E02001652</t>
  </si>
  <si>
    <t>Sheffield 042</t>
  </si>
  <si>
    <t>E02001653</t>
  </si>
  <si>
    <t>Sheffield 043</t>
  </si>
  <si>
    <t>E02001654</t>
  </si>
  <si>
    <t>Sheffield 044</t>
  </si>
  <si>
    <t>E02001655</t>
  </si>
  <si>
    <t>Sheffield 045</t>
  </si>
  <si>
    <t>E02001656</t>
  </si>
  <si>
    <t>Sheffield 046</t>
  </si>
  <si>
    <t>E02001657</t>
  </si>
  <si>
    <t>Sheffield 047</t>
  </si>
  <si>
    <t>E02001658</t>
  </si>
  <si>
    <t>Sheffield 048</t>
  </si>
  <si>
    <t>E02001659</t>
  </si>
  <si>
    <t>Sheffield 049</t>
  </si>
  <si>
    <t>E02001660</t>
  </si>
  <si>
    <t>Sheffield 050</t>
  </si>
  <si>
    <t>E02001661</t>
  </si>
  <si>
    <t>Sheffield 051</t>
  </si>
  <si>
    <t>E02001662</t>
  </si>
  <si>
    <t>Sheffield 052</t>
  </si>
  <si>
    <t>E02001663</t>
  </si>
  <si>
    <t>Sheffield 053</t>
  </si>
  <si>
    <t>E02001664</t>
  </si>
  <si>
    <t>Sheffield 054</t>
  </si>
  <si>
    <t>E02001665</t>
  </si>
  <si>
    <t>Sheffield 055</t>
  </si>
  <si>
    <t>E02001666</t>
  </si>
  <si>
    <t>Sheffield 056</t>
  </si>
  <si>
    <t>E02001669</t>
  </si>
  <si>
    <t>Sheffield 059</t>
  </si>
  <si>
    <t>E02001670</t>
  </si>
  <si>
    <t>Sheffield 060</t>
  </si>
  <si>
    <t>E02001671</t>
  </si>
  <si>
    <t>Sheffield 061</t>
  </si>
  <si>
    <t>E02001672</t>
  </si>
  <si>
    <t>Sheffield 062</t>
  </si>
  <si>
    <t>E02001673</t>
  </si>
  <si>
    <t>Sheffield 063</t>
  </si>
  <si>
    <t>E02001674</t>
  </si>
  <si>
    <t>Sheffield 064</t>
  </si>
  <si>
    <t>E02001675</t>
  </si>
  <si>
    <t>Sheffield 065</t>
  </si>
  <si>
    <t>E02001676</t>
  </si>
  <si>
    <t>Sheffield 066</t>
  </si>
  <si>
    <t>E02001678</t>
  </si>
  <si>
    <t>Sheffield 068</t>
  </si>
  <si>
    <t>E02001679</t>
  </si>
  <si>
    <t>Sheffield 069</t>
  </si>
  <si>
    <t>E02001680</t>
  </si>
  <si>
    <t>Sheffield 070</t>
  </si>
  <si>
    <t>E02001681</t>
  </si>
  <si>
    <t>Sheffield 071</t>
  </si>
  <si>
    <t>E02001682</t>
  </si>
  <si>
    <t>Gateshead 001</t>
  </si>
  <si>
    <t>E08000020</t>
  </si>
  <si>
    <t>Gateshead</t>
  </si>
  <si>
    <t>North East</t>
  </si>
  <si>
    <t>E02001683</t>
  </si>
  <si>
    <t>Gateshead 002</t>
  </si>
  <si>
    <t>E02001684</t>
  </si>
  <si>
    <t>Gateshead 003</t>
  </si>
  <si>
    <t>E02001685</t>
  </si>
  <si>
    <t>Gateshead 004</t>
  </si>
  <si>
    <t>E02001686</t>
  </si>
  <si>
    <t>Gateshead 005</t>
  </si>
  <si>
    <t>E02001688</t>
  </si>
  <si>
    <t>Gateshead 007</t>
  </si>
  <si>
    <t>E02001689</t>
  </si>
  <si>
    <t>Gateshead 008</t>
  </si>
  <si>
    <t>E02001690</t>
  </si>
  <si>
    <t>Gateshead 009</t>
  </si>
  <si>
    <t>E02001691</t>
  </si>
  <si>
    <t>Gateshead 010</t>
  </si>
  <si>
    <t>E02001692</t>
  </si>
  <si>
    <t>Gateshead 011</t>
  </si>
  <si>
    <t>E02001693</t>
  </si>
  <si>
    <t>Gateshead 012</t>
  </si>
  <si>
    <t>E02001694</t>
  </si>
  <si>
    <t>Gateshead 013</t>
  </si>
  <si>
    <t>E02001695</t>
  </si>
  <si>
    <t>Gateshead 014</t>
  </si>
  <si>
    <t>E02001696</t>
  </si>
  <si>
    <t>Gateshead 015</t>
  </si>
  <si>
    <t>E02001697</t>
  </si>
  <si>
    <t>Gateshead 016</t>
  </si>
  <si>
    <t>E02001698</t>
  </si>
  <si>
    <t>Gateshead 017</t>
  </si>
  <si>
    <t>E02001699</t>
  </si>
  <si>
    <t>Gateshead 018</t>
  </si>
  <si>
    <t>E02001700</t>
  </si>
  <si>
    <t>Gateshead 019</t>
  </si>
  <si>
    <t>E02001701</t>
  </si>
  <si>
    <t>Gateshead 020</t>
  </si>
  <si>
    <t>E02001702</t>
  </si>
  <si>
    <t>Gateshead 021</t>
  </si>
  <si>
    <t>E02001703</t>
  </si>
  <si>
    <t>Gateshead 022</t>
  </si>
  <si>
    <t>E02001704</t>
  </si>
  <si>
    <t>Gateshead 023</t>
  </si>
  <si>
    <t>E02001705</t>
  </si>
  <si>
    <t>Gateshead 024</t>
  </si>
  <si>
    <t>E02001706</t>
  </si>
  <si>
    <t>Gateshead 025</t>
  </si>
  <si>
    <t>E02001707</t>
  </si>
  <si>
    <t>Gateshead 026</t>
  </si>
  <si>
    <t>E02001708</t>
  </si>
  <si>
    <t>Newcastle upon Tyne 001</t>
  </si>
  <si>
    <t>E08000021</t>
  </si>
  <si>
    <t>Newcastle upon Tyne</t>
  </si>
  <si>
    <t>E02001709</t>
  </si>
  <si>
    <t>Newcastle upon Tyne 002</t>
  </si>
  <si>
    <t>E02001710</t>
  </si>
  <si>
    <t>Newcastle upon Tyne 003</t>
  </si>
  <si>
    <t>E02001711</t>
  </si>
  <si>
    <t>Newcastle upon Tyne 004</t>
  </si>
  <si>
    <t>E02001712</t>
  </si>
  <si>
    <t>Newcastle upon Tyne 005</t>
  </si>
  <si>
    <t>E02001713</t>
  </si>
  <si>
    <t>Newcastle upon Tyne 006</t>
  </si>
  <si>
    <t>E02001714</t>
  </si>
  <si>
    <t>Newcastle upon Tyne 007</t>
  </si>
  <si>
    <t>E02001715</t>
  </si>
  <si>
    <t>Newcastle upon Tyne 008</t>
  </si>
  <si>
    <t>E02001718</t>
  </si>
  <si>
    <t>Newcastle upon Tyne 011</t>
  </si>
  <si>
    <t>E02001719</t>
  </si>
  <si>
    <t>Newcastle upon Tyne 012</t>
  </si>
  <si>
    <t>E02001720</t>
  </si>
  <si>
    <t>Newcastle upon Tyne 013</t>
  </si>
  <si>
    <t>E02001721</t>
  </si>
  <si>
    <t>Newcastle upon Tyne 014</t>
  </si>
  <si>
    <t>E02001722</t>
  </si>
  <si>
    <t>Newcastle upon Tyne 015</t>
  </si>
  <si>
    <t>E02001723</t>
  </si>
  <si>
    <t>Newcastle upon Tyne 016</t>
  </si>
  <si>
    <t>E02001724</t>
  </si>
  <si>
    <t>Newcastle upon Tyne 017</t>
  </si>
  <si>
    <t>E02001725</t>
  </si>
  <si>
    <t>Newcastle upon Tyne 018</t>
  </si>
  <si>
    <t>E02001726</t>
  </si>
  <si>
    <t>Newcastle upon Tyne 019</t>
  </si>
  <si>
    <t>E02001727</t>
  </si>
  <si>
    <t>Newcastle upon Tyne 020</t>
  </si>
  <si>
    <t>E02001728</t>
  </si>
  <si>
    <t>Newcastle upon Tyne 021</t>
  </si>
  <si>
    <t>E02001729</t>
  </si>
  <si>
    <t>Newcastle upon Tyne 022</t>
  </si>
  <si>
    <t>E02001730</t>
  </si>
  <si>
    <t>Newcastle upon Tyne 023</t>
  </si>
  <si>
    <t>E02001731</t>
  </si>
  <si>
    <t>Newcastle upon Tyne 024</t>
  </si>
  <si>
    <t>E02001732</t>
  </si>
  <si>
    <t>Newcastle upon Tyne 025</t>
  </si>
  <si>
    <t>E02001733</t>
  </si>
  <si>
    <t>Newcastle upon Tyne 026</t>
  </si>
  <si>
    <t>E02001734</t>
  </si>
  <si>
    <t>Newcastle upon Tyne 027</t>
  </si>
  <si>
    <t>E02001735</t>
  </si>
  <si>
    <t>Newcastle upon Tyne 028</t>
  </si>
  <si>
    <t>E02001736</t>
  </si>
  <si>
    <t>Newcastle upon Tyne 029</t>
  </si>
  <si>
    <t>E02001737</t>
  </si>
  <si>
    <t>Newcastle upon Tyne 030</t>
  </si>
  <si>
    <t>E02001738</t>
  </si>
  <si>
    <t>North Tyneside 001</t>
  </si>
  <si>
    <t>E08000022</t>
  </si>
  <si>
    <t>North Tyneside</t>
  </si>
  <si>
    <t>E02001739</t>
  </si>
  <si>
    <t>North Tyneside 002</t>
  </si>
  <si>
    <t>E02001740</t>
  </si>
  <si>
    <t>North Tyneside 003</t>
  </si>
  <si>
    <t>E02001741</t>
  </si>
  <si>
    <t>North Tyneside 004</t>
  </si>
  <si>
    <t>E02001742</t>
  </si>
  <si>
    <t>North Tyneside 005</t>
  </si>
  <si>
    <t>E02001743</t>
  </si>
  <si>
    <t>North Tyneside 006</t>
  </si>
  <si>
    <t>E02001744</t>
  </si>
  <si>
    <t>North Tyneside 007</t>
  </si>
  <si>
    <t>E02001745</t>
  </si>
  <si>
    <t>North Tyneside 008</t>
  </si>
  <si>
    <t>E02001746</t>
  </si>
  <si>
    <t>North Tyneside 009</t>
  </si>
  <si>
    <t>E02001747</t>
  </si>
  <si>
    <t>North Tyneside 010</t>
  </si>
  <si>
    <t>E02001748</t>
  </si>
  <si>
    <t>North Tyneside 011</t>
  </si>
  <si>
    <t>E02001749</t>
  </si>
  <si>
    <t>North Tyneside 012</t>
  </si>
  <si>
    <t>E02001750</t>
  </si>
  <si>
    <t>North Tyneside 013</t>
  </si>
  <si>
    <t>E02001751</t>
  </si>
  <si>
    <t>North Tyneside 014</t>
  </si>
  <si>
    <t>E02001752</t>
  </si>
  <si>
    <t>North Tyneside 015</t>
  </si>
  <si>
    <t>E02001753</t>
  </si>
  <si>
    <t>North Tyneside 016</t>
  </si>
  <si>
    <t>E02001754</t>
  </si>
  <si>
    <t>North Tyneside 017</t>
  </si>
  <si>
    <t>E02001755</t>
  </si>
  <si>
    <t>North Tyneside 018</t>
  </si>
  <si>
    <t>E02001756</t>
  </si>
  <si>
    <t>North Tyneside 019</t>
  </si>
  <si>
    <t>E02001757</t>
  </si>
  <si>
    <t>North Tyneside 020</t>
  </si>
  <si>
    <t>E02001758</t>
  </si>
  <si>
    <t>North Tyneside 021</t>
  </si>
  <si>
    <t>E02001759</t>
  </si>
  <si>
    <t>North Tyneside 022</t>
  </si>
  <si>
    <t>E02001760</t>
  </si>
  <si>
    <t>North Tyneside 023</t>
  </si>
  <si>
    <t>E02001761</t>
  </si>
  <si>
    <t>North Tyneside 024</t>
  </si>
  <si>
    <t>E02001762</t>
  </si>
  <si>
    <t>North Tyneside 025</t>
  </si>
  <si>
    <t>E02001763</t>
  </si>
  <si>
    <t>North Tyneside 026</t>
  </si>
  <si>
    <t>E02001764</t>
  </si>
  <si>
    <t>North Tyneside 027</t>
  </si>
  <si>
    <t>E02001765</t>
  </si>
  <si>
    <t>North Tyneside 028</t>
  </si>
  <si>
    <t>E02001766</t>
  </si>
  <si>
    <t>North Tyneside 029</t>
  </si>
  <si>
    <t>E02001767</t>
  </si>
  <si>
    <t>North Tyneside 030</t>
  </si>
  <si>
    <t>E02001768</t>
  </si>
  <si>
    <t>South Tyneside 001</t>
  </si>
  <si>
    <t>E08000023</t>
  </si>
  <si>
    <t>South Tyneside</t>
  </si>
  <si>
    <t>E02001769</t>
  </si>
  <si>
    <t>South Tyneside 002</t>
  </si>
  <si>
    <t>E02001770</t>
  </si>
  <si>
    <t>South Tyneside 003</t>
  </si>
  <si>
    <t>E02001771</t>
  </si>
  <si>
    <t>South Tyneside 004</t>
  </si>
  <si>
    <t>E02001772</t>
  </si>
  <si>
    <t>South Tyneside 005</t>
  </si>
  <si>
    <t>E02001773</t>
  </si>
  <si>
    <t>South Tyneside 006</t>
  </si>
  <si>
    <t>E02001774</t>
  </si>
  <si>
    <t>South Tyneside 007</t>
  </si>
  <si>
    <t>E02001775</t>
  </si>
  <si>
    <t>South Tyneside 008</t>
  </si>
  <si>
    <t>E02001776</t>
  </si>
  <si>
    <t>South Tyneside 009</t>
  </si>
  <si>
    <t>E02001777</t>
  </si>
  <si>
    <t>South Tyneside 010</t>
  </si>
  <si>
    <t>E02001778</t>
  </si>
  <si>
    <t>South Tyneside 011</t>
  </si>
  <si>
    <t>E02001779</t>
  </si>
  <si>
    <t>South Tyneside 012</t>
  </si>
  <si>
    <t>E02001780</t>
  </si>
  <si>
    <t>South Tyneside 013</t>
  </si>
  <si>
    <t>E02001781</t>
  </si>
  <si>
    <t>South Tyneside 014</t>
  </si>
  <si>
    <t>E02001782</t>
  </si>
  <si>
    <t>South Tyneside 015</t>
  </si>
  <si>
    <t>E02001783</t>
  </si>
  <si>
    <t>South Tyneside 016</t>
  </si>
  <si>
    <t>E02001784</t>
  </si>
  <si>
    <t>South Tyneside 017</t>
  </si>
  <si>
    <t>E02001785</t>
  </si>
  <si>
    <t>South Tyneside 018</t>
  </si>
  <si>
    <t>E02001786</t>
  </si>
  <si>
    <t>South Tyneside 019</t>
  </si>
  <si>
    <t>E02001787</t>
  </si>
  <si>
    <t>South Tyneside 020</t>
  </si>
  <si>
    <t>E02001788</t>
  </si>
  <si>
    <t>South Tyneside 021</t>
  </si>
  <si>
    <t>E02001789</t>
  </si>
  <si>
    <t>South Tyneside 022</t>
  </si>
  <si>
    <t>E02001790</t>
  </si>
  <si>
    <t>South Tyneside 023</t>
  </si>
  <si>
    <t>E02001791</t>
  </si>
  <si>
    <t>Sunderland 001</t>
  </si>
  <si>
    <t>E08000024</t>
  </si>
  <si>
    <t>Sunderland</t>
  </si>
  <si>
    <t>E02001792</t>
  </si>
  <si>
    <t>Sunderland 002</t>
  </si>
  <si>
    <t>E02001793</t>
  </si>
  <si>
    <t>Sunderland 003</t>
  </si>
  <si>
    <t>E02001794</t>
  </si>
  <si>
    <t>Sunderland 004</t>
  </si>
  <si>
    <t>E02001795</t>
  </si>
  <si>
    <t>Sunderland 005</t>
  </si>
  <si>
    <t>E02001796</t>
  </si>
  <si>
    <t>Sunderland 006</t>
  </si>
  <si>
    <t>E02001797</t>
  </si>
  <si>
    <t>Sunderland 007</t>
  </si>
  <si>
    <t>E02001798</t>
  </si>
  <si>
    <t>Sunderland 008</t>
  </si>
  <si>
    <t>E02001799</t>
  </si>
  <si>
    <t>Sunderland 009</t>
  </si>
  <si>
    <t>E02001800</t>
  </si>
  <si>
    <t>Sunderland 010</t>
  </si>
  <si>
    <t>E02001801</t>
  </si>
  <si>
    <t>Sunderland 011</t>
  </si>
  <si>
    <t>E02001802</t>
  </si>
  <si>
    <t>Sunderland 012</t>
  </si>
  <si>
    <t>E02001803</t>
  </si>
  <si>
    <t>Sunderland 013</t>
  </si>
  <si>
    <t>E02001804</t>
  </si>
  <si>
    <t>Sunderland 014</t>
  </si>
  <si>
    <t>E02001805</t>
  </si>
  <si>
    <t>Sunderland 015</t>
  </si>
  <si>
    <t>E02001806</t>
  </si>
  <si>
    <t>Sunderland 016</t>
  </si>
  <si>
    <t>E02001807</t>
  </si>
  <si>
    <t>Sunderland 017</t>
  </si>
  <si>
    <t>E02001808</t>
  </si>
  <si>
    <t>Sunderland 018</t>
  </si>
  <si>
    <t>E02001809</t>
  </si>
  <si>
    <t>Sunderland 019</t>
  </si>
  <si>
    <t>E02001810</t>
  </si>
  <si>
    <t>Sunderland 020</t>
  </si>
  <si>
    <t>E02001811</t>
  </si>
  <si>
    <t>Sunderland 021</t>
  </si>
  <si>
    <t>E02001812</t>
  </si>
  <si>
    <t>Sunderland 022</t>
  </si>
  <si>
    <t>E02001813</t>
  </si>
  <si>
    <t>Sunderland 023</t>
  </si>
  <si>
    <t>E02001814</t>
  </si>
  <si>
    <t>Sunderland 024</t>
  </si>
  <si>
    <t>E02001815</t>
  </si>
  <si>
    <t>Sunderland 025</t>
  </si>
  <si>
    <t>E02001816</t>
  </si>
  <si>
    <t>Sunderland 026</t>
  </si>
  <si>
    <t>E02001817</t>
  </si>
  <si>
    <t>Sunderland 027</t>
  </si>
  <si>
    <t>E02001818</t>
  </si>
  <si>
    <t>Sunderland 028</t>
  </si>
  <si>
    <t>E02001819</t>
  </si>
  <si>
    <t>Sunderland 029</t>
  </si>
  <si>
    <t>E02001820</t>
  </si>
  <si>
    <t>Sunderland 030</t>
  </si>
  <si>
    <t>E02001821</t>
  </si>
  <si>
    <t>Sunderland 031</t>
  </si>
  <si>
    <t>E02001822</t>
  </si>
  <si>
    <t>Sunderland 032</t>
  </si>
  <si>
    <t>E02001823</t>
  </si>
  <si>
    <t>Sunderland 033</t>
  </si>
  <si>
    <t>E02001824</t>
  </si>
  <si>
    <t>Sunderland 034</t>
  </si>
  <si>
    <t>E02001825</t>
  </si>
  <si>
    <t>Sunderland 035</t>
  </si>
  <si>
    <t>E02001826</t>
  </si>
  <si>
    <t>Sunderland 036</t>
  </si>
  <si>
    <t>E02001827</t>
  </si>
  <si>
    <t>Birmingham 001</t>
  </si>
  <si>
    <t>E08000025</t>
  </si>
  <si>
    <t>Birmingham</t>
  </si>
  <si>
    <t>West Midlands</t>
  </si>
  <si>
    <t>E02001828</t>
  </si>
  <si>
    <t>Birmingham 002</t>
  </si>
  <si>
    <t>E02001829</t>
  </si>
  <si>
    <t>Birmingham 003</t>
  </si>
  <si>
    <t>E02001830</t>
  </si>
  <si>
    <t>Birmingham 004</t>
  </si>
  <si>
    <t>E02001831</t>
  </si>
  <si>
    <t>Birmingham 005</t>
  </si>
  <si>
    <t>E02001832</t>
  </si>
  <si>
    <t>Birmingham 006</t>
  </si>
  <si>
    <t>E02001833</t>
  </si>
  <si>
    <t>Birmingham 007</t>
  </si>
  <si>
    <t>E02001834</t>
  </si>
  <si>
    <t>Birmingham 008</t>
  </si>
  <si>
    <t>E02001835</t>
  </si>
  <si>
    <t>Birmingham 009</t>
  </si>
  <si>
    <t>E02001836</t>
  </si>
  <si>
    <t>Birmingham 010</t>
  </si>
  <si>
    <t>E02001837</t>
  </si>
  <si>
    <t>Birmingham 011</t>
  </si>
  <si>
    <t>E02001838</t>
  </si>
  <si>
    <t>Birmingham 012</t>
  </si>
  <si>
    <t>E02001839</t>
  </si>
  <si>
    <t>Birmingham 013</t>
  </si>
  <si>
    <t>E02001840</t>
  </si>
  <si>
    <t>Birmingham 014</t>
  </si>
  <si>
    <t>E02001841</t>
  </si>
  <si>
    <t>Birmingham 015</t>
  </si>
  <si>
    <t>E02001842</t>
  </si>
  <si>
    <t>Birmingham 016</t>
  </si>
  <si>
    <t>E02001843</t>
  </si>
  <si>
    <t>Birmingham 017</t>
  </si>
  <si>
    <t>E02001844</t>
  </si>
  <si>
    <t>Birmingham 018</t>
  </si>
  <si>
    <t>E02001845</t>
  </si>
  <si>
    <t>Birmingham 019</t>
  </si>
  <si>
    <t>E02001846</t>
  </si>
  <si>
    <t>Birmingham 020</t>
  </si>
  <si>
    <t>E02001847</t>
  </si>
  <si>
    <t>Birmingham 021</t>
  </si>
  <si>
    <t>E02001848</t>
  </si>
  <si>
    <t>Birmingham 022</t>
  </si>
  <si>
    <t>E02001849</t>
  </si>
  <si>
    <t>Birmingham 023</t>
  </si>
  <si>
    <t>E02001850</t>
  </si>
  <si>
    <t>Birmingham 024</t>
  </si>
  <si>
    <t>E02001851</t>
  </si>
  <si>
    <t>Birmingham 025</t>
  </si>
  <si>
    <t>E02001852</t>
  </si>
  <si>
    <t>Birmingham 026</t>
  </si>
  <si>
    <t>E02001854</t>
  </si>
  <si>
    <t>Birmingham 028</t>
  </si>
  <si>
    <t>E02001855</t>
  </si>
  <si>
    <t>Birmingham 029</t>
  </si>
  <si>
    <t>E02001856</t>
  </si>
  <si>
    <t>Birmingham 030</t>
  </si>
  <si>
    <t>E02001857</t>
  </si>
  <si>
    <t>Birmingham 031</t>
  </si>
  <si>
    <t>E02001858</t>
  </si>
  <si>
    <t>Birmingham 032</t>
  </si>
  <si>
    <t>E02001859</t>
  </si>
  <si>
    <t>Birmingham 033</t>
  </si>
  <si>
    <t>E02001860</t>
  </si>
  <si>
    <t>Birmingham 034</t>
  </si>
  <si>
    <t>E02001861</t>
  </si>
  <si>
    <t>Birmingham 035</t>
  </si>
  <si>
    <t>E02001862</t>
  </si>
  <si>
    <t>Birmingham 036</t>
  </si>
  <si>
    <t>E02001863</t>
  </si>
  <si>
    <t>Birmingham 037</t>
  </si>
  <si>
    <t>E02001864</t>
  </si>
  <si>
    <t>Birmingham 038</t>
  </si>
  <si>
    <t>E02001865</t>
  </si>
  <si>
    <t>Birmingham 039</t>
  </si>
  <si>
    <t>E02001866</t>
  </si>
  <si>
    <t>Birmingham 040</t>
  </si>
  <si>
    <t>E02001867</t>
  </si>
  <si>
    <t>Birmingham 041</t>
  </si>
  <si>
    <t>E02001868</t>
  </si>
  <si>
    <t>Birmingham 042</t>
  </si>
  <si>
    <t>E02001869</t>
  </si>
  <si>
    <t>Birmingham 043</t>
  </si>
  <si>
    <t>E02001870</t>
  </si>
  <si>
    <t>Birmingham 044</t>
  </si>
  <si>
    <t>E02001871</t>
  </si>
  <si>
    <t>Birmingham 045</t>
  </si>
  <si>
    <t>E02001872</t>
  </si>
  <si>
    <t>Birmingham 046</t>
  </si>
  <si>
    <t>E02001873</t>
  </si>
  <si>
    <t>Birmingham 047</t>
  </si>
  <si>
    <t>E02001874</t>
  </si>
  <si>
    <t>Birmingham 048</t>
  </si>
  <si>
    <t>E02001875</t>
  </si>
  <si>
    <t>Birmingham 049</t>
  </si>
  <si>
    <t>E02001876</t>
  </si>
  <si>
    <t>Birmingham 050</t>
  </si>
  <si>
    <t>E02001877</t>
  </si>
  <si>
    <t>Birmingham 051</t>
  </si>
  <si>
    <t>E02001878</t>
  </si>
  <si>
    <t>Birmingham 052</t>
  </si>
  <si>
    <t>E02001879</t>
  </si>
  <si>
    <t>Birmingham 053</t>
  </si>
  <si>
    <t>E02001880</t>
  </si>
  <si>
    <t>Birmingham 054</t>
  </si>
  <si>
    <t>E02001881</t>
  </si>
  <si>
    <t>Birmingham 055</t>
  </si>
  <si>
    <t>E02001882</t>
  </si>
  <si>
    <t>Birmingham 056</t>
  </si>
  <si>
    <t>E02001883</t>
  </si>
  <si>
    <t>Birmingham 057</t>
  </si>
  <si>
    <t>E02001884</t>
  </si>
  <si>
    <t>Birmingham 058</t>
  </si>
  <si>
    <t>E02001886</t>
  </si>
  <si>
    <t>Birmingham 060</t>
  </si>
  <si>
    <t>E02001888</t>
  </si>
  <si>
    <t>Birmingham 062</t>
  </si>
  <si>
    <t>E02001889</t>
  </si>
  <si>
    <t>Birmingham 063</t>
  </si>
  <si>
    <t>E02001890</t>
  </si>
  <si>
    <t>Birmingham 064</t>
  </si>
  <si>
    <t>E02001892</t>
  </si>
  <si>
    <t>Birmingham 066</t>
  </si>
  <si>
    <t>E02001893</t>
  </si>
  <si>
    <t>Birmingham 067</t>
  </si>
  <si>
    <t>E02001895</t>
  </si>
  <si>
    <t>Birmingham 069</t>
  </si>
  <si>
    <t>E02001896</t>
  </si>
  <si>
    <t>Birmingham 070</t>
  </si>
  <si>
    <t>E02001897</t>
  </si>
  <si>
    <t>Birmingham 071</t>
  </si>
  <si>
    <t>E02001898</t>
  </si>
  <si>
    <t>Birmingham 072</t>
  </si>
  <si>
    <t>E02001899</t>
  </si>
  <si>
    <t>Birmingham 073</t>
  </si>
  <si>
    <t>E02001900</t>
  </si>
  <si>
    <t>Birmingham 074</t>
  </si>
  <si>
    <t>E02001901</t>
  </si>
  <si>
    <t>Birmingham 075</t>
  </si>
  <si>
    <t>E02001902</t>
  </si>
  <si>
    <t>Birmingham 076</t>
  </si>
  <si>
    <t>E02001903</t>
  </si>
  <si>
    <t>Birmingham 077</t>
  </si>
  <si>
    <t>E02001904</t>
  </si>
  <si>
    <t>Birmingham 078</t>
  </si>
  <si>
    <t>E02001905</t>
  </si>
  <si>
    <t>Birmingham 079</t>
  </si>
  <si>
    <t>E02001906</t>
  </si>
  <si>
    <t>Birmingham 080</t>
  </si>
  <si>
    <t>E02001907</t>
  </si>
  <si>
    <t>Birmingham 081</t>
  </si>
  <si>
    <t>E02001908</t>
  </si>
  <si>
    <t>Birmingham 082</t>
  </si>
  <si>
    <t>E02001909</t>
  </si>
  <si>
    <t>Birmingham 083</t>
  </si>
  <si>
    <t>E02001910</t>
  </si>
  <si>
    <t>Birmingham 084</t>
  </si>
  <si>
    <t>E02001911</t>
  </si>
  <si>
    <t>Birmingham 085</t>
  </si>
  <si>
    <t>E02001913</t>
  </si>
  <si>
    <t>Birmingham 087</t>
  </si>
  <si>
    <t>E02001914</t>
  </si>
  <si>
    <t>Birmingham 088</t>
  </si>
  <si>
    <t>E02001915</t>
  </si>
  <si>
    <t>Birmingham 089</t>
  </si>
  <si>
    <t>E02001916</t>
  </si>
  <si>
    <t>Birmingham 090</t>
  </si>
  <si>
    <t>E02001918</t>
  </si>
  <si>
    <t>Birmingham 092</t>
  </si>
  <si>
    <t>E02001919</t>
  </si>
  <si>
    <t>Birmingham 093</t>
  </si>
  <si>
    <t>E02001920</t>
  </si>
  <si>
    <t>Birmingham 094</t>
  </si>
  <si>
    <t>E02001921</t>
  </si>
  <si>
    <t>Birmingham 095</t>
  </si>
  <si>
    <t>E02001922</t>
  </si>
  <si>
    <t>Birmingham 096</t>
  </si>
  <si>
    <t>E02001923</t>
  </si>
  <si>
    <t>Birmingham 097</t>
  </si>
  <si>
    <t>E02001924</t>
  </si>
  <si>
    <t>Birmingham 098</t>
  </si>
  <si>
    <t>E02001925</t>
  </si>
  <si>
    <t>Birmingham 099</t>
  </si>
  <si>
    <t>E02001926</t>
  </si>
  <si>
    <t>Birmingham 100</t>
  </si>
  <si>
    <t>E02001927</t>
  </si>
  <si>
    <t>Birmingham 101</t>
  </si>
  <si>
    <t>E02001928</t>
  </si>
  <si>
    <t>Birmingham 102</t>
  </si>
  <si>
    <t>E02001929</t>
  </si>
  <si>
    <t>Birmingham 103</t>
  </si>
  <si>
    <t>E02001930</t>
  </si>
  <si>
    <t>Birmingham 104</t>
  </si>
  <si>
    <t>E02001931</t>
  </si>
  <si>
    <t>Birmingham 105</t>
  </si>
  <si>
    <t>E02001932</t>
  </si>
  <si>
    <t>Birmingham 106</t>
  </si>
  <si>
    <t>E02001933</t>
  </si>
  <si>
    <t>Birmingham 107</t>
  </si>
  <si>
    <t>E02001934</t>
  </si>
  <si>
    <t>Birmingham 108</t>
  </si>
  <si>
    <t>E02001935</t>
  </si>
  <si>
    <t>Birmingham 109</t>
  </si>
  <si>
    <t>E02001936</t>
  </si>
  <si>
    <t>Birmingham 110</t>
  </si>
  <si>
    <t>E02001937</t>
  </si>
  <si>
    <t>Birmingham 111</t>
  </si>
  <si>
    <t>E02001938</t>
  </si>
  <si>
    <t>Birmingham 112</t>
  </si>
  <si>
    <t>E02001939</t>
  </si>
  <si>
    <t>Birmingham 113</t>
  </si>
  <si>
    <t>E02001941</t>
  </si>
  <si>
    <t>Birmingham 115</t>
  </si>
  <si>
    <t>E02001942</t>
  </si>
  <si>
    <t>Birmingham 116</t>
  </si>
  <si>
    <t>E02001943</t>
  </si>
  <si>
    <t>Birmingham 117</t>
  </si>
  <si>
    <t>E02001944</t>
  </si>
  <si>
    <t>Birmingham 118</t>
  </si>
  <si>
    <t>E02001945</t>
  </si>
  <si>
    <t>Birmingham 119</t>
  </si>
  <si>
    <t>E02001946</t>
  </si>
  <si>
    <t>Birmingham 120</t>
  </si>
  <si>
    <t>E02001947</t>
  </si>
  <si>
    <t>Birmingham 121</t>
  </si>
  <si>
    <t>E02001948</t>
  </si>
  <si>
    <t>Birmingham 122</t>
  </si>
  <si>
    <t>E02001949</t>
  </si>
  <si>
    <t>Birmingham 123</t>
  </si>
  <si>
    <t>E02001950</t>
  </si>
  <si>
    <t>Birmingham 124</t>
  </si>
  <si>
    <t>E02001951</t>
  </si>
  <si>
    <t>Birmingham 125</t>
  </si>
  <si>
    <t>E02001952</t>
  </si>
  <si>
    <t>Birmingham 126</t>
  </si>
  <si>
    <t>E02001953</t>
  </si>
  <si>
    <t>Birmingham 127</t>
  </si>
  <si>
    <t>E02001954</t>
  </si>
  <si>
    <t>Birmingham 128</t>
  </si>
  <si>
    <t>E02001955</t>
  </si>
  <si>
    <t>Birmingham 129</t>
  </si>
  <si>
    <t>E02001956</t>
  </si>
  <si>
    <t>Birmingham 130</t>
  </si>
  <si>
    <t>E02001957</t>
  </si>
  <si>
    <t>Birmingham 131</t>
  </si>
  <si>
    <t>E02001958</t>
  </si>
  <si>
    <t>Coventry 001</t>
  </si>
  <si>
    <t>E08000026</t>
  </si>
  <si>
    <t>Coventry</t>
  </si>
  <si>
    <t>E02001959</t>
  </si>
  <si>
    <t>Coventry 002</t>
  </si>
  <si>
    <t>E02001961</t>
  </si>
  <si>
    <t>Coventry 004</t>
  </si>
  <si>
    <t>E02001962</t>
  </si>
  <si>
    <t>Coventry 005</t>
  </si>
  <si>
    <t>E02001963</t>
  </si>
  <si>
    <t>Coventry 006</t>
  </si>
  <si>
    <t>E02001964</t>
  </si>
  <si>
    <t>Coventry 007</t>
  </si>
  <si>
    <t>E02001965</t>
  </si>
  <si>
    <t>Coventry 008</t>
  </si>
  <si>
    <t>E02001966</t>
  </si>
  <si>
    <t>Coventry 009</t>
  </si>
  <si>
    <t>E02001967</t>
  </si>
  <si>
    <t>Coventry 010</t>
  </si>
  <si>
    <t>E02001968</t>
  </si>
  <si>
    <t>Coventry 011</t>
  </si>
  <si>
    <t>E02001969</t>
  </si>
  <si>
    <t>Coventry 012</t>
  </si>
  <si>
    <t>E02001970</t>
  </si>
  <si>
    <t>Coventry 013</t>
  </si>
  <si>
    <t>E02001971</t>
  </si>
  <si>
    <t>Coventry 014</t>
  </si>
  <si>
    <t>E02001972</t>
  </si>
  <si>
    <t>Coventry 015</t>
  </si>
  <si>
    <t>E02001973</t>
  </si>
  <si>
    <t>Coventry 016</t>
  </si>
  <si>
    <t>E02001974</t>
  </si>
  <si>
    <t>Coventry 017</t>
  </si>
  <si>
    <t>E02001975</t>
  </si>
  <si>
    <t>Coventry 018</t>
  </si>
  <si>
    <t>E02001976</t>
  </si>
  <si>
    <t>Coventry 019</t>
  </si>
  <si>
    <t>E02001977</t>
  </si>
  <si>
    <t>Coventry 020</t>
  </si>
  <si>
    <t>E02001978</t>
  </si>
  <si>
    <t>Coventry 021</t>
  </si>
  <si>
    <t>E02001979</t>
  </si>
  <si>
    <t>Coventry 022</t>
  </si>
  <si>
    <t>E02001980</t>
  </si>
  <si>
    <t>Coventry 023</t>
  </si>
  <si>
    <t>E02001981</t>
  </si>
  <si>
    <t>Coventry 024</t>
  </si>
  <si>
    <t>E02001982</t>
  </si>
  <si>
    <t>Coventry 025</t>
  </si>
  <si>
    <t>E02001983</t>
  </si>
  <si>
    <t>Coventry 026</t>
  </si>
  <si>
    <t>E02001984</t>
  </si>
  <si>
    <t>Coventry 027</t>
  </si>
  <si>
    <t>E02001985</t>
  </si>
  <si>
    <t>Coventry 028</t>
  </si>
  <si>
    <t>E02001986</t>
  </si>
  <si>
    <t>Coventry 029</t>
  </si>
  <si>
    <t>E02001987</t>
  </si>
  <si>
    <t>Coventry 030</t>
  </si>
  <si>
    <t>E02001988</t>
  </si>
  <si>
    <t>Coventry 031</t>
  </si>
  <si>
    <t>E02001989</t>
  </si>
  <si>
    <t>Coventry 032</t>
  </si>
  <si>
    <t>E02001990</t>
  </si>
  <si>
    <t>Coventry 033</t>
  </si>
  <si>
    <t>E02001991</t>
  </si>
  <si>
    <t>Coventry 034</t>
  </si>
  <si>
    <t>E02001992</t>
  </si>
  <si>
    <t>Coventry 035</t>
  </si>
  <si>
    <t>E02001993</t>
  </si>
  <si>
    <t>Coventry 036</t>
  </si>
  <si>
    <t>E02001994</t>
  </si>
  <si>
    <t>Coventry 037</t>
  </si>
  <si>
    <t>E02001995</t>
  </si>
  <si>
    <t>Coventry 038</t>
  </si>
  <si>
    <t>E02001996</t>
  </si>
  <si>
    <t>Coventry 039</t>
  </si>
  <si>
    <t>E02001997</t>
  </si>
  <si>
    <t>Coventry 040</t>
  </si>
  <si>
    <t>E02001998</t>
  </si>
  <si>
    <t>Coventry 041</t>
  </si>
  <si>
    <t>E02001999</t>
  </si>
  <si>
    <t>Coventry 042</t>
  </si>
  <si>
    <t>E02002000</t>
  </si>
  <si>
    <t>Dudley 001</t>
  </si>
  <si>
    <t>E08000027</t>
  </si>
  <si>
    <t>Dudley</t>
  </si>
  <si>
    <t>E02002001</t>
  </si>
  <si>
    <t>Dudley 002</t>
  </si>
  <si>
    <t>E02002002</t>
  </si>
  <si>
    <t>Dudley 003</t>
  </si>
  <si>
    <t>E02002003</t>
  </si>
  <si>
    <t>Dudley 004</t>
  </si>
  <si>
    <t>E02002004</t>
  </si>
  <si>
    <t>Dudley 005</t>
  </si>
  <si>
    <t>E02002005</t>
  </si>
  <si>
    <t>Dudley 006</t>
  </si>
  <si>
    <t>E02002006</t>
  </si>
  <si>
    <t>Dudley 007</t>
  </si>
  <si>
    <t>E02002007</t>
  </si>
  <si>
    <t>Dudley 008</t>
  </si>
  <si>
    <t>E02002008</t>
  </si>
  <si>
    <t>Dudley 009</t>
  </si>
  <si>
    <t>E02002009</t>
  </si>
  <si>
    <t>Dudley 010</t>
  </si>
  <si>
    <t>E02002010</t>
  </si>
  <si>
    <t>Dudley 011</t>
  </si>
  <si>
    <t>E02002011</t>
  </si>
  <si>
    <t>Dudley 012</t>
  </si>
  <si>
    <t>E02002012</t>
  </si>
  <si>
    <t>Dudley 013</t>
  </si>
  <si>
    <t>E02002013</t>
  </si>
  <si>
    <t>Dudley 014</t>
  </si>
  <si>
    <t>E02002014</t>
  </si>
  <si>
    <t>Dudley 015</t>
  </si>
  <si>
    <t>E02002015</t>
  </si>
  <si>
    <t>Dudley 016</t>
  </si>
  <si>
    <t>E02002016</t>
  </si>
  <si>
    <t>Dudley 017</t>
  </si>
  <si>
    <t>E02002017</t>
  </si>
  <si>
    <t>Dudley 018</t>
  </si>
  <si>
    <t>E02002018</t>
  </si>
  <si>
    <t>Dudley 019</t>
  </si>
  <si>
    <t>E02002019</t>
  </si>
  <si>
    <t>Dudley 020</t>
  </si>
  <si>
    <t>E02002020</t>
  </si>
  <si>
    <t>Dudley 021</t>
  </si>
  <si>
    <t>E02002021</t>
  </si>
  <si>
    <t>Dudley 022</t>
  </si>
  <si>
    <t>E02002022</t>
  </si>
  <si>
    <t>Dudley 023</t>
  </si>
  <si>
    <t>E02002023</t>
  </si>
  <si>
    <t>Dudley 024</t>
  </si>
  <si>
    <t>E02002024</t>
  </si>
  <si>
    <t>Dudley 025</t>
  </si>
  <si>
    <t>E02002025</t>
  </si>
  <si>
    <t>Dudley 026</t>
  </si>
  <si>
    <t>E02002026</t>
  </si>
  <si>
    <t>Dudley 027</t>
  </si>
  <si>
    <t>E02002027</t>
  </si>
  <si>
    <t>Dudley 028</t>
  </si>
  <si>
    <t>E02002028</t>
  </si>
  <si>
    <t>Dudley 029</t>
  </si>
  <si>
    <t>E02002029</t>
  </si>
  <si>
    <t>Dudley 030</t>
  </si>
  <si>
    <t>E02002030</t>
  </si>
  <si>
    <t>Dudley 031</t>
  </si>
  <si>
    <t>E02002031</t>
  </si>
  <si>
    <t>Dudley 032</t>
  </si>
  <si>
    <t>E02002032</t>
  </si>
  <si>
    <t>Dudley 033</t>
  </si>
  <si>
    <t>E02002033</t>
  </si>
  <si>
    <t>Dudley 034</t>
  </si>
  <si>
    <t>E02002034</t>
  </si>
  <si>
    <t>Dudley 035</t>
  </si>
  <si>
    <t>E02002035</t>
  </si>
  <si>
    <t>Dudley 036</t>
  </si>
  <si>
    <t>E02002036</t>
  </si>
  <si>
    <t>Dudley 037</t>
  </si>
  <si>
    <t>E02002037</t>
  </si>
  <si>
    <t>Dudley 038</t>
  </si>
  <si>
    <t>E02002038</t>
  </si>
  <si>
    <t>Dudley 039</t>
  </si>
  <si>
    <t>E02002039</t>
  </si>
  <si>
    <t>Dudley 040</t>
  </si>
  <si>
    <t>E02002040</t>
  </si>
  <si>
    <t>Dudley 041</t>
  </si>
  <si>
    <t>E02002041</t>
  </si>
  <si>
    <t>Dudley 042</t>
  </si>
  <si>
    <t>E02002042</t>
  </si>
  <si>
    <t>Dudley 043</t>
  </si>
  <si>
    <t>E02002043</t>
  </si>
  <si>
    <t>Sandwell 001</t>
  </si>
  <si>
    <t>E08000028</t>
  </si>
  <si>
    <t>Sandwell</t>
  </si>
  <si>
    <t>E02002044</t>
  </si>
  <si>
    <t>Sandwell 002</t>
  </si>
  <si>
    <t>E02002045</t>
  </si>
  <si>
    <t>Sandwell 003</t>
  </si>
  <si>
    <t>E02002046</t>
  </si>
  <si>
    <t>Sandwell 004</t>
  </si>
  <si>
    <t>E02002047</t>
  </si>
  <si>
    <t>Sandwell 005</t>
  </si>
  <si>
    <t>E02002048</t>
  </si>
  <si>
    <t>Sandwell 006</t>
  </si>
  <si>
    <t>E02002049</t>
  </si>
  <si>
    <t>Sandwell 007</t>
  </si>
  <si>
    <t>E02002051</t>
  </si>
  <si>
    <t>Sandwell 009</t>
  </si>
  <si>
    <t>E02002052</t>
  </si>
  <si>
    <t>Sandwell 010</t>
  </si>
  <si>
    <t>E02002053</t>
  </si>
  <si>
    <t>Sandwell 011</t>
  </si>
  <si>
    <t>E02002054</t>
  </si>
  <si>
    <t>Sandwell 012</t>
  </si>
  <si>
    <t>E02002055</t>
  </si>
  <si>
    <t>Sandwell 013</t>
  </si>
  <si>
    <t>E02002056</t>
  </si>
  <si>
    <t>Sandwell 014</t>
  </si>
  <si>
    <t>E02002057</t>
  </si>
  <si>
    <t>Sandwell 015</t>
  </si>
  <si>
    <t>E02002058</t>
  </si>
  <si>
    <t>Sandwell 016</t>
  </si>
  <si>
    <t>E02002059</t>
  </si>
  <si>
    <t>Sandwell 017</t>
  </si>
  <si>
    <t>E02002060</t>
  </si>
  <si>
    <t>Sandwell 018</t>
  </si>
  <si>
    <t>E02002061</t>
  </si>
  <si>
    <t>Sandwell 019</t>
  </si>
  <si>
    <t>E02002062</t>
  </si>
  <si>
    <t>Sandwell 020</t>
  </si>
  <si>
    <t>E02002063</t>
  </si>
  <si>
    <t>Sandwell 021</t>
  </si>
  <si>
    <t>E02002064</t>
  </si>
  <si>
    <t>Sandwell 022</t>
  </si>
  <si>
    <t>E02002065</t>
  </si>
  <si>
    <t>Sandwell 023</t>
  </si>
  <si>
    <t>E02002066</t>
  </si>
  <si>
    <t>Sandwell 024</t>
  </si>
  <si>
    <t>E02002067</t>
  </si>
  <si>
    <t>Sandwell 025</t>
  </si>
  <si>
    <t>E02002068</t>
  </si>
  <si>
    <t>Sandwell 026</t>
  </si>
  <si>
    <t>E02002069</t>
  </si>
  <si>
    <t>Sandwell 027</t>
  </si>
  <si>
    <t>E02002070</t>
  </si>
  <si>
    <t>Sandwell 028</t>
  </si>
  <si>
    <t>E02002071</t>
  </si>
  <si>
    <t>Sandwell 029</t>
  </si>
  <si>
    <t>E02002072</t>
  </si>
  <si>
    <t>Sandwell 030</t>
  </si>
  <si>
    <t>E02002073</t>
  </si>
  <si>
    <t>Sandwell 031</t>
  </si>
  <si>
    <t>E02002074</t>
  </si>
  <si>
    <t>Sandwell 032</t>
  </si>
  <si>
    <t>E02002075</t>
  </si>
  <si>
    <t>Sandwell 033</t>
  </si>
  <si>
    <t>E02002076</t>
  </si>
  <si>
    <t>Sandwell 034</t>
  </si>
  <si>
    <t>E02002077</t>
  </si>
  <si>
    <t>Sandwell 035</t>
  </si>
  <si>
    <t>E02002078</t>
  </si>
  <si>
    <t>Sandwell 036</t>
  </si>
  <si>
    <t>E02002079</t>
  </si>
  <si>
    <t>Sandwell 037</t>
  </si>
  <si>
    <t>E02002080</t>
  </si>
  <si>
    <t>Sandwell 038</t>
  </si>
  <si>
    <t>E02002081</t>
  </si>
  <si>
    <t>Solihull 001</t>
  </si>
  <si>
    <t>E08000029</t>
  </si>
  <si>
    <t>Solihull</t>
  </si>
  <si>
    <t>E02002082</t>
  </si>
  <si>
    <t>Solihull 002</t>
  </si>
  <si>
    <t>E02002083</t>
  </si>
  <si>
    <t>Solihull 003</t>
  </si>
  <si>
    <t>E02002084</t>
  </si>
  <si>
    <t>Solihull 004</t>
  </si>
  <si>
    <t>E02002085</t>
  </si>
  <si>
    <t>Solihull 005</t>
  </si>
  <si>
    <t>E02002086</t>
  </si>
  <si>
    <t>Solihull 006</t>
  </si>
  <si>
    <t>E02002087</t>
  </si>
  <si>
    <t>Solihull 007</t>
  </si>
  <si>
    <t>E02002088</t>
  </si>
  <si>
    <t>Solihull 008</t>
  </si>
  <si>
    <t>E02002089</t>
  </si>
  <si>
    <t>Solihull 009</t>
  </si>
  <si>
    <t>E02002090</t>
  </si>
  <si>
    <t>Solihull 010</t>
  </si>
  <si>
    <t>E02002091</t>
  </si>
  <si>
    <t>Solihull 011</t>
  </si>
  <si>
    <t>E02002092</t>
  </si>
  <si>
    <t>Solihull 012</t>
  </si>
  <si>
    <t>E02002093</t>
  </si>
  <si>
    <t>Solihull 013</t>
  </si>
  <si>
    <t>E02002094</t>
  </si>
  <si>
    <t>Solihull 014</t>
  </si>
  <si>
    <t>E02002095</t>
  </si>
  <si>
    <t>Solihull 015</t>
  </si>
  <si>
    <t>E02002096</t>
  </si>
  <si>
    <t>Solihull 016</t>
  </si>
  <si>
    <t>E02002097</t>
  </si>
  <si>
    <t>Solihull 017</t>
  </si>
  <si>
    <t>E02002098</t>
  </si>
  <si>
    <t>Solihull 018</t>
  </si>
  <si>
    <t>E02002099</t>
  </si>
  <si>
    <t>Solihull 019</t>
  </si>
  <si>
    <t>E02002101</t>
  </si>
  <si>
    <t>Solihull 021</t>
  </si>
  <si>
    <t>E02002102</t>
  </si>
  <si>
    <t>Solihull 022</t>
  </si>
  <si>
    <t>E02002103</t>
  </si>
  <si>
    <t>Solihull 023</t>
  </si>
  <si>
    <t>E02002104</t>
  </si>
  <si>
    <t>Solihull 024</t>
  </si>
  <si>
    <t>E02002105</t>
  </si>
  <si>
    <t>Solihull 025</t>
  </si>
  <si>
    <t>E02002106</t>
  </si>
  <si>
    <t>Solihull 026</t>
  </si>
  <si>
    <t>E02002107</t>
  </si>
  <si>
    <t>Solihull 027</t>
  </si>
  <si>
    <t>E02002108</t>
  </si>
  <si>
    <t>Solihull 028</t>
  </si>
  <si>
    <t>E02002109</t>
  </si>
  <si>
    <t>Solihull 029</t>
  </si>
  <si>
    <t>E02002110</t>
  </si>
  <si>
    <t>Walsall 001</t>
  </si>
  <si>
    <t>E08000030</t>
  </si>
  <si>
    <t>Walsall</t>
  </si>
  <si>
    <t>E02002111</t>
  </si>
  <si>
    <t>Walsall 002</t>
  </si>
  <si>
    <t>E02002112</t>
  </si>
  <si>
    <t>Walsall 003</t>
  </si>
  <si>
    <t>E02002113</t>
  </si>
  <si>
    <t>Walsall 004</t>
  </si>
  <si>
    <t>E02002114</t>
  </si>
  <si>
    <t>Walsall 005</t>
  </si>
  <si>
    <t>E02002115</t>
  </si>
  <si>
    <t>Walsall 006</t>
  </si>
  <si>
    <t>E02002116</t>
  </si>
  <si>
    <t>Walsall 007</t>
  </si>
  <si>
    <t>E02002117</t>
  </si>
  <si>
    <t>Walsall 008</t>
  </si>
  <si>
    <t>E02002118</t>
  </si>
  <si>
    <t>Walsall 009</t>
  </si>
  <si>
    <t>E02002119</t>
  </si>
  <si>
    <t>Walsall 010</t>
  </si>
  <si>
    <t>E02002120</t>
  </si>
  <si>
    <t>Walsall 011</t>
  </si>
  <si>
    <t>E02002121</t>
  </si>
  <si>
    <t>Walsall 012</t>
  </si>
  <si>
    <t>E02002122</t>
  </si>
  <si>
    <t>Walsall 013</t>
  </si>
  <si>
    <t>E02002123</t>
  </si>
  <si>
    <t>Walsall 014</t>
  </si>
  <si>
    <t>E02002124</t>
  </si>
  <si>
    <t>Walsall 015</t>
  </si>
  <si>
    <t>E02002125</t>
  </si>
  <si>
    <t>Walsall 016</t>
  </si>
  <si>
    <t>E02002126</t>
  </si>
  <si>
    <t>Walsall 017</t>
  </si>
  <si>
    <t>E02002127</t>
  </si>
  <si>
    <t>Walsall 018</t>
  </si>
  <si>
    <t>E02002128</t>
  </si>
  <si>
    <t>Walsall 019</t>
  </si>
  <si>
    <t>E02002129</t>
  </si>
  <si>
    <t>Walsall 020</t>
  </si>
  <si>
    <t>E02002130</t>
  </si>
  <si>
    <t>Walsall 021</t>
  </si>
  <si>
    <t>E02002131</t>
  </si>
  <si>
    <t>Walsall 022</t>
  </si>
  <si>
    <t>E02002132</t>
  </si>
  <si>
    <t>Walsall 023</t>
  </si>
  <si>
    <t>E02002133</t>
  </si>
  <si>
    <t>Walsall 024</t>
  </si>
  <si>
    <t>E02002134</t>
  </si>
  <si>
    <t>Walsall 025</t>
  </si>
  <si>
    <t>E02002135</t>
  </si>
  <si>
    <t>Walsall 026</t>
  </si>
  <si>
    <t>E02002136</t>
  </si>
  <si>
    <t>Walsall 027</t>
  </si>
  <si>
    <t>E02002137</t>
  </si>
  <si>
    <t>Walsall 028</t>
  </si>
  <si>
    <t>E02002138</t>
  </si>
  <si>
    <t>Walsall 029</t>
  </si>
  <si>
    <t>E02002139</t>
  </si>
  <si>
    <t>Walsall 030</t>
  </si>
  <si>
    <t>E02002140</t>
  </si>
  <si>
    <t>Walsall 031</t>
  </si>
  <si>
    <t>E02002141</t>
  </si>
  <si>
    <t>Walsall 032</t>
  </si>
  <si>
    <t>E02002142</t>
  </si>
  <si>
    <t>Walsall 033</t>
  </si>
  <si>
    <t>E02002143</t>
  </si>
  <si>
    <t>Walsall 034</t>
  </si>
  <si>
    <t>E02002144</t>
  </si>
  <si>
    <t>Walsall 035</t>
  </si>
  <si>
    <t>E02002145</t>
  </si>
  <si>
    <t>Walsall 036</t>
  </si>
  <si>
    <t>E02002146</t>
  </si>
  <si>
    <t>Walsall 037</t>
  </si>
  <si>
    <t>E02002147</t>
  </si>
  <si>
    <t>Walsall 038</t>
  </si>
  <si>
    <t>E02002148</t>
  </si>
  <si>
    <t>Walsall 039</t>
  </si>
  <si>
    <t>E02002149</t>
  </si>
  <si>
    <t>Wolverhampton 001</t>
  </si>
  <si>
    <t>E08000031</t>
  </si>
  <si>
    <t>Wolverhampton</t>
  </si>
  <si>
    <t>E02002150</t>
  </si>
  <si>
    <t>Wolverhampton 002</t>
  </si>
  <si>
    <t>E02002151</t>
  </si>
  <si>
    <t>Wolverhampton 003</t>
  </si>
  <si>
    <t>E02002152</t>
  </si>
  <si>
    <t>Wolverhampton 004</t>
  </si>
  <si>
    <t>E02002153</t>
  </si>
  <si>
    <t>Wolverhampton 005</t>
  </si>
  <si>
    <t>E02002154</t>
  </si>
  <si>
    <t>Wolverhampton 006</t>
  </si>
  <si>
    <t>E02002155</t>
  </si>
  <si>
    <t>Wolverhampton 007</t>
  </si>
  <si>
    <t>E02002156</t>
  </si>
  <si>
    <t>Wolverhampton 008</t>
  </si>
  <si>
    <t>E02002157</t>
  </si>
  <si>
    <t>Wolverhampton 009</t>
  </si>
  <si>
    <t>E02002158</t>
  </si>
  <si>
    <t>Wolverhampton 010</t>
  </si>
  <si>
    <t>E02002159</t>
  </si>
  <si>
    <t>Wolverhampton 011</t>
  </si>
  <si>
    <t>E02002160</t>
  </si>
  <si>
    <t>Wolverhampton 012</t>
  </si>
  <si>
    <t>E02002161</t>
  </si>
  <si>
    <t>Wolverhampton 013</t>
  </si>
  <si>
    <t>E02002162</t>
  </si>
  <si>
    <t>Wolverhampton 014</t>
  </si>
  <si>
    <t>E02002163</t>
  </si>
  <si>
    <t>Wolverhampton 015</t>
  </si>
  <si>
    <t>E02002164</t>
  </si>
  <si>
    <t>Wolverhampton 016</t>
  </si>
  <si>
    <t>E02002165</t>
  </si>
  <si>
    <t>Wolverhampton 017</t>
  </si>
  <si>
    <t>E02002166</t>
  </si>
  <si>
    <t>Wolverhampton 018</t>
  </si>
  <si>
    <t>E02002167</t>
  </si>
  <si>
    <t>Wolverhampton 019</t>
  </si>
  <si>
    <t>E02002168</t>
  </si>
  <si>
    <t>Wolverhampton 020</t>
  </si>
  <si>
    <t>E02002169</t>
  </si>
  <si>
    <t>Wolverhampton 021</t>
  </si>
  <si>
    <t>E02002170</t>
  </si>
  <si>
    <t>Wolverhampton 022</t>
  </si>
  <si>
    <t>E02002171</t>
  </si>
  <si>
    <t>Wolverhampton 023</t>
  </si>
  <si>
    <t>E02002174</t>
  </si>
  <si>
    <t>Wolverhampton 026</t>
  </si>
  <si>
    <t>E02002175</t>
  </si>
  <si>
    <t>Wolverhampton 027</t>
  </si>
  <si>
    <t>E02002176</t>
  </si>
  <si>
    <t>Wolverhampton 028</t>
  </si>
  <si>
    <t>E02002177</t>
  </si>
  <si>
    <t>Wolverhampton 029</t>
  </si>
  <si>
    <t>E02002178</t>
  </si>
  <si>
    <t>Wolverhampton 030</t>
  </si>
  <si>
    <t>E02002179</t>
  </si>
  <si>
    <t>Wolverhampton 031</t>
  </si>
  <si>
    <t>E02002180</t>
  </si>
  <si>
    <t>Wolverhampton 032</t>
  </si>
  <si>
    <t>E02002181</t>
  </si>
  <si>
    <t>Wolverhampton 033</t>
  </si>
  <si>
    <t>E02002182</t>
  </si>
  <si>
    <t>Wolverhampton 034</t>
  </si>
  <si>
    <t>E02002183</t>
  </si>
  <si>
    <t>Bradford 001</t>
  </si>
  <si>
    <t>E08000032</t>
  </si>
  <si>
    <t>Bradford</t>
  </si>
  <si>
    <t>E02002184</t>
  </si>
  <si>
    <t>Bradford 002</t>
  </si>
  <si>
    <t>E02002185</t>
  </si>
  <si>
    <t>Bradford 003</t>
  </si>
  <si>
    <t>E02002186</t>
  </si>
  <si>
    <t>Bradford 004</t>
  </si>
  <si>
    <t>E02002187</t>
  </si>
  <si>
    <t>Bradford 005</t>
  </si>
  <si>
    <t>E02002188</t>
  </si>
  <si>
    <t>Bradford 006</t>
  </si>
  <si>
    <t>E02002189</t>
  </si>
  <si>
    <t>Bradford 007</t>
  </si>
  <si>
    <t>E02002190</t>
  </si>
  <si>
    <t>Bradford 008</t>
  </si>
  <si>
    <t>E02002191</t>
  </si>
  <si>
    <t>Bradford 009</t>
  </si>
  <si>
    <t>E02002192</t>
  </si>
  <si>
    <t>Bradford 010</t>
  </si>
  <si>
    <t>E02002193</t>
  </si>
  <si>
    <t>Bradford 011</t>
  </si>
  <si>
    <t>E02002194</t>
  </si>
  <si>
    <t>Bradford 012</t>
  </si>
  <si>
    <t>E02002195</t>
  </si>
  <si>
    <t>Bradford 013</t>
  </si>
  <si>
    <t>E02002196</t>
  </si>
  <si>
    <t>Bradford 014</t>
  </si>
  <si>
    <t>E02002197</t>
  </si>
  <si>
    <t>Bradford 015</t>
  </si>
  <si>
    <t>E02002198</t>
  </si>
  <si>
    <t>Bradford 016</t>
  </si>
  <si>
    <t>E02002199</t>
  </si>
  <si>
    <t>Bradford 017</t>
  </si>
  <si>
    <t>E02002200</t>
  </si>
  <si>
    <t>Bradford 018</t>
  </si>
  <si>
    <t>E02002201</t>
  </si>
  <si>
    <t>Bradford 019</t>
  </si>
  <si>
    <t>E02002202</t>
  </si>
  <si>
    <t>Bradford 020</t>
  </si>
  <si>
    <t>E02002203</t>
  </si>
  <si>
    <t>Bradford 021</t>
  </si>
  <si>
    <t>E02002204</t>
  </si>
  <si>
    <t>Bradford 022</t>
  </si>
  <si>
    <t>E02002205</t>
  </si>
  <si>
    <t>Bradford 023</t>
  </si>
  <si>
    <t>E02002206</t>
  </si>
  <si>
    <t>Bradford 024</t>
  </si>
  <si>
    <t>E02002207</t>
  </si>
  <si>
    <t>Bradford 025</t>
  </si>
  <si>
    <t>E02002208</t>
  </si>
  <si>
    <t>Bradford 026</t>
  </si>
  <si>
    <t>E02002209</t>
  </si>
  <si>
    <t>Bradford 027</t>
  </si>
  <si>
    <t>E02002210</t>
  </si>
  <si>
    <t>Bradford 028</t>
  </si>
  <si>
    <t>E02002211</t>
  </si>
  <si>
    <t>Bradford 029</t>
  </si>
  <si>
    <t>E02002212</t>
  </si>
  <si>
    <t>Bradford 030</t>
  </si>
  <si>
    <t>E02002213</t>
  </si>
  <si>
    <t>Bradford 031</t>
  </si>
  <si>
    <t>E02002214</t>
  </si>
  <si>
    <t>Bradford 032</t>
  </si>
  <si>
    <t>E02002215</t>
  </si>
  <si>
    <t>Bradford 033</t>
  </si>
  <si>
    <t>E02002216</t>
  </si>
  <si>
    <t>Bradford 034</t>
  </si>
  <si>
    <t>E02002217</t>
  </si>
  <si>
    <t>Bradford 035</t>
  </si>
  <si>
    <t>E02002218</t>
  </si>
  <si>
    <t>Bradford 036</t>
  </si>
  <si>
    <t>E02002219</t>
  </si>
  <si>
    <t>Bradford 037</t>
  </si>
  <si>
    <t>E02002220</t>
  </si>
  <si>
    <t>Bradford 038</t>
  </si>
  <si>
    <t>E02002221</t>
  </si>
  <si>
    <t>Bradford 039</t>
  </si>
  <si>
    <t>E02002222</t>
  </si>
  <si>
    <t>Bradford 040</t>
  </si>
  <si>
    <t>E02002223</t>
  </si>
  <si>
    <t>Bradford 041</t>
  </si>
  <si>
    <t>E02002224</t>
  </si>
  <si>
    <t>Bradford 042</t>
  </si>
  <si>
    <t>E02002225</t>
  </si>
  <si>
    <t>Bradford 043</t>
  </si>
  <si>
    <t>E02002226</t>
  </si>
  <si>
    <t>Bradford 044</t>
  </si>
  <si>
    <t>E02002227</t>
  </si>
  <si>
    <t>Bradford 045</t>
  </si>
  <si>
    <t>E02002228</t>
  </si>
  <si>
    <t>Bradford 046</t>
  </si>
  <si>
    <t>E02002229</t>
  </si>
  <si>
    <t>Bradford 047</t>
  </si>
  <si>
    <t>E02002230</t>
  </si>
  <si>
    <t>Bradford 048</t>
  </si>
  <si>
    <t>E02002231</t>
  </si>
  <si>
    <t>Bradford 049</t>
  </si>
  <si>
    <t>E02002232</t>
  </si>
  <si>
    <t>Bradford 050</t>
  </si>
  <si>
    <t>E02002233</t>
  </si>
  <si>
    <t>Bradford 051</t>
  </si>
  <si>
    <t>E02002234</t>
  </si>
  <si>
    <t>Bradford 052</t>
  </si>
  <si>
    <t>E02002235</t>
  </si>
  <si>
    <t>Bradford 053</t>
  </si>
  <si>
    <t>E02002236</t>
  </si>
  <si>
    <t>Bradford 054</t>
  </si>
  <si>
    <t>E02002237</t>
  </si>
  <si>
    <t>Bradford 055</t>
  </si>
  <si>
    <t>E02002238</t>
  </si>
  <si>
    <t>Bradford 056</t>
  </si>
  <si>
    <t>E02002239</t>
  </si>
  <si>
    <t>Bradford 057</t>
  </si>
  <si>
    <t>E02002240</t>
  </si>
  <si>
    <t>Bradford 058</t>
  </si>
  <si>
    <t>E02002241</t>
  </si>
  <si>
    <t>Bradford 059</t>
  </si>
  <si>
    <t>E02002242</t>
  </si>
  <si>
    <t>Bradford 060</t>
  </si>
  <si>
    <t>E02002243</t>
  </si>
  <si>
    <t>Bradford 061</t>
  </si>
  <si>
    <t>E02002244</t>
  </si>
  <si>
    <t>Calderdale 001</t>
  </si>
  <si>
    <t>E08000033</t>
  </si>
  <si>
    <t>Calderdale</t>
  </si>
  <si>
    <t>E02002245</t>
  </si>
  <si>
    <t>Calderdale 002</t>
  </si>
  <si>
    <t>E02002246</t>
  </si>
  <si>
    <t>Calderdale 003</t>
  </si>
  <si>
    <t>E02002247</t>
  </si>
  <si>
    <t>Calderdale 004</t>
  </si>
  <si>
    <t>E02002248</t>
  </si>
  <si>
    <t>Calderdale 005</t>
  </si>
  <si>
    <t>E02002249</t>
  </si>
  <si>
    <t>Calderdale 006</t>
  </si>
  <si>
    <t>E02002250</t>
  </si>
  <si>
    <t>Calderdale 007</t>
  </si>
  <si>
    <t>E02002251</t>
  </si>
  <si>
    <t>Calderdale 008</t>
  </si>
  <si>
    <t>E02002252</t>
  </si>
  <si>
    <t>Calderdale 009</t>
  </si>
  <si>
    <t>E02002253</t>
  </si>
  <si>
    <t>Calderdale 010</t>
  </si>
  <si>
    <t>E02002254</t>
  </si>
  <si>
    <t>Calderdale 011</t>
  </si>
  <si>
    <t>E02002255</t>
  </si>
  <si>
    <t>Calderdale 012</t>
  </si>
  <si>
    <t>E02002256</t>
  </si>
  <si>
    <t>Calderdale 013</t>
  </si>
  <si>
    <t>E02002257</t>
  </si>
  <si>
    <t>Calderdale 014</t>
  </si>
  <si>
    <t>E02002258</t>
  </si>
  <si>
    <t>Calderdale 015</t>
  </si>
  <si>
    <t>E02002259</t>
  </si>
  <si>
    <t>Calderdale 016</t>
  </si>
  <si>
    <t>E02002260</t>
  </si>
  <si>
    <t>Calderdale 017</t>
  </si>
  <si>
    <t>E02002261</t>
  </si>
  <si>
    <t>Calderdale 018</t>
  </si>
  <si>
    <t>E02002262</t>
  </si>
  <si>
    <t>Calderdale 019</t>
  </si>
  <si>
    <t>E02002263</t>
  </si>
  <si>
    <t>Calderdale 020</t>
  </si>
  <si>
    <t>E02002264</t>
  </si>
  <si>
    <t>Calderdale 021</t>
  </si>
  <si>
    <t>E02002265</t>
  </si>
  <si>
    <t>Calderdale 022</t>
  </si>
  <si>
    <t>E02002266</t>
  </si>
  <si>
    <t>Calderdale 023</t>
  </si>
  <si>
    <t>E02002267</t>
  </si>
  <si>
    <t>Calderdale 024</t>
  </si>
  <si>
    <t>E02002268</t>
  </si>
  <si>
    <t>Calderdale 025</t>
  </si>
  <si>
    <t>E02002269</t>
  </si>
  <si>
    <t>Calderdale 026</t>
  </si>
  <si>
    <t>E02002270</t>
  </si>
  <si>
    <t>Calderdale 027</t>
  </si>
  <si>
    <t>E02002271</t>
  </si>
  <si>
    <t>Kirklees 001</t>
  </si>
  <si>
    <t>E08000034</t>
  </si>
  <si>
    <t>Kirklees</t>
  </si>
  <si>
    <t>E02002272</t>
  </si>
  <si>
    <t>Kirklees 002</t>
  </si>
  <si>
    <t>E02002273</t>
  </si>
  <si>
    <t>Kirklees 003</t>
  </si>
  <si>
    <t>E02002274</t>
  </si>
  <si>
    <t>Kirklees 004</t>
  </si>
  <si>
    <t>E02002275</t>
  </si>
  <si>
    <t>Kirklees 005</t>
  </si>
  <si>
    <t>E02002276</t>
  </si>
  <si>
    <t>Kirklees 006</t>
  </si>
  <si>
    <t>E02002277</t>
  </si>
  <si>
    <t>Kirklees 007</t>
  </si>
  <si>
    <t>E02002278</t>
  </si>
  <si>
    <t>Kirklees 008</t>
  </si>
  <si>
    <t>E02002279</t>
  </si>
  <si>
    <t>Kirklees 009</t>
  </si>
  <si>
    <t>E02002280</t>
  </si>
  <si>
    <t>Kirklees 010</t>
  </si>
  <si>
    <t>E02002281</t>
  </si>
  <si>
    <t>Kirklees 011</t>
  </si>
  <si>
    <t>E02002282</t>
  </si>
  <si>
    <t>Kirklees 012</t>
  </si>
  <si>
    <t>E02002283</t>
  </si>
  <si>
    <t>Kirklees 013</t>
  </si>
  <si>
    <t>E02002284</t>
  </si>
  <si>
    <t>Kirklees 014</t>
  </si>
  <si>
    <t>E02002285</t>
  </si>
  <si>
    <t>Kirklees 015</t>
  </si>
  <si>
    <t>E02002286</t>
  </si>
  <si>
    <t>Kirklees 016</t>
  </si>
  <si>
    <t>E02002287</t>
  </si>
  <si>
    <t>Kirklees 017</t>
  </si>
  <si>
    <t>E02002288</t>
  </si>
  <si>
    <t>Kirklees 018</t>
  </si>
  <si>
    <t>E02002289</t>
  </si>
  <si>
    <t>Kirklees 019</t>
  </si>
  <si>
    <t>E02002290</t>
  </si>
  <si>
    <t>Kirklees 020</t>
  </si>
  <si>
    <t>E02002291</t>
  </si>
  <si>
    <t>Kirklees 021</t>
  </si>
  <si>
    <t>E02002292</t>
  </si>
  <si>
    <t>Kirklees 022</t>
  </si>
  <si>
    <t>E02002293</t>
  </si>
  <si>
    <t>Kirklees 023</t>
  </si>
  <si>
    <t>E02002294</t>
  </si>
  <si>
    <t>Kirklees 024</t>
  </si>
  <si>
    <t>E02002295</t>
  </si>
  <si>
    <t>Kirklees 025</t>
  </si>
  <si>
    <t>E02002296</t>
  </si>
  <si>
    <t>Kirklees 026</t>
  </si>
  <si>
    <t>E02002297</t>
  </si>
  <si>
    <t>Kirklees 027</t>
  </si>
  <si>
    <t>E02002298</t>
  </si>
  <si>
    <t>Kirklees 028</t>
  </si>
  <si>
    <t>E02002299</t>
  </si>
  <si>
    <t>Kirklees 029</t>
  </si>
  <si>
    <t>E02002300</t>
  </si>
  <si>
    <t>Kirklees 030</t>
  </si>
  <si>
    <t>E02002301</t>
  </si>
  <si>
    <t>Kirklees 031</t>
  </si>
  <si>
    <t>E02002302</t>
  </si>
  <si>
    <t>Kirklees 032</t>
  </si>
  <si>
    <t>E02002303</t>
  </si>
  <si>
    <t>Kirklees 033</t>
  </si>
  <si>
    <t>E02002304</t>
  </si>
  <si>
    <t>Kirklees 034</t>
  </si>
  <si>
    <t>E02002305</t>
  </si>
  <si>
    <t>Kirklees 035</t>
  </si>
  <si>
    <t>E02002306</t>
  </si>
  <si>
    <t>Kirklees 036</t>
  </si>
  <si>
    <t>E02002307</t>
  </si>
  <si>
    <t>Kirklees 037</t>
  </si>
  <si>
    <t>E02002308</t>
  </si>
  <si>
    <t>Kirklees 038</t>
  </si>
  <si>
    <t>E02002309</t>
  </si>
  <si>
    <t>Kirklees 039</t>
  </si>
  <si>
    <t>E02002310</t>
  </si>
  <si>
    <t>Kirklees 040</t>
  </si>
  <si>
    <t>E02002311</t>
  </si>
  <si>
    <t>Kirklees 041</t>
  </si>
  <si>
    <t>E02002312</t>
  </si>
  <si>
    <t>Kirklees 042</t>
  </si>
  <si>
    <t>E02002313</t>
  </si>
  <si>
    <t>Kirklees 043</t>
  </si>
  <si>
    <t>E02002314</t>
  </si>
  <si>
    <t>Kirklees 044</t>
  </si>
  <si>
    <t>E02002315</t>
  </si>
  <si>
    <t>Kirklees 045</t>
  </si>
  <si>
    <t>E02002316</t>
  </si>
  <si>
    <t>Kirklees 046</t>
  </si>
  <si>
    <t>E02002317</t>
  </si>
  <si>
    <t>Kirklees 047</t>
  </si>
  <si>
    <t>E02002318</t>
  </si>
  <si>
    <t>Kirklees 048</t>
  </si>
  <si>
    <t>E02002319</t>
  </si>
  <si>
    <t>Kirklees 049</t>
  </si>
  <si>
    <t>E02002320</t>
  </si>
  <si>
    <t>Kirklees 050</t>
  </si>
  <si>
    <t>E02002321</t>
  </si>
  <si>
    <t>Kirklees 051</t>
  </si>
  <si>
    <t>E02002322</t>
  </si>
  <si>
    <t>Kirklees 052</t>
  </si>
  <si>
    <t>E02002323</t>
  </si>
  <si>
    <t>Kirklees 053</t>
  </si>
  <si>
    <t>E02002324</t>
  </si>
  <si>
    <t>Kirklees 054</t>
  </si>
  <si>
    <t>E02002325</t>
  </si>
  <si>
    <t>Kirklees 055</t>
  </si>
  <si>
    <t>E02002326</t>
  </si>
  <si>
    <t>Kirklees 056</t>
  </si>
  <si>
    <t>E02002327</t>
  </si>
  <si>
    <t>Kirklees 057</t>
  </si>
  <si>
    <t>E02002328</t>
  </si>
  <si>
    <t>Kirklees 058</t>
  </si>
  <si>
    <t>E02002329</t>
  </si>
  <si>
    <t>Kirklees 059</t>
  </si>
  <si>
    <t>E02002330</t>
  </si>
  <si>
    <t>Leeds 001</t>
  </si>
  <si>
    <t>E08000035</t>
  </si>
  <si>
    <t>Leeds</t>
  </si>
  <si>
    <t>E02002331</t>
  </si>
  <si>
    <t>Leeds 002</t>
  </si>
  <si>
    <t>E02002332</t>
  </si>
  <si>
    <t>Leeds 003</t>
  </si>
  <si>
    <t>E02002333</t>
  </si>
  <si>
    <t>Leeds 004</t>
  </si>
  <si>
    <t>E02002334</t>
  </si>
  <si>
    <t>Leeds 005</t>
  </si>
  <si>
    <t>E02002335</t>
  </si>
  <si>
    <t>Leeds 006</t>
  </si>
  <si>
    <t>E02002336</t>
  </si>
  <si>
    <t>Leeds 007</t>
  </si>
  <si>
    <t>E02002337</t>
  </si>
  <si>
    <t>Leeds 008</t>
  </si>
  <si>
    <t>E02002338</t>
  </si>
  <si>
    <t>Leeds 009</t>
  </si>
  <si>
    <t>E02002339</t>
  </si>
  <si>
    <t>Leeds 010</t>
  </si>
  <si>
    <t>E02002340</t>
  </si>
  <si>
    <t>Leeds 011</t>
  </si>
  <si>
    <t>E02002341</t>
  </si>
  <si>
    <t>Leeds 012</t>
  </si>
  <si>
    <t>E02002342</t>
  </si>
  <si>
    <t>Leeds 013</t>
  </si>
  <si>
    <t>E02002343</t>
  </si>
  <si>
    <t>Leeds 014</t>
  </si>
  <si>
    <t>E02002344</t>
  </si>
  <si>
    <t>Leeds 015</t>
  </si>
  <si>
    <t>E02002345</t>
  </si>
  <si>
    <t>Leeds 016</t>
  </si>
  <si>
    <t>E02002346</t>
  </si>
  <si>
    <t>Leeds 017</t>
  </si>
  <si>
    <t>E02002347</t>
  </si>
  <si>
    <t>Leeds 018</t>
  </si>
  <si>
    <t>E02002348</t>
  </si>
  <si>
    <t>Leeds 019</t>
  </si>
  <si>
    <t>E02002349</t>
  </si>
  <si>
    <t>Leeds 020</t>
  </si>
  <si>
    <t>E02002350</t>
  </si>
  <si>
    <t>Leeds 021</t>
  </si>
  <si>
    <t>E02002351</t>
  </si>
  <si>
    <t>Leeds 022</t>
  </si>
  <si>
    <t>E02002352</t>
  </si>
  <si>
    <t>Leeds 023</t>
  </si>
  <si>
    <t>E02002353</t>
  </si>
  <si>
    <t>Leeds 024</t>
  </si>
  <si>
    <t>E02002354</t>
  </si>
  <si>
    <t>Leeds 025</t>
  </si>
  <si>
    <t>E02002356</t>
  </si>
  <si>
    <t>Leeds 027</t>
  </si>
  <si>
    <t>E02002357</t>
  </si>
  <si>
    <t>Leeds 028</t>
  </si>
  <si>
    <t>E02002358</t>
  </si>
  <si>
    <t>Leeds 029</t>
  </si>
  <si>
    <t>E02002359</t>
  </si>
  <si>
    <t>Leeds 030</t>
  </si>
  <si>
    <t>E02002360</t>
  </si>
  <si>
    <t>Leeds 031</t>
  </si>
  <si>
    <t>E02002361</t>
  </si>
  <si>
    <t>Leeds 032</t>
  </si>
  <si>
    <t>E02002362</t>
  </si>
  <si>
    <t>Leeds 033</t>
  </si>
  <si>
    <t>E02002363</t>
  </si>
  <si>
    <t>Leeds 034</t>
  </si>
  <si>
    <t>E02002364</t>
  </si>
  <si>
    <t>Leeds 035</t>
  </si>
  <si>
    <t>E02002366</t>
  </si>
  <si>
    <t>Leeds 037</t>
  </si>
  <si>
    <t>E02002367</t>
  </si>
  <si>
    <t>Leeds 038</t>
  </si>
  <si>
    <t>E02002368</t>
  </si>
  <si>
    <t>Leeds 039</t>
  </si>
  <si>
    <t>E02002369</t>
  </si>
  <si>
    <t>Leeds 040</t>
  </si>
  <si>
    <t>E02002370</t>
  </si>
  <si>
    <t>Leeds 041</t>
  </si>
  <si>
    <t>E02002371</t>
  </si>
  <si>
    <t>Leeds 042</t>
  </si>
  <si>
    <t>E02002373</t>
  </si>
  <si>
    <t>Leeds 044</t>
  </si>
  <si>
    <t>E02002374</t>
  </si>
  <si>
    <t>Leeds 045</t>
  </si>
  <si>
    <t>E02002375</t>
  </si>
  <si>
    <t>Leeds 046</t>
  </si>
  <si>
    <t>E02002376</t>
  </si>
  <si>
    <t>Leeds 047</t>
  </si>
  <si>
    <t>E02002377</t>
  </si>
  <si>
    <t>Leeds 048</t>
  </si>
  <si>
    <t>E02002379</t>
  </si>
  <si>
    <t>Leeds 050</t>
  </si>
  <si>
    <t>E02002380</t>
  </si>
  <si>
    <t>Leeds 051</t>
  </si>
  <si>
    <t>E02002381</t>
  </si>
  <si>
    <t>Leeds 052</t>
  </si>
  <si>
    <t>E02002382</t>
  </si>
  <si>
    <t>Leeds 053</t>
  </si>
  <si>
    <t>E02002383</t>
  </si>
  <si>
    <t>Leeds 054</t>
  </si>
  <si>
    <t>E02002384</t>
  </si>
  <si>
    <t>Leeds 055</t>
  </si>
  <si>
    <t>E02002385</t>
  </si>
  <si>
    <t>Leeds 056</t>
  </si>
  <si>
    <t>E02002386</t>
  </si>
  <si>
    <t>Leeds 057</t>
  </si>
  <si>
    <t>E02002387</t>
  </si>
  <si>
    <t>Leeds 058</t>
  </si>
  <si>
    <t>E02002388</t>
  </si>
  <si>
    <t>Leeds 059</t>
  </si>
  <si>
    <t>E02002389</t>
  </si>
  <si>
    <t>Leeds 060</t>
  </si>
  <si>
    <t>E02002390</t>
  </si>
  <si>
    <t>Leeds 061</t>
  </si>
  <si>
    <t>E02002391</t>
  </si>
  <si>
    <t>Leeds 062</t>
  </si>
  <si>
    <t>E02002392</t>
  </si>
  <si>
    <t>Leeds 063</t>
  </si>
  <si>
    <t>E02002393</t>
  </si>
  <si>
    <t>Leeds 064</t>
  </si>
  <si>
    <t>E02002394</t>
  </si>
  <si>
    <t>Leeds 065</t>
  </si>
  <si>
    <t>E02002395</t>
  </si>
  <si>
    <t>Leeds 066</t>
  </si>
  <si>
    <t>E02002396</t>
  </si>
  <si>
    <t>Leeds 067</t>
  </si>
  <si>
    <t>E02002397</t>
  </si>
  <si>
    <t>Leeds 068</t>
  </si>
  <si>
    <t>E02002398</t>
  </si>
  <si>
    <t>Leeds 069</t>
  </si>
  <si>
    <t>E02002399</t>
  </si>
  <si>
    <t>Leeds 070</t>
  </si>
  <si>
    <t>E02002400</t>
  </si>
  <si>
    <t>Leeds 071</t>
  </si>
  <si>
    <t>E02002401</t>
  </si>
  <si>
    <t>Leeds 072</t>
  </si>
  <si>
    <t>E02002402</t>
  </si>
  <si>
    <t>Leeds 073</t>
  </si>
  <si>
    <t>E02002403</t>
  </si>
  <si>
    <t>Leeds 074</t>
  </si>
  <si>
    <t>E02002404</t>
  </si>
  <si>
    <t>Leeds 075</t>
  </si>
  <si>
    <t>E02002405</t>
  </si>
  <si>
    <t>Leeds 076</t>
  </si>
  <si>
    <t>E02002406</t>
  </si>
  <si>
    <t>Leeds 077</t>
  </si>
  <si>
    <t>E02002407</t>
  </si>
  <si>
    <t>Leeds 078</t>
  </si>
  <si>
    <t>E02002408</t>
  </si>
  <si>
    <t>Leeds 079</t>
  </si>
  <si>
    <t>E02002409</t>
  </si>
  <si>
    <t>Leeds 080</t>
  </si>
  <si>
    <t>E02002410</t>
  </si>
  <si>
    <t>Leeds 081</t>
  </si>
  <si>
    <t>E02002411</t>
  </si>
  <si>
    <t>Leeds 082</t>
  </si>
  <si>
    <t>E02002412</t>
  </si>
  <si>
    <t>Leeds 083</t>
  </si>
  <si>
    <t>E02002414</t>
  </si>
  <si>
    <t>Leeds 085</t>
  </si>
  <si>
    <t>E02002415</t>
  </si>
  <si>
    <t>Leeds 086</t>
  </si>
  <si>
    <t>E02002416</t>
  </si>
  <si>
    <t>Leeds 087</t>
  </si>
  <si>
    <t>E02002417</t>
  </si>
  <si>
    <t>Leeds 088</t>
  </si>
  <si>
    <t>E02002418</t>
  </si>
  <si>
    <t>Leeds 089</t>
  </si>
  <si>
    <t>E02002419</t>
  </si>
  <si>
    <t>Leeds 090</t>
  </si>
  <si>
    <t>E02002420</t>
  </si>
  <si>
    <t>Leeds 091</t>
  </si>
  <si>
    <t>E02002421</t>
  </si>
  <si>
    <t>Leeds 092</t>
  </si>
  <si>
    <t>E02002422</t>
  </si>
  <si>
    <t>Leeds 093</t>
  </si>
  <si>
    <t>E02002423</t>
  </si>
  <si>
    <t>Leeds 094</t>
  </si>
  <si>
    <t>E02002424</t>
  </si>
  <si>
    <t>Leeds 095</t>
  </si>
  <si>
    <t>E02002425</t>
  </si>
  <si>
    <t>Leeds 096</t>
  </si>
  <si>
    <t>E02002426</t>
  </si>
  <si>
    <t>Leeds 097</t>
  </si>
  <si>
    <t>E02002427</t>
  </si>
  <si>
    <t>Leeds 098</t>
  </si>
  <si>
    <t>E02002428</t>
  </si>
  <si>
    <t>Leeds 099</t>
  </si>
  <si>
    <t>E02002429</t>
  </si>
  <si>
    <t>Leeds 100</t>
  </si>
  <si>
    <t>E02002430</t>
  </si>
  <si>
    <t>Leeds 101</t>
  </si>
  <si>
    <t>E02002431</t>
  </si>
  <si>
    <t>Leeds 102</t>
  </si>
  <si>
    <t>E02002432</t>
  </si>
  <si>
    <t>Leeds 103</t>
  </si>
  <si>
    <t>E02002433</t>
  </si>
  <si>
    <t>Leeds 104</t>
  </si>
  <si>
    <t>E02002434</t>
  </si>
  <si>
    <t>Leeds 105</t>
  </si>
  <si>
    <t>E02002435</t>
  </si>
  <si>
    <t>Leeds 106</t>
  </si>
  <si>
    <t>E02002436</t>
  </si>
  <si>
    <t>Leeds 107</t>
  </si>
  <si>
    <t>E02002437</t>
  </si>
  <si>
    <t>Leeds 108</t>
  </si>
  <si>
    <t>E02002438</t>
  </si>
  <si>
    <t>Wakefield 001</t>
  </si>
  <si>
    <t>E08000036</t>
  </si>
  <si>
    <t>Wakefield</t>
  </si>
  <si>
    <t>E02002439</t>
  </si>
  <si>
    <t>Wakefield 002</t>
  </si>
  <si>
    <t>E02002440</t>
  </si>
  <si>
    <t>Wakefield 003</t>
  </si>
  <si>
    <t>E02002441</t>
  </si>
  <si>
    <t>Wakefield 004</t>
  </si>
  <si>
    <t>E02002442</t>
  </si>
  <si>
    <t>Wakefield 005</t>
  </si>
  <si>
    <t>E02002443</t>
  </si>
  <si>
    <t>Wakefield 006</t>
  </si>
  <si>
    <t>E02002444</t>
  </si>
  <si>
    <t>Wakefield 007</t>
  </si>
  <si>
    <t>E02002445</t>
  </si>
  <si>
    <t>Wakefield 008</t>
  </si>
  <si>
    <t>E02002446</t>
  </si>
  <si>
    <t>Wakefield 009</t>
  </si>
  <si>
    <t>E02002447</t>
  </si>
  <si>
    <t>Wakefield 010</t>
  </si>
  <si>
    <t>E02002448</t>
  </si>
  <si>
    <t>Wakefield 011</t>
  </si>
  <si>
    <t>E02002449</t>
  </si>
  <si>
    <t>Wakefield 012</t>
  </si>
  <si>
    <t>E02002450</t>
  </si>
  <si>
    <t>Wakefield 013</t>
  </si>
  <si>
    <t>E02002451</t>
  </si>
  <si>
    <t>Wakefield 014</t>
  </si>
  <si>
    <t>E02002452</t>
  </si>
  <si>
    <t>Wakefield 015</t>
  </si>
  <si>
    <t>E02002453</t>
  </si>
  <si>
    <t>Wakefield 016</t>
  </si>
  <si>
    <t>E02002454</t>
  </si>
  <si>
    <t>Wakefield 017</t>
  </si>
  <si>
    <t>E02002455</t>
  </si>
  <si>
    <t>Wakefield 018</t>
  </si>
  <si>
    <t>E02002456</t>
  </si>
  <si>
    <t>Wakefield 019</t>
  </si>
  <si>
    <t>E02002457</t>
  </si>
  <si>
    <t>Wakefield 020</t>
  </si>
  <si>
    <t>E02002458</t>
  </si>
  <si>
    <t>Wakefield 021</t>
  </si>
  <si>
    <t>E02002459</t>
  </si>
  <si>
    <t>Wakefield 022</t>
  </si>
  <si>
    <t>E02002460</t>
  </si>
  <si>
    <t>Wakefield 023</t>
  </si>
  <si>
    <t>E02002461</t>
  </si>
  <si>
    <t>Wakefield 024</t>
  </si>
  <si>
    <t>E02002462</t>
  </si>
  <si>
    <t>Wakefield 025</t>
  </si>
  <si>
    <t>E02002463</t>
  </si>
  <si>
    <t>Wakefield 026</t>
  </si>
  <si>
    <t>E02002464</t>
  </si>
  <si>
    <t>Wakefield 027</t>
  </si>
  <si>
    <t>E02002465</t>
  </si>
  <si>
    <t>Wakefield 028</t>
  </si>
  <si>
    <t>E02002466</t>
  </si>
  <si>
    <t>Wakefield 029</t>
  </si>
  <si>
    <t>E02002467</t>
  </si>
  <si>
    <t>Wakefield 030</t>
  </si>
  <si>
    <t>E02002468</t>
  </si>
  <si>
    <t>Wakefield 031</t>
  </si>
  <si>
    <t>E02002469</t>
  </si>
  <si>
    <t>Wakefield 032</t>
  </si>
  <si>
    <t>E02002470</t>
  </si>
  <si>
    <t>Wakefield 033</t>
  </si>
  <si>
    <t>E02002471</t>
  </si>
  <si>
    <t>Wakefield 034</t>
  </si>
  <si>
    <t>E02002472</t>
  </si>
  <si>
    <t>Wakefield 035</t>
  </si>
  <si>
    <t>E02002473</t>
  </si>
  <si>
    <t>Wakefield 036</t>
  </si>
  <si>
    <t>E02002474</t>
  </si>
  <si>
    <t>Wakefield 037</t>
  </si>
  <si>
    <t>E02002475</t>
  </si>
  <si>
    <t>Wakefield 038</t>
  </si>
  <si>
    <t>E02002476</t>
  </si>
  <si>
    <t>Wakefield 039</t>
  </si>
  <si>
    <t>E02002477</t>
  </si>
  <si>
    <t>Wakefield 040</t>
  </si>
  <si>
    <t>E02002478</t>
  </si>
  <si>
    <t>Wakefield 041</t>
  </si>
  <si>
    <t>E02002479</t>
  </si>
  <si>
    <t>Wakefield 042</t>
  </si>
  <si>
    <t>E02002480</t>
  </si>
  <si>
    <t>Wakefield 043</t>
  </si>
  <si>
    <t>E02002481</t>
  </si>
  <si>
    <t>Wakefield 044</t>
  </si>
  <si>
    <t>E02002482</t>
  </si>
  <si>
    <t>Wakefield 045</t>
  </si>
  <si>
    <t>E02002483</t>
  </si>
  <si>
    <t>Hartlepool 001</t>
  </si>
  <si>
    <t>E06000001</t>
  </si>
  <si>
    <t>Hartlepool</t>
  </si>
  <si>
    <t>E02002484</t>
  </si>
  <si>
    <t>Hartlepool 002</t>
  </si>
  <si>
    <t>E02002485</t>
  </si>
  <si>
    <t>Hartlepool 003</t>
  </si>
  <si>
    <t>E02002487</t>
  </si>
  <si>
    <t>Hartlepool 005</t>
  </si>
  <si>
    <t>E02002488</t>
  </si>
  <si>
    <t>Hartlepool 006</t>
  </si>
  <si>
    <t>E02002489</t>
  </si>
  <si>
    <t>Hartlepool 007</t>
  </si>
  <si>
    <t>E02002490</t>
  </si>
  <si>
    <t>Hartlepool 008</t>
  </si>
  <si>
    <t>E02002491</t>
  </si>
  <si>
    <t>Hartlepool 009</t>
  </si>
  <si>
    <t>E02002492</t>
  </si>
  <si>
    <t>Hartlepool 010</t>
  </si>
  <si>
    <t>E02002493</t>
  </si>
  <si>
    <t>Hartlepool 011</t>
  </si>
  <si>
    <t>E02002494</t>
  </si>
  <si>
    <t>Hartlepool 012</t>
  </si>
  <si>
    <t>E02002496</t>
  </si>
  <si>
    <t>Middlesbrough 001</t>
  </si>
  <si>
    <t>E06000002</t>
  </si>
  <si>
    <t>Middlesbrough</t>
  </si>
  <si>
    <t>E02002497</t>
  </si>
  <si>
    <t>Middlesbrough 002</t>
  </si>
  <si>
    <t>E02002498</t>
  </si>
  <si>
    <t>Middlesbrough 003</t>
  </si>
  <si>
    <t>E02002499</t>
  </si>
  <si>
    <t>Middlesbrough 004</t>
  </si>
  <si>
    <t>E02002500</t>
  </si>
  <si>
    <t>Middlesbrough 005</t>
  </si>
  <si>
    <t>E02002501</t>
  </si>
  <si>
    <t>Middlesbrough 006</t>
  </si>
  <si>
    <t>E02002502</t>
  </si>
  <si>
    <t>Middlesbrough 007</t>
  </si>
  <si>
    <t>E02002503</t>
  </si>
  <si>
    <t>Middlesbrough 008</t>
  </si>
  <si>
    <t>E02002504</t>
  </si>
  <si>
    <t>Middlesbrough 009</t>
  </si>
  <si>
    <t>E02002505</t>
  </si>
  <si>
    <t>Middlesbrough 010</t>
  </si>
  <si>
    <t>E02002506</t>
  </si>
  <si>
    <t>Middlesbrough 011</t>
  </si>
  <si>
    <t>E02002507</t>
  </si>
  <si>
    <t>Middlesbrough 012</t>
  </si>
  <si>
    <t>E02002508</t>
  </si>
  <si>
    <t>Middlesbrough 013</t>
  </si>
  <si>
    <t>E02002509</t>
  </si>
  <si>
    <t>Middlesbrough 014</t>
  </si>
  <si>
    <t>E02002510</t>
  </si>
  <si>
    <t>Middlesbrough 015</t>
  </si>
  <si>
    <t>E02002512</t>
  </si>
  <si>
    <t>Middlesbrough 017</t>
  </si>
  <si>
    <t>E02002513</t>
  </si>
  <si>
    <t>Middlesbrough 018</t>
  </si>
  <si>
    <t>E02002514</t>
  </si>
  <si>
    <t>Middlesbrough 019</t>
  </si>
  <si>
    <t>E02002515</t>
  </si>
  <si>
    <t>Redcar and Cleveland 001</t>
  </si>
  <si>
    <t>E06000003</t>
  </si>
  <si>
    <t>Redcar and Cleveland</t>
  </si>
  <si>
    <t>E02002516</t>
  </si>
  <si>
    <t>Redcar and Cleveland 002</t>
  </si>
  <si>
    <t>E02002517</t>
  </si>
  <si>
    <t>Redcar and Cleveland 003</t>
  </si>
  <si>
    <t>E02002518</t>
  </si>
  <si>
    <t>Redcar and Cleveland 004</t>
  </si>
  <si>
    <t>E02002519</t>
  </si>
  <si>
    <t>Redcar and Cleveland 005</t>
  </si>
  <si>
    <t>E02002520</t>
  </si>
  <si>
    <t>Redcar and Cleveland 006</t>
  </si>
  <si>
    <t>E02002521</t>
  </si>
  <si>
    <t>Redcar and Cleveland 007</t>
  </si>
  <si>
    <t>E02002523</t>
  </si>
  <si>
    <t>Redcar and Cleveland 009</t>
  </si>
  <si>
    <t>E02002524</t>
  </si>
  <si>
    <t>Redcar and Cleveland 010</t>
  </si>
  <si>
    <t>E02002525</t>
  </si>
  <si>
    <t>Redcar and Cleveland 011</t>
  </si>
  <si>
    <t>E02002526</t>
  </si>
  <si>
    <t>Redcar and Cleveland 012</t>
  </si>
  <si>
    <t>E02002527</t>
  </si>
  <si>
    <t>Redcar and Cleveland 013</t>
  </si>
  <si>
    <t>E02002529</t>
  </si>
  <si>
    <t>Redcar and Cleveland 015</t>
  </si>
  <si>
    <t>E02002530</t>
  </si>
  <si>
    <t>Redcar and Cleveland 016</t>
  </si>
  <si>
    <t>E02002532</t>
  </si>
  <si>
    <t>Redcar and Cleveland 018</t>
  </si>
  <si>
    <t>E02002533</t>
  </si>
  <si>
    <t>Redcar and Cleveland 019</t>
  </si>
  <si>
    <t>E02002534</t>
  </si>
  <si>
    <t>Redcar and Cleveland 020</t>
  </si>
  <si>
    <t>E02002535</t>
  </si>
  <si>
    <t>Stockton-on-Tees 001</t>
  </si>
  <si>
    <t>E06000004</t>
  </si>
  <si>
    <t>Stockton-on-Tees</t>
  </si>
  <si>
    <t>E02002536</t>
  </si>
  <si>
    <t>Stockton-on-Tees 002</t>
  </si>
  <si>
    <t>E02002537</t>
  </si>
  <si>
    <t>Stockton-on-Tees 003</t>
  </si>
  <si>
    <t>E02002538</t>
  </si>
  <si>
    <t>Stockton-on-Tees 004</t>
  </si>
  <si>
    <t>E02002539</t>
  </si>
  <si>
    <t>Stockton-on-Tees 005</t>
  </si>
  <si>
    <t>E02002540</t>
  </si>
  <si>
    <t>Stockton-on-Tees 006</t>
  </si>
  <si>
    <t>E02002541</t>
  </si>
  <si>
    <t>Stockton-on-Tees 007</t>
  </si>
  <si>
    <t>E02002542</t>
  </si>
  <si>
    <t>Stockton-on-Tees 008</t>
  </si>
  <si>
    <t>E02002543</t>
  </si>
  <si>
    <t>Stockton-on-Tees 009</t>
  </si>
  <si>
    <t>E02002544</t>
  </si>
  <si>
    <t>Stockton-on-Tees 010</t>
  </si>
  <si>
    <t>E02002545</t>
  </si>
  <si>
    <t>Stockton-on-Tees 011</t>
  </si>
  <si>
    <t>E02002546</t>
  </si>
  <si>
    <t>Stockton-on-Tees 012</t>
  </si>
  <si>
    <t>E02002547</t>
  </si>
  <si>
    <t>Stockton-on-Tees 013</t>
  </si>
  <si>
    <t>E02002548</t>
  </si>
  <si>
    <t>Stockton-on-Tees 014</t>
  </si>
  <si>
    <t>E02002549</t>
  </si>
  <si>
    <t>Stockton-on-Tees 015</t>
  </si>
  <si>
    <t>E02002550</t>
  </si>
  <si>
    <t>Stockton-on-Tees 016</t>
  </si>
  <si>
    <t>E02002551</t>
  </si>
  <si>
    <t>Stockton-on-Tees 017</t>
  </si>
  <si>
    <t>E02002552</t>
  </si>
  <si>
    <t>Stockton-on-Tees 018</t>
  </si>
  <si>
    <t>E02002553</t>
  </si>
  <si>
    <t>Stockton-on-Tees 019</t>
  </si>
  <si>
    <t>E02002554</t>
  </si>
  <si>
    <t>Stockton-on-Tees 020</t>
  </si>
  <si>
    <t>E02002555</t>
  </si>
  <si>
    <t>Stockton-on-Tees 021</t>
  </si>
  <si>
    <t>E02002556</t>
  </si>
  <si>
    <t>Stockton-on-Tees 022</t>
  </si>
  <si>
    <t>E02002557</t>
  </si>
  <si>
    <t>Stockton-on-Tees 023</t>
  </si>
  <si>
    <t>E02002558</t>
  </si>
  <si>
    <t>Stockton-on-Tees 024</t>
  </si>
  <si>
    <t>E02002559</t>
  </si>
  <si>
    <t>Darlington 001</t>
  </si>
  <si>
    <t>E06000005</t>
  </si>
  <si>
    <t>Darlington</t>
  </si>
  <si>
    <t>E02002560</t>
  </si>
  <si>
    <t>Darlington 002</t>
  </si>
  <si>
    <t>E02002561</t>
  </si>
  <si>
    <t>Darlington 003</t>
  </si>
  <si>
    <t>E02002562</t>
  </si>
  <si>
    <t>Darlington 004</t>
  </si>
  <si>
    <t>E02002563</t>
  </si>
  <si>
    <t>Darlington 005</t>
  </si>
  <si>
    <t>E02002564</t>
  </si>
  <si>
    <t>Darlington 006</t>
  </si>
  <si>
    <t>E02002565</t>
  </si>
  <si>
    <t>Darlington 007</t>
  </si>
  <si>
    <t>E02002566</t>
  </si>
  <si>
    <t>Darlington 008</t>
  </si>
  <si>
    <t>E02002567</t>
  </si>
  <si>
    <t>Darlington 009</t>
  </si>
  <si>
    <t>E02002568</t>
  </si>
  <si>
    <t>Darlington 010</t>
  </si>
  <si>
    <t>E02002569</t>
  </si>
  <si>
    <t>Darlington 011</t>
  </si>
  <si>
    <t>E02002570</t>
  </si>
  <si>
    <t>Darlington 012</t>
  </si>
  <si>
    <t>E02002571</t>
  </si>
  <si>
    <t>Darlington 013</t>
  </si>
  <si>
    <t>E02002572</t>
  </si>
  <si>
    <t>Darlington 014</t>
  </si>
  <si>
    <t>E02002573</t>
  </si>
  <si>
    <t>Darlington 015</t>
  </si>
  <si>
    <t>E02002574</t>
  </si>
  <si>
    <t>Halton 001</t>
  </si>
  <si>
    <t>E06000006</t>
  </si>
  <si>
    <t>Halton</t>
  </si>
  <si>
    <t>E02002575</t>
  </si>
  <si>
    <t>Halton 002</t>
  </si>
  <si>
    <t>E02002576</t>
  </si>
  <si>
    <t>Halton 003</t>
  </si>
  <si>
    <t>E02002577</t>
  </si>
  <si>
    <t>Halton 004</t>
  </si>
  <si>
    <t>E02002578</t>
  </si>
  <si>
    <t>Halton 005</t>
  </si>
  <si>
    <t>E02002579</t>
  </si>
  <si>
    <t>Halton 006</t>
  </si>
  <si>
    <t>E02002580</t>
  </si>
  <si>
    <t>Halton 007</t>
  </si>
  <si>
    <t>E02002581</t>
  </si>
  <si>
    <t>Halton 008</t>
  </si>
  <si>
    <t>E02002582</t>
  </si>
  <si>
    <t>Halton 009</t>
  </si>
  <si>
    <t>E02002583</t>
  </si>
  <si>
    <t>Halton 010</t>
  </si>
  <si>
    <t>E02002584</t>
  </si>
  <si>
    <t>Halton 011</t>
  </si>
  <si>
    <t>E02002585</t>
  </si>
  <si>
    <t>Halton 012</t>
  </si>
  <si>
    <t>E02002586</t>
  </si>
  <si>
    <t>Halton 013</t>
  </si>
  <si>
    <t>E02002587</t>
  </si>
  <si>
    <t>Halton 014</t>
  </si>
  <si>
    <t>E02002588</t>
  </si>
  <si>
    <t>Halton 015</t>
  </si>
  <si>
    <t>E02002589</t>
  </si>
  <si>
    <t>Halton 016</t>
  </si>
  <si>
    <t>E02002590</t>
  </si>
  <si>
    <t>Warrington 001</t>
  </si>
  <si>
    <t>E06000007</t>
  </si>
  <si>
    <t>Warrington</t>
  </si>
  <si>
    <t>E02002591</t>
  </si>
  <si>
    <t>Warrington 002</t>
  </si>
  <si>
    <t>E02002592</t>
  </si>
  <si>
    <t>Warrington 003</t>
  </si>
  <si>
    <t>E02002593</t>
  </si>
  <si>
    <t>Warrington 004</t>
  </si>
  <si>
    <t>E02002594</t>
  </si>
  <si>
    <t>Warrington 005</t>
  </si>
  <si>
    <t>E02002595</t>
  </si>
  <si>
    <t>Warrington 006</t>
  </si>
  <si>
    <t>E02002596</t>
  </si>
  <si>
    <t>Warrington 007</t>
  </si>
  <si>
    <t>E02002597</t>
  </si>
  <si>
    <t>Warrington 008</t>
  </si>
  <si>
    <t>E02002598</t>
  </si>
  <si>
    <t>Warrington 009</t>
  </si>
  <si>
    <t>E02002599</t>
  </si>
  <si>
    <t>Warrington 010</t>
  </si>
  <si>
    <t>E02002600</t>
  </si>
  <si>
    <t>Warrington 011</t>
  </si>
  <si>
    <t>E02002601</t>
  </si>
  <si>
    <t>Warrington 012</t>
  </si>
  <si>
    <t>E02002602</t>
  </si>
  <si>
    <t>Warrington 013</t>
  </si>
  <si>
    <t>E02002603</t>
  </si>
  <si>
    <t>Warrington 014</t>
  </si>
  <si>
    <t>E02002604</t>
  </si>
  <si>
    <t>Warrington 015</t>
  </si>
  <si>
    <t>E02002605</t>
  </si>
  <si>
    <t>Warrington 016</t>
  </si>
  <si>
    <t>E02002606</t>
  </si>
  <si>
    <t>Warrington 017</t>
  </si>
  <si>
    <t>E02002607</t>
  </si>
  <si>
    <t>Warrington 018</t>
  </si>
  <si>
    <t>E02002608</t>
  </si>
  <si>
    <t>Warrington 019</t>
  </si>
  <si>
    <t>E02002609</t>
  </si>
  <si>
    <t>Warrington 020</t>
  </si>
  <si>
    <t>E02002610</t>
  </si>
  <si>
    <t>Warrington 021</t>
  </si>
  <si>
    <t>E02002611</t>
  </si>
  <si>
    <t>Warrington 022</t>
  </si>
  <si>
    <t>E02002612</t>
  </si>
  <si>
    <t>Warrington 023</t>
  </si>
  <si>
    <t>E02002613</t>
  </si>
  <si>
    <t>Warrington 024</t>
  </si>
  <si>
    <t>E02002614</t>
  </si>
  <si>
    <t>Warrington 025</t>
  </si>
  <si>
    <t>E02002615</t>
  </si>
  <si>
    <t>Blackburn with Darwen 001</t>
  </si>
  <si>
    <t>E06000008</t>
  </si>
  <si>
    <t>Blackburn with Darwen</t>
  </si>
  <si>
    <t>E02002616</t>
  </si>
  <si>
    <t>Blackburn with Darwen 002</t>
  </si>
  <si>
    <t>E02002617</t>
  </si>
  <si>
    <t>Blackburn with Darwen 003</t>
  </si>
  <si>
    <t>E02002618</t>
  </si>
  <si>
    <t>Blackburn with Darwen 004</t>
  </si>
  <si>
    <t>E02002619</t>
  </si>
  <si>
    <t>Blackburn with Darwen 005</t>
  </si>
  <si>
    <t>E02002620</t>
  </si>
  <si>
    <t>Blackburn with Darwen 006</t>
  </si>
  <si>
    <t>E02002621</t>
  </si>
  <si>
    <t>Blackburn with Darwen 007</t>
  </si>
  <si>
    <t>E02002622</t>
  </si>
  <si>
    <t>Blackburn with Darwen 008</t>
  </si>
  <si>
    <t>E02002623</t>
  </si>
  <si>
    <t>Blackburn with Darwen 009</t>
  </si>
  <si>
    <t>E02002624</t>
  </si>
  <si>
    <t>Blackburn with Darwen 010</t>
  </si>
  <si>
    <t>E02002625</t>
  </si>
  <si>
    <t>Blackburn with Darwen 011</t>
  </si>
  <si>
    <t>E02002626</t>
  </si>
  <si>
    <t>Blackburn with Darwen 012</t>
  </si>
  <si>
    <t>E02002627</t>
  </si>
  <si>
    <t>Blackburn with Darwen 013</t>
  </si>
  <si>
    <t>E02002628</t>
  </si>
  <si>
    <t>Blackburn with Darwen 014</t>
  </si>
  <si>
    <t>E02002629</t>
  </si>
  <si>
    <t>Blackburn with Darwen 015</t>
  </si>
  <si>
    <t>E02002630</t>
  </si>
  <si>
    <t>Blackburn with Darwen 016</t>
  </si>
  <si>
    <t>E02002631</t>
  </si>
  <si>
    <t>Blackburn with Darwen 017</t>
  </si>
  <si>
    <t>E02002632</t>
  </si>
  <si>
    <t>Blackburn with Darwen 018</t>
  </si>
  <si>
    <t>E02002633</t>
  </si>
  <si>
    <t>Blackpool 001</t>
  </si>
  <si>
    <t>E06000009</t>
  </si>
  <si>
    <t>Blackpool</t>
  </si>
  <si>
    <t>E02002634</t>
  </si>
  <si>
    <t>Blackpool 002</t>
  </si>
  <si>
    <t>E02002635</t>
  </si>
  <si>
    <t>Blackpool 003</t>
  </si>
  <si>
    <t>E02002636</t>
  </si>
  <si>
    <t>Blackpool 004</t>
  </si>
  <si>
    <t>E02002637</t>
  </si>
  <si>
    <t>Blackpool 005</t>
  </si>
  <si>
    <t>E02002638</t>
  </si>
  <si>
    <t>Blackpool 006</t>
  </si>
  <si>
    <t>E02002639</t>
  </si>
  <si>
    <t>Blackpool 007</t>
  </si>
  <si>
    <t>E02002640</t>
  </si>
  <si>
    <t>Blackpool 008</t>
  </si>
  <si>
    <t>E02002641</t>
  </si>
  <si>
    <t>Blackpool 009</t>
  </si>
  <si>
    <t>E02002642</t>
  </si>
  <si>
    <t>Blackpool 010</t>
  </si>
  <si>
    <t>E02002643</t>
  </si>
  <si>
    <t>Blackpool 011</t>
  </si>
  <si>
    <t>E02002644</t>
  </si>
  <si>
    <t>Blackpool 012</t>
  </si>
  <si>
    <t>E02002645</t>
  </si>
  <si>
    <t>Blackpool 013</t>
  </si>
  <si>
    <t>E02002646</t>
  </si>
  <si>
    <t>Blackpool 014</t>
  </si>
  <si>
    <t>E02002647</t>
  </si>
  <si>
    <t>Blackpool 015</t>
  </si>
  <si>
    <t>E02002648</t>
  </si>
  <si>
    <t>Blackpool 016</t>
  </si>
  <si>
    <t>E02002649</t>
  </si>
  <si>
    <t>Blackpool 017</t>
  </si>
  <si>
    <t>E02002650</t>
  </si>
  <si>
    <t>Blackpool 018</t>
  </si>
  <si>
    <t>E02002651</t>
  </si>
  <si>
    <t>Blackpool 019</t>
  </si>
  <si>
    <t>E02002652</t>
  </si>
  <si>
    <t>Kingston upon Hull 001</t>
  </si>
  <si>
    <t>E06000010</t>
  </si>
  <si>
    <t>Kingston upon Hull, City of</t>
  </si>
  <si>
    <t>E02002653</t>
  </si>
  <si>
    <t>Kingston upon Hull 002</t>
  </si>
  <si>
    <t>E02002654</t>
  </si>
  <si>
    <t>Kingston upon Hull 003</t>
  </si>
  <si>
    <t>E02002655</t>
  </si>
  <si>
    <t>Kingston upon Hull 004</t>
  </si>
  <si>
    <t>E02002656</t>
  </si>
  <si>
    <t>Kingston upon Hull 005</t>
  </si>
  <si>
    <t>E02002657</t>
  </si>
  <si>
    <t>Kingston upon Hull 006</t>
  </si>
  <si>
    <t>E02002658</t>
  </si>
  <si>
    <t>Kingston upon Hull 007</t>
  </si>
  <si>
    <t>E02002659</t>
  </si>
  <si>
    <t>Kingston upon Hull 008</t>
  </si>
  <si>
    <t>E02002660</t>
  </si>
  <si>
    <t>Kingston upon Hull 009</t>
  </si>
  <si>
    <t>E02002661</t>
  </si>
  <si>
    <t>Kingston upon Hull 010</t>
  </si>
  <si>
    <t>E02002662</t>
  </si>
  <si>
    <t>Kingston upon Hull 011</t>
  </si>
  <si>
    <t>E02002663</t>
  </si>
  <si>
    <t>Kingston upon Hull 012</t>
  </si>
  <si>
    <t>E02002664</t>
  </si>
  <si>
    <t>Kingston upon Hull 013</t>
  </si>
  <si>
    <t>E02002665</t>
  </si>
  <si>
    <t>Kingston upon Hull 014</t>
  </si>
  <si>
    <t>E02002666</t>
  </si>
  <si>
    <t>Kingston upon Hull 015</t>
  </si>
  <si>
    <t>E02002667</t>
  </si>
  <si>
    <t>Kingston upon Hull 016</t>
  </si>
  <si>
    <t>E02002668</t>
  </si>
  <si>
    <t>Kingston upon Hull 017</t>
  </si>
  <si>
    <t>E02002669</t>
  </si>
  <si>
    <t>Kingston upon Hull 018</t>
  </si>
  <si>
    <t>E02002670</t>
  </si>
  <si>
    <t>Kingston upon Hull 019</t>
  </si>
  <si>
    <t>E02002671</t>
  </si>
  <si>
    <t>Kingston upon Hull 020</t>
  </si>
  <si>
    <t>E02002672</t>
  </si>
  <si>
    <t>Kingston upon Hull 021</t>
  </si>
  <si>
    <t>E02002673</t>
  </si>
  <si>
    <t>Kingston upon Hull 022</t>
  </si>
  <si>
    <t>E02002674</t>
  </si>
  <si>
    <t>Kingston upon Hull 023</t>
  </si>
  <si>
    <t>E02002675</t>
  </si>
  <si>
    <t>Kingston upon Hull 024</t>
  </si>
  <si>
    <t>E02002676</t>
  </si>
  <si>
    <t>Kingston upon Hull 025</t>
  </si>
  <si>
    <t>E02002677</t>
  </si>
  <si>
    <t>Kingston upon Hull 026</t>
  </si>
  <si>
    <t>E02002678</t>
  </si>
  <si>
    <t>Kingston upon Hull 027</t>
  </si>
  <si>
    <t>E02002679</t>
  </si>
  <si>
    <t>Kingston upon Hull 028</t>
  </si>
  <si>
    <t>E02002680</t>
  </si>
  <si>
    <t>Kingston upon Hull 029</t>
  </si>
  <si>
    <t>E02002681</t>
  </si>
  <si>
    <t>Kingston upon Hull 030</t>
  </si>
  <si>
    <t>E02002682</t>
  </si>
  <si>
    <t>Kingston upon Hull 031</t>
  </si>
  <si>
    <t>E02002684</t>
  </si>
  <si>
    <t>East Riding of Yorkshire 001</t>
  </si>
  <si>
    <t>E06000011</t>
  </si>
  <si>
    <t>East Riding of Yorkshire</t>
  </si>
  <si>
    <t>E02002685</t>
  </si>
  <si>
    <t>East Riding of Yorkshire 002</t>
  </si>
  <si>
    <t>E02002686</t>
  </si>
  <si>
    <t>East Riding of Yorkshire 003</t>
  </si>
  <si>
    <t>E02002687</t>
  </si>
  <si>
    <t>East Riding of Yorkshire 004</t>
  </si>
  <si>
    <t>E02002688</t>
  </si>
  <si>
    <t>East Riding of Yorkshire 005</t>
  </si>
  <si>
    <t>E02002689</t>
  </si>
  <si>
    <t>East Riding of Yorkshire 006</t>
  </si>
  <si>
    <t>E02002691</t>
  </si>
  <si>
    <t>East Riding of Yorkshire 008</t>
  </si>
  <si>
    <t>E02002692</t>
  </si>
  <si>
    <t>East Riding of Yorkshire 009</t>
  </si>
  <si>
    <t>E02002693</t>
  </si>
  <si>
    <t>East Riding of Yorkshire 010</t>
  </si>
  <si>
    <t>E02002694</t>
  </si>
  <si>
    <t>East Riding of Yorkshire 011</t>
  </si>
  <si>
    <t>E02002695</t>
  </si>
  <si>
    <t>East Riding of Yorkshire 012</t>
  </si>
  <si>
    <t>E02002696</t>
  </si>
  <si>
    <t>East Riding of Yorkshire 013</t>
  </si>
  <si>
    <t>E02002697</t>
  </si>
  <si>
    <t>East Riding of Yorkshire 014</t>
  </si>
  <si>
    <t>E02002698</t>
  </si>
  <si>
    <t>East Riding of Yorkshire 015</t>
  </si>
  <si>
    <t>E02002699</t>
  </si>
  <si>
    <t>East Riding of Yorkshire 016</t>
  </si>
  <si>
    <t>E02002700</t>
  </si>
  <si>
    <t>East Riding of Yorkshire 017</t>
  </si>
  <si>
    <t>E02002701</t>
  </si>
  <si>
    <t>East Riding of Yorkshire 018</t>
  </si>
  <si>
    <t>E02002702</t>
  </si>
  <si>
    <t>East Riding of Yorkshire 019</t>
  </si>
  <si>
    <t>E02002703</t>
  </si>
  <si>
    <t>East Riding of Yorkshire 020</t>
  </si>
  <si>
    <t>E02002704</t>
  </si>
  <si>
    <t>East Riding of Yorkshire 021</t>
  </si>
  <si>
    <t>E02002705</t>
  </si>
  <si>
    <t>East Riding of Yorkshire 022</t>
  </si>
  <si>
    <t>E02002706</t>
  </si>
  <si>
    <t>East Riding of Yorkshire 023</t>
  </si>
  <si>
    <t>E02002707</t>
  </si>
  <si>
    <t>East Riding of Yorkshire 024</t>
  </si>
  <si>
    <t>E02002708</t>
  </si>
  <si>
    <t>East Riding of Yorkshire 025</t>
  </si>
  <si>
    <t>E02002709</t>
  </si>
  <si>
    <t>East Riding of Yorkshire 026</t>
  </si>
  <si>
    <t>E02002710</t>
  </si>
  <si>
    <t>East Riding of Yorkshire 027</t>
  </si>
  <si>
    <t>E02002711</t>
  </si>
  <si>
    <t>East Riding of Yorkshire 028</t>
  </si>
  <si>
    <t>E02002712</t>
  </si>
  <si>
    <t>East Riding of Yorkshire 029</t>
  </si>
  <si>
    <t>E02002714</t>
  </si>
  <si>
    <t>East Riding of Yorkshire 031</t>
  </si>
  <si>
    <t>E02002715</t>
  </si>
  <si>
    <t>East Riding of Yorkshire 032</t>
  </si>
  <si>
    <t>E02002716</t>
  </si>
  <si>
    <t>East Riding of Yorkshire 033</t>
  </si>
  <si>
    <t>E02002717</t>
  </si>
  <si>
    <t>East Riding of Yorkshire 034</t>
  </si>
  <si>
    <t>E02002718</t>
  </si>
  <si>
    <t>East Riding of Yorkshire 035</t>
  </si>
  <si>
    <t>E02002719</t>
  </si>
  <si>
    <t>East Riding of Yorkshire 036</t>
  </si>
  <si>
    <t>E02002720</t>
  </si>
  <si>
    <t>East Riding of Yorkshire 037</t>
  </si>
  <si>
    <t>E02002721</t>
  </si>
  <si>
    <t>East Riding of Yorkshire 038</t>
  </si>
  <si>
    <t>E02002722</t>
  </si>
  <si>
    <t>East Riding of Yorkshire 039</t>
  </si>
  <si>
    <t>E02002723</t>
  </si>
  <si>
    <t>East Riding of Yorkshire 040</t>
  </si>
  <si>
    <t>E02002724</t>
  </si>
  <si>
    <t>East Riding of Yorkshire 041</t>
  </si>
  <si>
    <t>E02002725</t>
  </si>
  <si>
    <t>East Riding of Yorkshire 042</t>
  </si>
  <si>
    <t>E02002726</t>
  </si>
  <si>
    <t>North East Lincolnshire 001</t>
  </si>
  <si>
    <t>E06000012</t>
  </si>
  <si>
    <t>North East Lincolnshire</t>
  </si>
  <si>
    <t>E02002727</t>
  </si>
  <si>
    <t>North East Lincolnshire 002</t>
  </si>
  <si>
    <t>E02002728</t>
  </si>
  <si>
    <t>North East Lincolnshire 003</t>
  </si>
  <si>
    <t>E02002729</t>
  </si>
  <si>
    <t>North East Lincolnshire 004</t>
  </si>
  <si>
    <t>E02002730</t>
  </si>
  <si>
    <t>North East Lincolnshire 005</t>
  </si>
  <si>
    <t>E02002731</t>
  </si>
  <si>
    <t>North East Lincolnshire 006</t>
  </si>
  <si>
    <t>E02002732</t>
  </si>
  <si>
    <t>North East Lincolnshire 007</t>
  </si>
  <si>
    <t>E02002733</t>
  </si>
  <si>
    <t>North East Lincolnshire 008</t>
  </si>
  <si>
    <t>E02002734</t>
  </si>
  <si>
    <t>North East Lincolnshire 009</t>
  </si>
  <si>
    <t>E02002735</t>
  </si>
  <si>
    <t>North East Lincolnshire 010</t>
  </si>
  <si>
    <t>E02002736</t>
  </si>
  <si>
    <t>North East Lincolnshire 011</t>
  </si>
  <si>
    <t>E02002737</t>
  </si>
  <si>
    <t>North East Lincolnshire 012</t>
  </si>
  <si>
    <t>E02002738</t>
  </si>
  <si>
    <t>North East Lincolnshire 013</t>
  </si>
  <si>
    <t>E02002739</t>
  </si>
  <si>
    <t>North East Lincolnshire 014</t>
  </si>
  <si>
    <t>E02002740</t>
  </si>
  <si>
    <t>North East Lincolnshire 015</t>
  </si>
  <si>
    <t>E02002741</t>
  </si>
  <si>
    <t>North East Lincolnshire 016</t>
  </si>
  <si>
    <t>E02002742</t>
  </si>
  <si>
    <t>North East Lincolnshire 017</t>
  </si>
  <si>
    <t>E02002743</t>
  </si>
  <si>
    <t>North East Lincolnshire 018</t>
  </si>
  <si>
    <t>E02002744</t>
  </si>
  <si>
    <t>North East Lincolnshire 019</t>
  </si>
  <si>
    <t>E02002745</t>
  </si>
  <si>
    <t>North East Lincolnshire 020</t>
  </si>
  <si>
    <t>E02002746</t>
  </si>
  <si>
    <t>North East Lincolnshire 021</t>
  </si>
  <si>
    <t>E02002747</t>
  </si>
  <si>
    <t>North East Lincolnshire 022</t>
  </si>
  <si>
    <t>E02002748</t>
  </si>
  <si>
    <t>North East Lincolnshire 023</t>
  </si>
  <si>
    <t>E02002749</t>
  </si>
  <si>
    <t>North Lincolnshire 001</t>
  </si>
  <si>
    <t>E06000013</t>
  </si>
  <si>
    <t>North Lincolnshire</t>
  </si>
  <si>
    <t>E02002750</t>
  </si>
  <si>
    <t>North Lincolnshire 002</t>
  </si>
  <si>
    <t>E02002751</t>
  </si>
  <si>
    <t>North Lincolnshire 003</t>
  </si>
  <si>
    <t>E02002752</t>
  </si>
  <si>
    <t>North Lincolnshire 004</t>
  </si>
  <si>
    <t>E02002753</t>
  </si>
  <si>
    <t>North Lincolnshire 005</t>
  </si>
  <si>
    <t>E02002754</t>
  </si>
  <si>
    <t>North Lincolnshire 006</t>
  </si>
  <si>
    <t>E02002755</t>
  </si>
  <si>
    <t>North Lincolnshire 007</t>
  </si>
  <si>
    <t>E02002756</t>
  </si>
  <si>
    <t>North Lincolnshire 008</t>
  </si>
  <si>
    <t>E02002757</t>
  </si>
  <si>
    <t>North Lincolnshire 009</t>
  </si>
  <si>
    <t>E02002758</t>
  </si>
  <si>
    <t>North Lincolnshire 010</t>
  </si>
  <si>
    <t>E02002759</t>
  </si>
  <si>
    <t>North Lincolnshire 011</t>
  </si>
  <si>
    <t>E02002760</t>
  </si>
  <si>
    <t>North Lincolnshire 012</t>
  </si>
  <si>
    <t>E02002761</t>
  </si>
  <si>
    <t>North Lincolnshire 013</t>
  </si>
  <si>
    <t>E02002762</t>
  </si>
  <si>
    <t>North Lincolnshire 014</t>
  </si>
  <si>
    <t>E02002763</t>
  </si>
  <si>
    <t>North Lincolnshire 015</t>
  </si>
  <si>
    <t>E02002764</t>
  </si>
  <si>
    <t>North Lincolnshire 016</t>
  </si>
  <si>
    <t>E02002765</t>
  </si>
  <si>
    <t>North Lincolnshire 017</t>
  </si>
  <si>
    <t>E02002766</t>
  </si>
  <si>
    <t>North Lincolnshire 018</t>
  </si>
  <si>
    <t>E02002767</t>
  </si>
  <si>
    <t>North Lincolnshire 019</t>
  </si>
  <si>
    <t>E02002768</t>
  </si>
  <si>
    <t>North Lincolnshire 020</t>
  </si>
  <si>
    <t>E02002769</t>
  </si>
  <si>
    <t>North Lincolnshire 021</t>
  </si>
  <si>
    <t>E02002770</t>
  </si>
  <si>
    <t>North Lincolnshire 022</t>
  </si>
  <si>
    <t>E02002771</t>
  </si>
  <si>
    <t>North Lincolnshire 023</t>
  </si>
  <si>
    <t>E02002772</t>
  </si>
  <si>
    <t>York 001</t>
  </si>
  <si>
    <t>E06000014</t>
  </si>
  <si>
    <t>York</t>
  </si>
  <si>
    <t>E02002773</t>
  </si>
  <si>
    <t>York 002</t>
  </si>
  <si>
    <t>E02002774</t>
  </si>
  <si>
    <t>York 003</t>
  </si>
  <si>
    <t>E02002775</t>
  </si>
  <si>
    <t>York 004</t>
  </si>
  <si>
    <t>E02002776</t>
  </si>
  <si>
    <t>York 005</t>
  </si>
  <si>
    <t>E02002777</t>
  </si>
  <si>
    <t>York 006</t>
  </si>
  <si>
    <t>E02002778</t>
  </si>
  <si>
    <t>York 007</t>
  </si>
  <si>
    <t>E02002779</t>
  </si>
  <si>
    <t>York 008</t>
  </si>
  <si>
    <t>E02002780</t>
  </si>
  <si>
    <t>York 009</t>
  </si>
  <si>
    <t>E02002781</t>
  </si>
  <si>
    <t>York 010</t>
  </si>
  <si>
    <t>E02002782</t>
  </si>
  <si>
    <t>York 011</t>
  </si>
  <si>
    <t>E02002783</t>
  </si>
  <si>
    <t>York 012</t>
  </si>
  <si>
    <t>E02002784</t>
  </si>
  <si>
    <t>York 013</t>
  </si>
  <si>
    <t>E02002785</t>
  </si>
  <si>
    <t>York 014</t>
  </si>
  <si>
    <t>E02002786</t>
  </si>
  <si>
    <t>York 015</t>
  </si>
  <si>
    <t>E02002787</t>
  </si>
  <si>
    <t>York 016</t>
  </si>
  <si>
    <t>E02002788</t>
  </si>
  <si>
    <t>York 017</t>
  </si>
  <si>
    <t>E02002789</t>
  </si>
  <si>
    <t>York 018</t>
  </si>
  <si>
    <t>E02002790</t>
  </si>
  <si>
    <t>York 019</t>
  </si>
  <si>
    <t>E02002791</t>
  </si>
  <si>
    <t>York 020</t>
  </si>
  <si>
    <t>E02002792</t>
  </si>
  <si>
    <t>York 021</t>
  </si>
  <si>
    <t>E02002793</t>
  </si>
  <si>
    <t>York 022</t>
  </si>
  <si>
    <t>E02002794</t>
  </si>
  <si>
    <t>York 023</t>
  </si>
  <si>
    <t>E02002795</t>
  </si>
  <si>
    <t>York 024</t>
  </si>
  <si>
    <t>E02002796</t>
  </si>
  <si>
    <t>Derby 001</t>
  </si>
  <si>
    <t>E06000015</t>
  </si>
  <si>
    <t>Derby</t>
  </si>
  <si>
    <t>East Midlands</t>
  </si>
  <si>
    <t>E02002797</t>
  </si>
  <si>
    <t>Derby 002</t>
  </si>
  <si>
    <t>E02002798</t>
  </si>
  <si>
    <t>Derby 003</t>
  </si>
  <si>
    <t>E02002799</t>
  </si>
  <si>
    <t>Derby 004</t>
  </si>
  <si>
    <t>E02002800</t>
  </si>
  <si>
    <t>Derby 005</t>
  </si>
  <si>
    <t>E02002801</t>
  </si>
  <si>
    <t>Derby 006</t>
  </si>
  <si>
    <t>E02002802</t>
  </si>
  <si>
    <t>Derby 007</t>
  </si>
  <si>
    <t>E02002803</t>
  </si>
  <si>
    <t>Derby 008</t>
  </si>
  <si>
    <t>E02002804</t>
  </si>
  <si>
    <t>Derby 009</t>
  </si>
  <si>
    <t>E02002805</t>
  </si>
  <si>
    <t>Derby 010</t>
  </si>
  <si>
    <t>E02002806</t>
  </si>
  <si>
    <t>Derby 011</t>
  </si>
  <si>
    <t>E02002807</t>
  </si>
  <si>
    <t>Derby 012</t>
  </si>
  <si>
    <t>E02002808</t>
  </si>
  <si>
    <t>Derby 013</t>
  </si>
  <si>
    <t>E02002809</t>
  </si>
  <si>
    <t>Derby 014</t>
  </si>
  <si>
    <t>E02002810</t>
  </si>
  <si>
    <t>Derby 015</t>
  </si>
  <si>
    <t>E02002811</t>
  </si>
  <si>
    <t>Derby 016</t>
  </si>
  <si>
    <t>E02002812</t>
  </si>
  <si>
    <t>Derby 017</t>
  </si>
  <si>
    <t>E02002813</t>
  </si>
  <si>
    <t>Derby 018</t>
  </si>
  <si>
    <t>E02002814</t>
  </si>
  <si>
    <t>Derby 019</t>
  </si>
  <si>
    <t>E02002815</t>
  </si>
  <si>
    <t>Derby 020</t>
  </si>
  <si>
    <t>E02002816</t>
  </si>
  <si>
    <t>Derby 021</t>
  </si>
  <si>
    <t>E02002817</t>
  </si>
  <si>
    <t>Derby 022</t>
  </si>
  <si>
    <t>E02002818</t>
  </si>
  <si>
    <t>Derby 023</t>
  </si>
  <si>
    <t>E02002819</t>
  </si>
  <si>
    <t>Derby 024</t>
  </si>
  <si>
    <t>E02002820</t>
  </si>
  <si>
    <t>Derby 025</t>
  </si>
  <si>
    <t>E02002821</t>
  </si>
  <si>
    <t>Derby 026</t>
  </si>
  <si>
    <t>E02002822</t>
  </si>
  <si>
    <t>Derby 027</t>
  </si>
  <si>
    <t>E02002823</t>
  </si>
  <si>
    <t>Derby 028</t>
  </si>
  <si>
    <t>E02002824</t>
  </si>
  <si>
    <t>Derby 029</t>
  </si>
  <si>
    <t>E02002825</t>
  </si>
  <si>
    <t>Derby 030</t>
  </si>
  <si>
    <t>E02002826</t>
  </si>
  <si>
    <t>Derby 031</t>
  </si>
  <si>
    <t>E02002827</t>
  </si>
  <si>
    <t>Leicester 001</t>
  </si>
  <si>
    <t>E06000016</t>
  </si>
  <si>
    <t>Leicester</t>
  </si>
  <si>
    <t>E02002828</t>
  </si>
  <si>
    <t>Leicester 002</t>
  </si>
  <si>
    <t>E02002829</t>
  </si>
  <si>
    <t>Leicester 003</t>
  </si>
  <si>
    <t>E02002830</t>
  </si>
  <si>
    <t>Leicester 004</t>
  </si>
  <si>
    <t>E02002831</t>
  </si>
  <si>
    <t>Leicester 005</t>
  </si>
  <si>
    <t>E02002832</t>
  </si>
  <si>
    <t>Leicester 006</t>
  </si>
  <si>
    <t>E02002833</t>
  </si>
  <si>
    <t>Leicester 007</t>
  </si>
  <si>
    <t>E02002834</t>
  </si>
  <si>
    <t>Leicester 008</t>
  </si>
  <si>
    <t>E02002835</t>
  </si>
  <si>
    <t>Leicester 009</t>
  </si>
  <si>
    <t>E02002836</t>
  </si>
  <si>
    <t>Leicester 010</t>
  </si>
  <si>
    <t>E02002837</t>
  </si>
  <si>
    <t>Leicester 011</t>
  </si>
  <si>
    <t>E02002838</t>
  </si>
  <si>
    <t>Leicester 012</t>
  </si>
  <si>
    <t>E02002839</t>
  </si>
  <si>
    <t>Leicester 013</t>
  </si>
  <si>
    <t>E02002842</t>
  </si>
  <si>
    <t>Leicester 016</t>
  </si>
  <si>
    <t>E02002843</t>
  </si>
  <si>
    <t>Leicester 017</t>
  </si>
  <si>
    <t>E02002844</t>
  </si>
  <si>
    <t>Leicester 018</t>
  </si>
  <si>
    <t>E02002845</t>
  </si>
  <si>
    <t>Leicester 019</t>
  </si>
  <si>
    <t>E02002846</t>
  </si>
  <si>
    <t>Leicester 020</t>
  </si>
  <si>
    <t>E02002847</t>
  </si>
  <si>
    <t>Leicester 021</t>
  </si>
  <si>
    <t>E02002848</t>
  </si>
  <si>
    <t>Leicester 022</t>
  </si>
  <si>
    <t>E02002849</t>
  </si>
  <si>
    <t>Leicester 023</t>
  </si>
  <si>
    <t>E02002851</t>
  </si>
  <si>
    <t>Leicester 025</t>
  </si>
  <si>
    <t>E02002852</t>
  </si>
  <si>
    <t>Leicester 026</t>
  </si>
  <si>
    <t>E02002853</t>
  </si>
  <si>
    <t>Leicester 027</t>
  </si>
  <si>
    <t>E02002854</t>
  </si>
  <si>
    <t>Leicester 028</t>
  </si>
  <si>
    <t>E02002855</t>
  </si>
  <si>
    <t>Leicester 029</t>
  </si>
  <si>
    <t>E02002856</t>
  </si>
  <si>
    <t>Leicester 030</t>
  </si>
  <si>
    <t>E02002857</t>
  </si>
  <si>
    <t>Leicester 031</t>
  </si>
  <si>
    <t>E02002858</t>
  </si>
  <si>
    <t>Leicester 032</t>
  </si>
  <si>
    <t>E02002860</t>
  </si>
  <si>
    <t>Leicester 034</t>
  </si>
  <si>
    <t>E02002861</t>
  </si>
  <si>
    <t>Leicester 035</t>
  </si>
  <si>
    <t>E02002862</t>
  </si>
  <si>
    <t>Leicester 036</t>
  </si>
  <si>
    <t>E02002863</t>
  </si>
  <si>
    <t>Rutland 001</t>
  </si>
  <si>
    <t>E06000017</t>
  </si>
  <si>
    <t>Rutland</t>
  </si>
  <si>
    <t>E02002864</t>
  </si>
  <si>
    <t>Rutland 002</t>
  </si>
  <si>
    <t>E02002865</t>
  </si>
  <si>
    <t>Rutland 003</t>
  </si>
  <si>
    <t>E02002866</t>
  </si>
  <si>
    <t>Rutland 004</t>
  </si>
  <si>
    <t>E02002867</t>
  </si>
  <si>
    <t>Rutland 005</t>
  </si>
  <si>
    <t>E02002868</t>
  </si>
  <si>
    <t>Nottingham 001</t>
  </si>
  <si>
    <t>E06000018</t>
  </si>
  <si>
    <t>Nottingham</t>
  </si>
  <si>
    <t>E02002869</t>
  </si>
  <si>
    <t>Nottingham 002</t>
  </si>
  <si>
    <t>E02002871</t>
  </si>
  <si>
    <t>Nottingham 004</t>
  </si>
  <si>
    <t>E02002872</t>
  </si>
  <si>
    <t>Nottingham 005</t>
  </si>
  <si>
    <t>E02002873</t>
  </si>
  <si>
    <t>Nottingham 006</t>
  </si>
  <si>
    <t>E02002874</t>
  </si>
  <si>
    <t>Nottingham 007</t>
  </si>
  <si>
    <t>E02002875</t>
  </si>
  <si>
    <t>Nottingham 008</t>
  </si>
  <si>
    <t>E02002876</t>
  </si>
  <si>
    <t>Nottingham 009</t>
  </si>
  <si>
    <t>E02002877</t>
  </si>
  <si>
    <t>Nottingham 010</t>
  </si>
  <si>
    <t>E02002878</t>
  </si>
  <si>
    <t>Nottingham 011</t>
  </si>
  <si>
    <t>E02002879</t>
  </si>
  <si>
    <t>Nottingham 012</t>
  </si>
  <si>
    <t>E02002880</t>
  </si>
  <si>
    <t>Nottingham 013</t>
  </si>
  <si>
    <t>E02002881</t>
  </si>
  <si>
    <t>Nottingham 014</t>
  </si>
  <si>
    <t>E02002882</t>
  </si>
  <si>
    <t>Nottingham 015</t>
  </si>
  <si>
    <t>E02002883</t>
  </si>
  <si>
    <t>Nottingham 016</t>
  </si>
  <si>
    <t>E02002884</t>
  </si>
  <si>
    <t>Nottingham 017</t>
  </si>
  <si>
    <t>E02002885</t>
  </si>
  <si>
    <t>Nottingham 018</t>
  </si>
  <si>
    <t>E02002886</t>
  </si>
  <si>
    <t>Nottingham 019</t>
  </si>
  <si>
    <t>E02002887</t>
  </si>
  <si>
    <t>Nottingham 020</t>
  </si>
  <si>
    <t>E02002888</t>
  </si>
  <si>
    <t>Nottingham 021</t>
  </si>
  <si>
    <t>E02002889</t>
  </si>
  <si>
    <t>Nottingham 022</t>
  </si>
  <si>
    <t>E02002890</t>
  </si>
  <si>
    <t>Nottingham 023</t>
  </si>
  <si>
    <t>E02002891</t>
  </si>
  <si>
    <t>Nottingham 024</t>
  </si>
  <si>
    <t>E02002892</t>
  </si>
  <si>
    <t>Nottingham 025</t>
  </si>
  <si>
    <t>E02002893</t>
  </si>
  <si>
    <t>Nottingham 026</t>
  </si>
  <si>
    <t>E02002894</t>
  </si>
  <si>
    <t>Nottingham 027</t>
  </si>
  <si>
    <t>E02002895</t>
  </si>
  <si>
    <t>Nottingham 028</t>
  </si>
  <si>
    <t>E02002896</t>
  </si>
  <si>
    <t>Nottingham 029</t>
  </si>
  <si>
    <t>E02002897</t>
  </si>
  <si>
    <t>Nottingham 030</t>
  </si>
  <si>
    <t>E02002898</t>
  </si>
  <si>
    <t>Nottingham 031</t>
  </si>
  <si>
    <t>E02002899</t>
  </si>
  <si>
    <t>Nottingham 032</t>
  </si>
  <si>
    <t>E02002901</t>
  </si>
  <si>
    <t>Nottingham 034</t>
  </si>
  <si>
    <t>E02002902</t>
  </si>
  <si>
    <t>Nottingham 035</t>
  </si>
  <si>
    <t>E02002903</t>
  </si>
  <si>
    <t>Nottingham 036</t>
  </si>
  <si>
    <t>E02002904</t>
  </si>
  <si>
    <t>Nottingham 037</t>
  </si>
  <si>
    <t>E02002905</t>
  </si>
  <si>
    <t>Herefordshire 001</t>
  </si>
  <si>
    <t>E06000019</t>
  </si>
  <si>
    <t>Herefordshire, County of</t>
  </si>
  <si>
    <t>E02002906</t>
  </si>
  <si>
    <t>Herefordshire 002</t>
  </si>
  <si>
    <t>E02002907</t>
  </si>
  <si>
    <t>Herefordshire 003</t>
  </si>
  <si>
    <t>E02002908</t>
  </si>
  <si>
    <t>Herefordshire 004</t>
  </si>
  <si>
    <t>E02002909</t>
  </si>
  <si>
    <t>Herefordshire 005</t>
  </si>
  <si>
    <t>E02002910</t>
  </si>
  <si>
    <t>Herefordshire 006</t>
  </si>
  <si>
    <t>E02002911</t>
  </si>
  <si>
    <t>Herefordshire 007</t>
  </si>
  <si>
    <t>E02002912</t>
  </si>
  <si>
    <t>Herefordshire 008</t>
  </si>
  <si>
    <t>E02002913</t>
  </si>
  <si>
    <t>Herefordshire 009</t>
  </si>
  <si>
    <t>E02002914</t>
  </si>
  <si>
    <t>Herefordshire 010</t>
  </si>
  <si>
    <t>E02002915</t>
  </si>
  <si>
    <t>Herefordshire 011</t>
  </si>
  <si>
    <t>E02002916</t>
  </si>
  <si>
    <t>Herefordshire 012</t>
  </si>
  <si>
    <t>E02002917</t>
  </si>
  <si>
    <t>Herefordshire 013</t>
  </si>
  <si>
    <t>E02002918</t>
  </si>
  <si>
    <t>Herefordshire 014</t>
  </si>
  <si>
    <t>E02002919</t>
  </si>
  <si>
    <t>Herefordshire 015</t>
  </si>
  <si>
    <t>E02002920</t>
  </si>
  <si>
    <t>Herefordshire 016</t>
  </si>
  <si>
    <t>E02002921</t>
  </si>
  <si>
    <t>Herefordshire 017</t>
  </si>
  <si>
    <t>E02002922</t>
  </si>
  <si>
    <t>Herefordshire 018</t>
  </si>
  <si>
    <t>E02002923</t>
  </si>
  <si>
    <t>Herefordshire 019</t>
  </si>
  <si>
    <t>E02002924</t>
  </si>
  <si>
    <t>Herefordshire 020</t>
  </si>
  <si>
    <t>E02002925</t>
  </si>
  <si>
    <t>Herefordshire 021</t>
  </si>
  <si>
    <t>E02002926</t>
  </si>
  <si>
    <t>Herefordshire 022</t>
  </si>
  <si>
    <t>E02002927</t>
  </si>
  <si>
    <t>Herefordshire 023</t>
  </si>
  <si>
    <t>E02002928</t>
  </si>
  <si>
    <t>Telford and Wrekin 001</t>
  </si>
  <si>
    <t>E06000020</t>
  </si>
  <si>
    <t>Telford and Wrekin</t>
  </si>
  <si>
    <t>E02002929</t>
  </si>
  <si>
    <t>Telford and Wrekin 002</t>
  </si>
  <si>
    <t>E02002930</t>
  </si>
  <si>
    <t>Telford and Wrekin 003</t>
  </si>
  <si>
    <t>E02002931</t>
  </si>
  <si>
    <t>Telford and Wrekin 004</t>
  </si>
  <si>
    <t>E02002932</t>
  </si>
  <si>
    <t>Telford and Wrekin 005</t>
  </si>
  <si>
    <t>E02002933</t>
  </si>
  <si>
    <t>Telford and Wrekin 006</t>
  </si>
  <si>
    <t>E02002934</t>
  </si>
  <si>
    <t>Telford and Wrekin 007</t>
  </si>
  <si>
    <t>E02002935</t>
  </si>
  <si>
    <t>Telford and Wrekin 008</t>
  </si>
  <si>
    <t>E02002936</t>
  </si>
  <si>
    <t>Telford and Wrekin 009</t>
  </si>
  <si>
    <t>E02002937</t>
  </si>
  <si>
    <t>Telford and Wrekin 010</t>
  </si>
  <si>
    <t>E02002938</t>
  </si>
  <si>
    <t>Telford and Wrekin 011</t>
  </si>
  <si>
    <t>E02002939</t>
  </si>
  <si>
    <t>Telford and Wrekin 012</t>
  </si>
  <si>
    <t>E02002940</t>
  </si>
  <si>
    <t>Telford and Wrekin 013</t>
  </si>
  <si>
    <t>E02002941</t>
  </si>
  <si>
    <t>Telford and Wrekin 014</t>
  </si>
  <si>
    <t>E02002942</t>
  </si>
  <si>
    <t>Telford and Wrekin 015</t>
  </si>
  <si>
    <t>E02002943</t>
  </si>
  <si>
    <t>Telford and Wrekin 016</t>
  </si>
  <si>
    <t>E02002944</t>
  </si>
  <si>
    <t>Telford and Wrekin 017</t>
  </si>
  <si>
    <t>E02002945</t>
  </si>
  <si>
    <t>Telford and Wrekin 018</t>
  </si>
  <si>
    <t>E02002946</t>
  </si>
  <si>
    <t>Telford and Wrekin 019</t>
  </si>
  <si>
    <t>E02002947</t>
  </si>
  <si>
    <t>Telford and Wrekin 020</t>
  </si>
  <si>
    <t>E02002948</t>
  </si>
  <si>
    <t>Telford and Wrekin 021</t>
  </si>
  <si>
    <t>E02002949</t>
  </si>
  <si>
    <t>Telford and Wrekin 022</t>
  </si>
  <si>
    <t>E02002950</t>
  </si>
  <si>
    <t>Telford and Wrekin 023</t>
  </si>
  <si>
    <t>E02002951</t>
  </si>
  <si>
    <t>Stoke-on-Trent 001</t>
  </si>
  <si>
    <t>E06000021</t>
  </si>
  <si>
    <t>Stoke-on-Trent</t>
  </si>
  <si>
    <t>E02002952</t>
  </si>
  <si>
    <t>Stoke-on-Trent 002</t>
  </si>
  <si>
    <t>E02002953</t>
  </si>
  <si>
    <t>Stoke-on-Trent 003</t>
  </si>
  <si>
    <t>E02002954</t>
  </si>
  <si>
    <t>Stoke-on-Trent 004</t>
  </si>
  <si>
    <t>E02002955</t>
  </si>
  <si>
    <t>Stoke-on-Trent 005</t>
  </si>
  <si>
    <t>E02002956</t>
  </si>
  <si>
    <t>Stoke-on-Trent 006</t>
  </si>
  <si>
    <t>E02002957</t>
  </si>
  <si>
    <t>Stoke-on-Trent 007</t>
  </si>
  <si>
    <t>E02002958</t>
  </si>
  <si>
    <t>Stoke-on-Trent 008</t>
  </si>
  <si>
    <t>E02002959</t>
  </si>
  <si>
    <t>Stoke-on-Trent 009</t>
  </si>
  <si>
    <t>E02002960</t>
  </si>
  <si>
    <t>Stoke-on-Trent 010</t>
  </si>
  <si>
    <t>E02002961</t>
  </si>
  <si>
    <t>Stoke-on-Trent 011</t>
  </si>
  <si>
    <t>E02002962</t>
  </si>
  <si>
    <t>Stoke-on-Trent 012</t>
  </si>
  <si>
    <t>E02002963</t>
  </si>
  <si>
    <t>Stoke-on-Trent 013</t>
  </si>
  <si>
    <t>E02002964</t>
  </si>
  <si>
    <t>Stoke-on-Trent 014</t>
  </si>
  <si>
    <t>E02002965</t>
  </si>
  <si>
    <t>Stoke-on-Trent 015</t>
  </si>
  <si>
    <t>E02002966</t>
  </si>
  <si>
    <t>Stoke-on-Trent 016</t>
  </si>
  <si>
    <t>E02002967</t>
  </si>
  <si>
    <t>Stoke-on-Trent 017</t>
  </si>
  <si>
    <t>E02002968</t>
  </si>
  <si>
    <t>Stoke-on-Trent 018</t>
  </si>
  <si>
    <t>E02002969</t>
  </si>
  <si>
    <t>Stoke-on-Trent 019</t>
  </si>
  <si>
    <t>E02002970</t>
  </si>
  <si>
    <t>Stoke-on-Trent 020</t>
  </si>
  <si>
    <t>E02002971</t>
  </si>
  <si>
    <t>Stoke-on-Trent 021</t>
  </si>
  <si>
    <t>E02002972</t>
  </si>
  <si>
    <t>Stoke-on-Trent 022</t>
  </si>
  <si>
    <t>E02002973</t>
  </si>
  <si>
    <t>Stoke-on-Trent 023</t>
  </si>
  <si>
    <t>E02002974</t>
  </si>
  <si>
    <t>Stoke-on-Trent 024</t>
  </si>
  <si>
    <t>E02002975</t>
  </si>
  <si>
    <t>Stoke-on-Trent 025</t>
  </si>
  <si>
    <t>E02002976</t>
  </si>
  <si>
    <t>Stoke-on-Trent 026</t>
  </si>
  <si>
    <t>E02002977</t>
  </si>
  <si>
    <t>Stoke-on-Trent 027</t>
  </si>
  <si>
    <t>E02002978</t>
  </si>
  <si>
    <t>Stoke-on-Trent 028</t>
  </si>
  <si>
    <t>E02002979</t>
  </si>
  <si>
    <t>Stoke-on-Trent 029</t>
  </si>
  <si>
    <t>E02002980</t>
  </si>
  <si>
    <t>Stoke-on-Trent 030</t>
  </si>
  <si>
    <t>E02002981</t>
  </si>
  <si>
    <t>Stoke-on-Trent 031</t>
  </si>
  <si>
    <t>E02002982</t>
  </si>
  <si>
    <t>Stoke-on-Trent 032</t>
  </si>
  <si>
    <t>E02002983</t>
  </si>
  <si>
    <t>Stoke-on-Trent 033</t>
  </si>
  <si>
    <t>E02002984</t>
  </si>
  <si>
    <t>Stoke-on-Trent 034</t>
  </si>
  <si>
    <t>E02002985</t>
  </si>
  <si>
    <t>Bath and North East Somerset 001</t>
  </si>
  <si>
    <t>E06000022</t>
  </si>
  <si>
    <t>Bath and North East Somerset</t>
  </si>
  <si>
    <t>South West</t>
  </si>
  <si>
    <t>E02002986</t>
  </si>
  <si>
    <t>Bath and North East Somerset 002</t>
  </si>
  <si>
    <t>E02002987</t>
  </si>
  <si>
    <t>Bath and North East Somerset 003</t>
  </si>
  <si>
    <t>E02002988</t>
  </si>
  <si>
    <t>Bath and North East Somerset 004</t>
  </si>
  <si>
    <t>E02002989</t>
  </si>
  <si>
    <t>Bath and North East Somerset 005</t>
  </si>
  <si>
    <t>E02002990</t>
  </si>
  <si>
    <t>Bath and North East Somerset 006</t>
  </si>
  <si>
    <t>E02002991</t>
  </si>
  <si>
    <t>Bath and North East Somerset 007</t>
  </si>
  <si>
    <t>E02002992</t>
  </si>
  <si>
    <t>Bath and North East Somerset 008</t>
  </si>
  <si>
    <t>E02002993</t>
  </si>
  <si>
    <t>Bath and North East Somerset 009</t>
  </si>
  <si>
    <t>E02002994</t>
  </si>
  <si>
    <t>Bath and North East Somerset 010</t>
  </si>
  <si>
    <t>E02002995</t>
  </si>
  <si>
    <t>Bath and North East Somerset 011</t>
  </si>
  <si>
    <t>E02002996</t>
  </si>
  <si>
    <t>Bath and North East Somerset 012</t>
  </si>
  <si>
    <t>E02002997</t>
  </si>
  <si>
    <t>Bath and North East Somerset 013</t>
  </si>
  <si>
    <t>E02002998</t>
  </si>
  <si>
    <t>Bath and North East Somerset 014</t>
  </si>
  <si>
    <t>E02002999</t>
  </si>
  <si>
    <t>Bath and North East Somerset 015</t>
  </si>
  <si>
    <t>E02003000</t>
  </si>
  <si>
    <t>Bath and North East Somerset 016</t>
  </si>
  <si>
    <t>E02003001</t>
  </si>
  <si>
    <t>Bath and North East Somerset 017</t>
  </si>
  <si>
    <t>E02003002</t>
  </si>
  <si>
    <t>Bath and North East Somerset 018</t>
  </si>
  <si>
    <t>E02003003</t>
  </si>
  <si>
    <t>Bath and North East Somerset 019</t>
  </si>
  <si>
    <t>E02003004</t>
  </si>
  <si>
    <t>Bath and North East Somerset 020</t>
  </si>
  <si>
    <t>E02003005</t>
  </si>
  <si>
    <t>Bath and North East Somerset 021</t>
  </si>
  <si>
    <t>E02003006</t>
  </si>
  <si>
    <t>Bath and North East Somerset 022</t>
  </si>
  <si>
    <t>E02003007</t>
  </si>
  <si>
    <t>Bath and North East Somerset 023</t>
  </si>
  <si>
    <t>E02003008</t>
  </si>
  <si>
    <t>Bath and North East Somerset 024</t>
  </si>
  <si>
    <t>E02003009</t>
  </si>
  <si>
    <t>Bath and North East Somerset 025</t>
  </si>
  <si>
    <t>E02003010</t>
  </si>
  <si>
    <t>Bath and North East Somerset 026</t>
  </si>
  <si>
    <t>E02003011</t>
  </si>
  <si>
    <t>Bath and North East Somerset 027</t>
  </si>
  <si>
    <t>E02003012</t>
  </si>
  <si>
    <t>Bristol 001</t>
  </si>
  <si>
    <t>E06000023</t>
  </si>
  <si>
    <t>Bristol, City of</t>
  </si>
  <si>
    <t>E02003013</t>
  </si>
  <si>
    <t>Bristol 002</t>
  </si>
  <si>
    <t>E02003014</t>
  </si>
  <si>
    <t>Bristol 003</t>
  </si>
  <si>
    <t>E02003015</t>
  </si>
  <si>
    <t>Bristol 004</t>
  </si>
  <si>
    <t>E02003016</t>
  </si>
  <si>
    <t>Bristol 005</t>
  </si>
  <si>
    <t>E02003017</t>
  </si>
  <si>
    <t>Bristol 006</t>
  </si>
  <si>
    <t>E02003018</t>
  </si>
  <si>
    <t>Bristol 007</t>
  </si>
  <si>
    <t>E02003019</t>
  </si>
  <si>
    <t>Bristol 008</t>
  </si>
  <si>
    <t>E02003020</t>
  </si>
  <si>
    <t>Bristol 009</t>
  </si>
  <si>
    <t>E02003021</t>
  </si>
  <si>
    <t>Bristol 010</t>
  </si>
  <si>
    <t>E02003022</t>
  </si>
  <si>
    <t>Bristol 011</t>
  </si>
  <si>
    <t>E02003023</t>
  </si>
  <si>
    <t>Bristol 012</t>
  </si>
  <si>
    <t>E02003024</t>
  </si>
  <si>
    <t>Bristol 013</t>
  </si>
  <si>
    <t>E02003025</t>
  </si>
  <si>
    <t>Bristol 014</t>
  </si>
  <si>
    <t>E02003026</t>
  </si>
  <si>
    <t>Bristol 015</t>
  </si>
  <si>
    <t>E02003027</t>
  </si>
  <si>
    <t>Bristol 016</t>
  </si>
  <si>
    <t>E02003028</t>
  </si>
  <si>
    <t>Bristol 017</t>
  </si>
  <si>
    <t>E02003029</t>
  </si>
  <si>
    <t>Bristol 018</t>
  </si>
  <si>
    <t>E02003030</t>
  </si>
  <si>
    <t>Bristol 019</t>
  </si>
  <si>
    <t>E02003031</t>
  </si>
  <si>
    <t>Bristol 020</t>
  </si>
  <si>
    <t>E02003032</t>
  </si>
  <si>
    <t>Bristol 021</t>
  </si>
  <si>
    <t>E02003033</t>
  </si>
  <si>
    <t>Bristol 022</t>
  </si>
  <si>
    <t>E02003034</t>
  </si>
  <si>
    <t>Bristol 023</t>
  </si>
  <si>
    <t>E02003036</t>
  </si>
  <si>
    <t>Bristol 025</t>
  </si>
  <si>
    <t>E02003037</t>
  </si>
  <si>
    <t>Bristol 026</t>
  </si>
  <si>
    <t>E02003038</t>
  </si>
  <si>
    <t>Bristol 027</t>
  </si>
  <si>
    <t>E02003039</t>
  </si>
  <si>
    <t>Bristol 028</t>
  </si>
  <si>
    <t>E02003040</t>
  </si>
  <si>
    <t>Bristol 029</t>
  </si>
  <si>
    <t>E02003041</t>
  </si>
  <si>
    <t>Bristol 030</t>
  </si>
  <si>
    <t>E02003043</t>
  </si>
  <si>
    <t>Bristol 032</t>
  </si>
  <si>
    <t>E02003044</t>
  </si>
  <si>
    <t>Bristol 033</t>
  </si>
  <si>
    <t>E02003045</t>
  </si>
  <si>
    <t>Bristol 034</t>
  </si>
  <si>
    <t>E02003046</t>
  </si>
  <si>
    <t>Bristol 035</t>
  </si>
  <si>
    <t>E02003047</t>
  </si>
  <si>
    <t>Bristol 036</t>
  </si>
  <si>
    <t>E02003048</t>
  </si>
  <si>
    <t>Bristol 037</t>
  </si>
  <si>
    <t>E02003049</t>
  </si>
  <si>
    <t>Bristol 038</t>
  </si>
  <si>
    <t>E02003050</t>
  </si>
  <si>
    <t>Bristol 039</t>
  </si>
  <si>
    <t>E02003051</t>
  </si>
  <si>
    <t>Bristol 040</t>
  </si>
  <si>
    <t>E02003052</t>
  </si>
  <si>
    <t>Bristol 041</t>
  </si>
  <si>
    <t>E02003053</t>
  </si>
  <si>
    <t>Bristol 042</t>
  </si>
  <si>
    <t>E02003054</t>
  </si>
  <si>
    <t>Bristol 043</t>
  </si>
  <si>
    <t>E02003055</t>
  </si>
  <si>
    <t>Bristol 044</t>
  </si>
  <si>
    <t>E02003056</t>
  </si>
  <si>
    <t>Bristol 045</t>
  </si>
  <si>
    <t>E02003057</t>
  </si>
  <si>
    <t>Bristol 046</t>
  </si>
  <si>
    <t>E02003058</t>
  </si>
  <si>
    <t>Bristol 047</t>
  </si>
  <si>
    <t>E02003059</t>
  </si>
  <si>
    <t>Bristol 048</t>
  </si>
  <si>
    <t>E02003060</t>
  </si>
  <si>
    <t>Bristol 049</t>
  </si>
  <si>
    <t>E02003061</t>
  </si>
  <si>
    <t>Bristol 050</t>
  </si>
  <si>
    <t>E02003062</t>
  </si>
  <si>
    <t>Bristol 051</t>
  </si>
  <si>
    <t>E02003063</t>
  </si>
  <si>
    <t>Bristol 052</t>
  </si>
  <si>
    <t>E02003064</t>
  </si>
  <si>
    <t>Bristol 053</t>
  </si>
  <si>
    <t>E02003065</t>
  </si>
  <si>
    <t>North Somerset 001</t>
  </si>
  <si>
    <t>E06000024</t>
  </si>
  <si>
    <t>North Somerset</t>
  </si>
  <si>
    <t>E02003066</t>
  </si>
  <si>
    <t>North Somerset 002</t>
  </si>
  <si>
    <t>E02003067</t>
  </si>
  <si>
    <t>North Somerset 003</t>
  </si>
  <si>
    <t>E02003068</t>
  </si>
  <si>
    <t>North Somerset 004</t>
  </si>
  <si>
    <t>E02003069</t>
  </si>
  <si>
    <t>North Somerset 005</t>
  </si>
  <si>
    <t>E02003070</t>
  </si>
  <si>
    <t>North Somerset 006</t>
  </si>
  <si>
    <t>E02003071</t>
  </si>
  <si>
    <t>North Somerset 007</t>
  </si>
  <si>
    <t>E02003072</t>
  </si>
  <si>
    <t>North Somerset 008</t>
  </si>
  <si>
    <t>E02003073</t>
  </si>
  <si>
    <t>North Somerset 009</t>
  </si>
  <si>
    <t>E02003074</t>
  </si>
  <si>
    <t>North Somerset 010</t>
  </si>
  <si>
    <t>E02003075</t>
  </si>
  <si>
    <t>North Somerset 011</t>
  </si>
  <si>
    <t>E02003076</t>
  </si>
  <si>
    <t>North Somerset 012</t>
  </si>
  <si>
    <t>E02003077</t>
  </si>
  <si>
    <t>North Somerset 013</t>
  </si>
  <si>
    <t>E02003078</t>
  </si>
  <si>
    <t>North Somerset 014</t>
  </si>
  <si>
    <t>E02003079</t>
  </si>
  <si>
    <t>North Somerset 015</t>
  </si>
  <si>
    <t>E02003080</t>
  </si>
  <si>
    <t>North Somerset 016</t>
  </si>
  <si>
    <t>E02003081</t>
  </si>
  <si>
    <t>North Somerset 017</t>
  </si>
  <si>
    <t>E02003082</t>
  </si>
  <si>
    <t>North Somerset 018</t>
  </si>
  <si>
    <t>E02003084</t>
  </si>
  <si>
    <t>North Somerset 020</t>
  </si>
  <si>
    <t>E02003085</t>
  </si>
  <si>
    <t>North Somerset 021</t>
  </si>
  <si>
    <t>E02003086</t>
  </si>
  <si>
    <t>North Somerset 022</t>
  </si>
  <si>
    <t>E02003087</t>
  </si>
  <si>
    <t>North Somerset 023</t>
  </si>
  <si>
    <t>E02003088</t>
  </si>
  <si>
    <t>North Somerset 024</t>
  </si>
  <si>
    <t>E02003089</t>
  </si>
  <si>
    <t>North Somerset 025</t>
  </si>
  <si>
    <t>E02003090</t>
  </si>
  <si>
    <t>South Gloucestershire 001</t>
  </si>
  <si>
    <t>E06000025</t>
  </si>
  <si>
    <t>South Gloucestershire</t>
  </si>
  <si>
    <t>E02003091</t>
  </si>
  <si>
    <t>South Gloucestershire 002</t>
  </si>
  <si>
    <t>E02003092</t>
  </si>
  <si>
    <t>South Gloucestershire 003</t>
  </si>
  <si>
    <t>E02003093</t>
  </si>
  <si>
    <t>South Gloucestershire 004</t>
  </si>
  <si>
    <t>E02003094</t>
  </si>
  <si>
    <t>South Gloucestershire 005</t>
  </si>
  <si>
    <t>E02003095</t>
  </si>
  <si>
    <t>South Gloucestershire 006</t>
  </si>
  <si>
    <t>E02003096</t>
  </si>
  <si>
    <t>South Gloucestershire 007</t>
  </si>
  <si>
    <t>E02003097</t>
  </si>
  <si>
    <t>South Gloucestershire 008</t>
  </si>
  <si>
    <t>E02003098</t>
  </si>
  <si>
    <t>South Gloucestershire 009</t>
  </si>
  <si>
    <t>E02003099</t>
  </si>
  <si>
    <t>South Gloucestershire 010</t>
  </si>
  <si>
    <t>E02003100</t>
  </si>
  <si>
    <t>South Gloucestershire 011</t>
  </si>
  <si>
    <t>E02003101</t>
  </si>
  <si>
    <t>South Gloucestershire 012</t>
  </si>
  <si>
    <t>E02003102</t>
  </si>
  <si>
    <t>South Gloucestershire 013</t>
  </si>
  <si>
    <t>E02003103</t>
  </si>
  <si>
    <t>South Gloucestershire 014</t>
  </si>
  <si>
    <t>E02003104</t>
  </si>
  <si>
    <t>South Gloucestershire 015</t>
  </si>
  <si>
    <t>E02003105</t>
  </si>
  <si>
    <t>South Gloucestershire 016</t>
  </si>
  <si>
    <t>E02003106</t>
  </si>
  <si>
    <t>South Gloucestershire 017</t>
  </si>
  <si>
    <t>E02003107</t>
  </si>
  <si>
    <t>South Gloucestershire 018</t>
  </si>
  <si>
    <t>E02003108</t>
  </si>
  <si>
    <t>South Gloucestershire 019</t>
  </si>
  <si>
    <t>E02003109</t>
  </si>
  <si>
    <t>South Gloucestershire 020</t>
  </si>
  <si>
    <t>E02003110</t>
  </si>
  <si>
    <t>South Gloucestershire 021</t>
  </si>
  <si>
    <t>E02003111</t>
  </si>
  <si>
    <t>South Gloucestershire 022</t>
  </si>
  <si>
    <t>E02003112</t>
  </si>
  <si>
    <t>South Gloucestershire 023</t>
  </si>
  <si>
    <t>E02003113</t>
  </si>
  <si>
    <t>South Gloucestershire 024</t>
  </si>
  <si>
    <t>E02003114</t>
  </si>
  <si>
    <t>South Gloucestershire 025</t>
  </si>
  <si>
    <t>E02003115</t>
  </si>
  <si>
    <t>South Gloucestershire 026</t>
  </si>
  <si>
    <t>E02003116</t>
  </si>
  <si>
    <t>South Gloucestershire 027</t>
  </si>
  <si>
    <t>E02003117</t>
  </si>
  <si>
    <t>South Gloucestershire 028</t>
  </si>
  <si>
    <t>E02003118</t>
  </si>
  <si>
    <t>South Gloucestershire 029</t>
  </si>
  <si>
    <t>E02003119</t>
  </si>
  <si>
    <t>South Gloucestershire 030</t>
  </si>
  <si>
    <t>E02003120</t>
  </si>
  <si>
    <t>South Gloucestershire 031</t>
  </si>
  <si>
    <t>E02003121</t>
  </si>
  <si>
    <t>South Gloucestershire 032</t>
  </si>
  <si>
    <t>E02003122</t>
  </si>
  <si>
    <t>Plymouth 001</t>
  </si>
  <si>
    <t>E06000026</t>
  </si>
  <si>
    <t>Plymouth</t>
  </si>
  <si>
    <t>E02003123</t>
  </si>
  <si>
    <t>Plymouth 002</t>
  </si>
  <si>
    <t>E02003124</t>
  </si>
  <si>
    <t>Plymouth 003</t>
  </si>
  <si>
    <t>E02003125</t>
  </si>
  <si>
    <t>Plymouth 004</t>
  </si>
  <si>
    <t>E02003126</t>
  </si>
  <si>
    <t>Plymouth 005</t>
  </si>
  <si>
    <t>E02003127</t>
  </si>
  <si>
    <t>Plymouth 006</t>
  </si>
  <si>
    <t>E02003128</t>
  </si>
  <si>
    <t>Plymouth 007</t>
  </si>
  <si>
    <t>E02003129</t>
  </si>
  <si>
    <t>Plymouth 008</t>
  </si>
  <si>
    <t>E02003130</t>
  </si>
  <si>
    <t>Plymouth 009</t>
  </si>
  <si>
    <t>E02003131</t>
  </si>
  <si>
    <t>Plymouth 010</t>
  </si>
  <si>
    <t>E02003132</t>
  </si>
  <si>
    <t>Plymouth 011</t>
  </si>
  <si>
    <t>E02003133</t>
  </si>
  <si>
    <t>Plymouth 012</t>
  </si>
  <si>
    <t>E02003134</t>
  </si>
  <si>
    <t>Plymouth 013</t>
  </si>
  <si>
    <t>E02003135</t>
  </si>
  <si>
    <t>Plymouth 014</t>
  </si>
  <si>
    <t>E02003136</t>
  </si>
  <si>
    <t>Plymouth 015</t>
  </si>
  <si>
    <t>E02003137</t>
  </si>
  <si>
    <t>Plymouth 016</t>
  </si>
  <si>
    <t>E02003138</t>
  </si>
  <si>
    <t>Plymouth 017</t>
  </si>
  <si>
    <t>E02003139</t>
  </si>
  <si>
    <t>Plymouth 018</t>
  </si>
  <si>
    <t>E02003140</t>
  </si>
  <si>
    <t>Plymouth 019</t>
  </si>
  <si>
    <t>E02003141</t>
  </si>
  <si>
    <t>Plymouth 020</t>
  </si>
  <si>
    <t>E02003142</t>
  </si>
  <si>
    <t>Plymouth 021</t>
  </si>
  <si>
    <t>E02003143</t>
  </si>
  <si>
    <t>Plymouth 022</t>
  </si>
  <si>
    <t>E02003144</t>
  </si>
  <si>
    <t>Plymouth 023</t>
  </si>
  <si>
    <t>E02003145</t>
  </si>
  <si>
    <t>Plymouth 024</t>
  </si>
  <si>
    <t>E02003146</t>
  </si>
  <si>
    <t>Plymouth 025</t>
  </si>
  <si>
    <t>E02003147</t>
  </si>
  <si>
    <t>Plymouth 026</t>
  </si>
  <si>
    <t>E02003148</t>
  </si>
  <si>
    <t>Plymouth 027</t>
  </si>
  <si>
    <t>E02003149</t>
  </si>
  <si>
    <t>Plymouth 028</t>
  </si>
  <si>
    <t>E02003150</t>
  </si>
  <si>
    <t>Plymouth 029</t>
  </si>
  <si>
    <t>E02003151</t>
  </si>
  <si>
    <t>Plymouth 030</t>
  </si>
  <si>
    <t>E02003152</t>
  </si>
  <si>
    <t>Plymouth 031</t>
  </si>
  <si>
    <t>E02003153</t>
  </si>
  <si>
    <t>Plymouth 032</t>
  </si>
  <si>
    <t>E02003154</t>
  </si>
  <si>
    <t>Torbay 001</t>
  </si>
  <si>
    <t>E06000027</t>
  </si>
  <si>
    <t>Torbay</t>
  </si>
  <si>
    <t>E02003155</t>
  </si>
  <si>
    <t>Torbay 002</t>
  </si>
  <si>
    <t>E02003156</t>
  </si>
  <si>
    <t>Torbay 003</t>
  </si>
  <si>
    <t>E02003157</t>
  </si>
  <si>
    <t>Torbay 004</t>
  </si>
  <si>
    <t>E02003158</t>
  </si>
  <si>
    <t>Torbay 005</t>
  </si>
  <si>
    <t>E02003159</t>
  </si>
  <si>
    <t>Torbay 006</t>
  </si>
  <si>
    <t>E02003161</t>
  </si>
  <si>
    <t>Torbay 008</t>
  </si>
  <si>
    <t>E02003163</t>
  </si>
  <si>
    <t>Torbay 010</t>
  </si>
  <si>
    <t>E02003164</t>
  </si>
  <si>
    <t>Torbay 011</t>
  </si>
  <si>
    <t>E02003165</t>
  </si>
  <si>
    <t>Torbay 012</t>
  </si>
  <si>
    <t>E02003166</t>
  </si>
  <si>
    <t>Torbay 013</t>
  </si>
  <si>
    <t>E02003167</t>
  </si>
  <si>
    <t>Torbay 014</t>
  </si>
  <si>
    <t>E02003168</t>
  </si>
  <si>
    <t>Torbay 015</t>
  </si>
  <si>
    <t>E02003169</t>
  </si>
  <si>
    <t>Torbay 016</t>
  </si>
  <si>
    <t>E02003170</t>
  </si>
  <si>
    <t>Torbay 017</t>
  </si>
  <si>
    <t>E02003171</t>
  </si>
  <si>
    <t>Torbay 018</t>
  </si>
  <si>
    <t>E02003172</t>
  </si>
  <si>
    <t>Bournemouth 001</t>
  </si>
  <si>
    <t>E06000028</t>
  </si>
  <si>
    <t>Bournemouth</t>
  </si>
  <si>
    <t>E02003173</t>
  </si>
  <si>
    <t>Bournemouth 002</t>
  </si>
  <si>
    <t>E02003174</t>
  </si>
  <si>
    <t>Bournemouth 003</t>
  </si>
  <si>
    <t>E02003175</t>
  </si>
  <si>
    <t>Bournemouth 004</t>
  </si>
  <si>
    <t>E02003176</t>
  </si>
  <si>
    <t>Bournemouth 005</t>
  </si>
  <si>
    <t>E02003177</t>
  </si>
  <si>
    <t>Bournemouth 006</t>
  </si>
  <si>
    <t>E02003178</t>
  </si>
  <si>
    <t>Bournemouth 007</t>
  </si>
  <si>
    <t>E02003179</t>
  </si>
  <si>
    <t>Bournemouth 008</t>
  </si>
  <si>
    <t>E02003180</t>
  </si>
  <si>
    <t>Bournemouth 009</t>
  </si>
  <si>
    <t>E02003181</t>
  </si>
  <si>
    <t>Bournemouth 010</t>
  </si>
  <si>
    <t>E02003182</t>
  </si>
  <si>
    <t>Bournemouth 011</t>
  </si>
  <si>
    <t>E02003183</t>
  </si>
  <si>
    <t>Bournemouth 012</t>
  </si>
  <si>
    <t>E02003184</t>
  </si>
  <si>
    <t>Bournemouth 013</t>
  </si>
  <si>
    <t>E02003185</t>
  </si>
  <si>
    <t>Bournemouth 014</t>
  </si>
  <si>
    <t>E02003186</t>
  </si>
  <si>
    <t>Bournemouth 015</t>
  </si>
  <si>
    <t>E02003187</t>
  </si>
  <si>
    <t>Bournemouth 016</t>
  </si>
  <si>
    <t>E02003188</t>
  </si>
  <si>
    <t>Bournemouth 017</t>
  </si>
  <si>
    <t>E02003189</t>
  </si>
  <si>
    <t>Bournemouth 018</t>
  </si>
  <si>
    <t>E02003190</t>
  </si>
  <si>
    <t>Bournemouth 019</t>
  </si>
  <si>
    <t>E02003191</t>
  </si>
  <si>
    <t>Bournemouth 020</t>
  </si>
  <si>
    <t>E02003192</t>
  </si>
  <si>
    <t>Bournemouth 021</t>
  </si>
  <si>
    <t>E02003194</t>
  </si>
  <si>
    <t>Poole 001</t>
  </si>
  <si>
    <t>E06000029</t>
  </si>
  <si>
    <t>Poole</t>
  </si>
  <si>
    <t>E02003195</t>
  </si>
  <si>
    <t>Poole 002</t>
  </si>
  <si>
    <t>E02003196</t>
  </si>
  <si>
    <t>Poole 003</t>
  </si>
  <si>
    <t>E02003197</t>
  </si>
  <si>
    <t>Poole 004</t>
  </si>
  <si>
    <t>E02003198</t>
  </si>
  <si>
    <t>Poole 005</t>
  </si>
  <si>
    <t>E02003199</t>
  </si>
  <si>
    <t>Poole 006</t>
  </si>
  <si>
    <t>E02003200</t>
  </si>
  <si>
    <t>Poole 007</t>
  </si>
  <si>
    <t>E02003201</t>
  </si>
  <si>
    <t>Poole 008</t>
  </si>
  <si>
    <t>E02003202</t>
  </si>
  <si>
    <t>Poole 009</t>
  </si>
  <si>
    <t>E02003203</t>
  </si>
  <si>
    <t>Poole 010</t>
  </si>
  <si>
    <t>E02003204</t>
  </si>
  <si>
    <t>Poole 011</t>
  </si>
  <si>
    <t>E02003205</t>
  </si>
  <si>
    <t>Poole 012</t>
  </si>
  <si>
    <t>E02003206</t>
  </si>
  <si>
    <t>Poole 013</t>
  </si>
  <si>
    <t>E02003207</t>
  </si>
  <si>
    <t>Poole 014</t>
  </si>
  <si>
    <t>E02003208</t>
  </si>
  <si>
    <t>Poole 015</t>
  </si>
  <si>
    <t>E02003209</t>
  </si>
  <si>
    <t>Poole 016</t>
  </si>
  <si>
    <t>E02003210</t>
  </si>
  <si>
    <t>Poole 017</t>
  </si>
  <si>
    <t>E02003211</t>
  </si>
  <si>
    <t>Poole 018</t>
  </si>
  <si>
    <t>E02003212</t>
  </si>
  <si>
    <t>Swindon 001</t>
  </si>
  <si>
    <t>E06000030</t>
  </si>
  <si>
    <t>Swindon</t>
  </si>
  <si>
    <t>E02003214</t>
  </si>
  <si>
    <t>Swindon 003</t>
  </si>
  <si>
    <t>E02003215</t>
  </si>
  <si>
    <t>Swindon 004</t>
  </si>
  <si>
    <t>E02003216</t>
  </si>
  <si>
    <t>Swindon 005</t>
  </si>
  <si>
    <t>E02003217</t>
  </si>
  <si>
    <t>Swindon 006</t>
  </si>
  <si>
    <t>E02003218</t>
  </si>
  <si>
    <t>Swindon 007</t>
  </si>
  <si>
    <t>E02003219</t>
  </si>
  <si>
    <t>Swindon 008</t>
  </si>
  <si>
    <t>E02003220</t>
  </si>
  <si>
    <t>Swindon 009</t>
  </si>
  <si>
    <t>E02003221</t>
  </si>
  <si>
    <t>Swindon 010</t>
  </si>
  <si>
    <t>E02003222</t>
  </si>
  <si>
    <t>Swindon 011</t>
  </si>
  <si>
    <t>E02003223</t>
  </si>
  <si>
    <t>Swindon 012</t>
  </si>
  <si>
    <t>E02003224</t>
  </si>
  <si>
    <t>Swindon 013</t>
  </si>
  <si>
    <t>E02003225</t>
  </si>
  <si>
    <t>Swindon 014</t>
  </si>
  <si>
    <t>E02003226</t>
  </si>
  <si>
    <t>Swindon 015</t>
  </si>
  <si>
    <t>E02003227</t>
  </si>
  <si>
    <t>Swindon 016</t>
  </si>
  <si>
    <t>E02003228</t>
  </si>
  <si>
    <t>Swindon 017</t>
  </si>
  <si>
    <t>E02003229</t>
  </si>
  <si>
    <t>Swindon 018</t>
  </si>
  <si>
    <t>E02003230</t>
  </si>
  <si>
    <t>Swindon 019</t>
  </si>
  <si>
    <t>E02003231</t>
  </si>
  <si>
    <t>Swindon 020</t>
  </si>
  <si>
    <t>E02003232</t>
  </si>
  <si>
    <t>Swindon 021</t>
  </si>
  <si>
    <t>E02003233</t>
  </si>
  <si>
    <t>Swindon 022</t>
  </si>
  <si>
    <t>E02003234</t>
  </si>
  <si>
    <t>Swindon 023</t>
  </si>
  <si>
    <t>E02003235</t>
  </si>
  <si>
    <t>Swindon 024</t>
  </si>
  <si>
    <t>E02003236</t>
  </si>
  <si>
    <t>Swindon 025</t>
  </si>
  <si>
    <t>E02003237</t>
  </si>
  <si>
    <t>Peterborough 001</t>
  </si>
  <si>
    <t>E06000031</t>
  </si>
  <si>
    <t>Peterborough</t>
  </si>
  <si>
    <t>E02003238</t>
  </si>
  <si>
    <t>Peterborough 002</t>
  </si>
  <si>
    <t>E02003239</t>
  </si>
  <si>
    <t>Peterborough 003</t>
  </si>
  <si>
    <t>E02003240</t>
  </si>
  <si>
    <t>Peterborough 004</t>
  </si>
  <si>
    <t>E02003241</t>
  </si>
  <si>
    <t>Peterborough 005</t>
  </si>
  <si>
    <t>E02003242</t>
  </si>
  <si>
    <t>Peterborough 006</t>
  </si>
  <si>
    <t>E02003243</t>
  </si>
  <si>
    <t>Peterborough 007</t>
  </si>
  <si>
    <t>E02003244</t>
  </si>
  <si>
    <t>Peterborough 008</t>
  </si>
  <si>
    <t>E02003245</t>
  </si>
  <si>
    <t>Peterborough 009</t>
  </si>
  <si>
    <t>E02003246</t>
  </si>
  <si>
    <t>Peterborough 010</t>
  </si>
  <si>
    <t>E02003247</t>
  </si>
  <si>
    <t>Peterborough 011</t>
  </si>
  <si>
    <t>E02003248</t>
  </si>
  <si>
    <t>Peterborough 012</t>
  </si>
  <si>
    <t>E02003249</t>
  </si>
  <si>
    <t>Peterborough 013</t>
  </si>
  <si>
    <t>E02003250</t>
  </si>
  <si>
    <t>Peterborough 014</t>
  </si>
  <si>
    <t>E02003251</t>
  </si>
  <si>
    <t>Peterborough 015</t>
  </si>
  <si>
    <t>E02003252</t>
  </si>
  <si>
    <t>Peterborough 016</t>
  </si>
  <si>
    <t>E02003253</t>
  </si>
  <si>
    <t>Peterborough 017</t>
  </si>
  <si>
    <t>E02003254</t>
  </si>
  <si>
    <t>Peterborough 018</t>
  </si>
  <si>
    <t>E02003255</t>
  </si>
  <si>
    <t>Peterborough 019</t>
  </si>
  <si>
    <t>E02003257</t>
  </si>
  <si>
    <t>Peterborough 021</t>
  </si>
  <si>
    <t>E02003258</t>
  </si>
  <si>
    <t>Luton 001</t>
  </si>
  <si>
    <t>E06000032</t>
  </si>
  <si>
    <t>Luton</t>
  </si>
  <si>
    <t>E02003259</t>
  </si>
  <si>
    <t>Luton 002</t>
  </si>
  <si>
    <t>E02003260</t>
  </si>
  <si>
    <t>Luton 003</t>
  </si>
  <si>
    <t>E02003261</t>
  </si>
  <si>
    <t>Luton 004</t>
  </si>
  <si>
    <t>E02003262</t>
  </si>
  <si>
    <t>Luton 005</t>
  </si>
  <si>
    <t>E02003263</t>
  </si>
  <si>
    <t>Luton 006</t>
  </si>
  <si>
    <t>E02003264</t>
  </si>
  <si>
    <t>Luton 007</t>
  </si>
  <si>
    <t>E02003265</t>
  </si>
  <si>
    <t>Luton 008</t>
  </si>
  <si>
    <t>E02003266</t>
  </si>
  <si>
    <t>Luton 009</t>
  </si>
  <si>
    <t>E02003267</t>
  </si>
  <si>
    <t>Luton 010</t>
  </si>
  <si>
    <t>E02003268</t>
  </si>
  <si>
    <t>Luton 011</t>
  </si>
  <si>
    <t>E02003269</t>
  </si>
  <si>
    <t>Luton 012</t>
  </si>
  <si>
    <t>E02003270</t>
  </si>
  <si>
    <t>Luton 013</t>
  </si>
  <si>
    <t>E02003271</t>
  </si>
  <si>
    <t>Luton 014</t>
  </si>
  <si>
    <t>E02003272</t>
  </si>
  <si>
    <t>Luton 015</t>
  </si>
  <si>
    <t>E02003273</t>
  </si>
  <si>
    <t>Luton 016</t>
  </si>
  <si>
    <t>E02003274</t>
  </si>
  <si>
    <t>Luton 017</t>
  </si>
  <si>
    <t>E02003275</t>
  </si>
  <si>
    <t>Luton 018</t>
  </si>
  <si>
    <t>E02003276</t>
  </si>
  <si>
    <t>Luton 019</t>
  </si>
  <si>
    <t>E02003277</t>
  </si>
  <si>
    <t>Luton 020</t>
  </si>
  <si>
    <t>E02003278</t>
  </si>
  <si>
    <t>Luton 021</t>
  </si>
  <si>
    <t>E02003279</t>
  </si>
  <si>
    <t>Southend-on-Sea 001</t>
  </si>
  <si>
    <t>E06000033</t>
  </si>
  <si>
    <t>Southend-on-Sea</t>
  </si>
  <si>
    <t>E02003280</t>
  </si>
  <si>
    <t>Southend-on-Sea 002</t>
  </si>
  <si>
    <t>E02003281</t>
  </si>
  <si>
    <t>Southend-on-Sea 003</t>
  </si>
  <si>
    <t>E02003282</t>
  </si>
  <si>
    <t>Southend-on-Sea 004</t>
  </si>
  <si>
    <t>E02003283</t>
  </si>
  <si>
    <t>Southend-on-Sea 005</t>
  </si>
  <si>
    <t>E02003284</t>
  </si>
  <si>
    <t>Southend-on-Sea 006</t>
  </si>
  <si>
    <t>E02003285</t>
  </si>
  <si>
    <t>Southend-on-Sea 007</t>
  </si>
  <si>
    <t>E02003286</t>
  </si>
  <si>
    <t>Southend-on-Sea 008</t>
  </si>
  <si>
    <t>E02003287</t>
  </si>
  <si>
    <t>Southend-on-Sea 009</t>
  </si>
  <si>
    <t>E02003288</t>
  </si>
  <si>
    <t>Southend-on-Sea 010</t>
  </si>
  <si>
    <t>E02003289</t>
  </si>
  <si>
    <t>Southend-on-Sea 011</t>
  </si>
  <si>
    <t>E02003290</t>
  </si>
  <si>
    <t>Southend-on-Sea 012</t>
  </si>
  <si>
    <t>E02003291</t>
  </si>
  <si>
    <t>Southend-on-Sea 013</t>
  </si>
  <si>
    <t>E02003292</t>
  </si>
  <si>
    <t>Southend-on-Sea 014</t>
  </si>
  <si>
    <t>E02003293</t>
  </si>
  <si>
    <t>Southend-on-Sea 015</t>
  </si>
  <si>
    <t>E02003294</t>
  </si>
  <si>
    <t>Southend-on-Sea 016</t>
  </si>
  <si>
    <t>E02003295</t>
  </si>
  <si>
    <t>Southend-on-Sea 017</t>
  </si>
  <si>
    <t>E02003296</t>
  </si>
  <si>
    <t>Thurrock 001</t>
  </si>
  <si>
    <t>E06000034</t>
  </si>
  <si>
    <t>Thurrock</t>
  </si>
  <si>
    <t>E02003297</t>
  </si>
  <si>
    <t>Thurrock 002</t>
  </si>
  <si>
    <t>E02003298</t>
  </si>
  <si>
    <t>Thurrock 003</t>
  </si>
  <si>
    <t>E02003299</t>
  </si>
  <si>
    <t>Thurrock 004</t>
  </si>
  <si>
    <t>E02003300</t>
  </si>
  <si>
    <t>Thurrock 005</t>
  </si>
  <si>
    <t>E02003301</t>
  </si>
  <si>
    <t>Thurrock 006</t>
  </si>
  <si>
    <t>E02003302</t>
  </si>
  <si>
    <t>Thurrock 007</t>
  </si>
  <si>
    <t>E02003303</t>
  </si>
  <si>
    <t>Thurrock 008</t>
  </si>
  <si>
    <t>E02003304</t>
  </si>
  <si>
    <t>Thurrock 009</t>
  </si>
  <si>
    <t>E02003305</t>
  </si>
  <si>
    <t>Thurrock 010</t>
  </si>
  <si>
    <t>E02003307</t>
  </si>
  <si>
    <t>Thurrock 012</t>
  </si>
  <si>
    <t>E02003308</t>
  </si>
  <si>
    <t>Thurrock 013</t>
  </si>
  <si>
    <t>E02003309</t>
  </si>
  <si>
    <t>Thurrock 014</t>
  </si>
  <si>
    <t>E02003310</t>
  </si>
  <si>
    <t>Thurrock 015</t>
  </si>
  <si>
    <t>E02003311</t>
  </si>
  <si>
    <t>Thurrock 016</t>
  </si>
  <si>
    <t>E02003312</t>
  </si>
  <si>
    <t>Thurrock 017</t>
  </si>
  <si>
    <t>E02003313</t>
  </si>
  <si>
    <t>Thurrock 018</t>
  </si>
  <si>
    <t>E02003314</t>
  </si>
  <si>
    <t>Medway 001</t>
  </si>
  <si>
    <t>E06000035</t>
  </si>
  <si>
    <t>Medway</t>
  </si>
  <si>
    <t>E02003315</t>
  </si>
  <si>
    <t>Medway 002</t>
  </si>
  <si>
    <t>E02003316</t>
  </si>
  <si>
    <t>Medway 003</t>
  </si>
  <si>
    <t>E02003317</t>
  </si>
  <si>
    <t>Medway 004</t>
  </si>
  <si>
    <t>E02003318</t>
  </si>
  <si>
    <t>Medway 005</t>
  </si>
  <si>
    <t>E02003319</t>
  </si>
  <si>
    <t>Medway 006</t>
  </si>
  <si>
    <t>E02003320</t>
  </si>
  <si>
    <t>Medway 007</t>
  </si>
  <si>
    <t>E02003321</t>
  </si>
  <si>
    <t>Medway 008</t>
  </si>
  <si>
    <t>E02003322</t>
  </si>
  <si>
    <t>Medway 009</t>
  </si>
  <si>
    <t>E02003323</t>
  </si>
  <si>
    <t>Medway 010</t>
  </si>
  <si>
    <t>E02003324</t>
  </si>
  <si>
    <t>Medway 011</t>
  </si>
  <si>
    <t>E02003325</t>
  </si>
  <si>
    <t>Medway 012</t>
  </si>
  <si>
    <t>E02003326</t>
  </si>
  <si>
    <t>Medway 013</t>
  </si>
  <si>
    <t>E02003327</t>
  </si>
  <si>
    <t>Medway 014</t>
  </si>
  <si>
    <t>E02003328</t>
  </si>
  <si>
    <t>Medway 015</t>
  </si>
  <si>
    <t>E02003329</t>
  </si>
  <si>
    <t>Medway 016</t>
  </si>
  <si>
    <t>E02003330</t>
  </si>
  <si>
    <t>Medway 017</t>
  </si>
  <si>
    <t>E02003331</t>
  </si>
  <si>
    <t>Medway 018</t>
  </si>
  <si>
    <t>E02003332</t>
  </si>
  <si>
    <t>Medway 019</t>
  </si>
  <si>
    <t>E02003333</t>
  </si>
  <si>
    <t>Medway 020</t>
  </si>
  <si>
    <t>E02003334</t>
  </si>
  <si>
    <t>Medway 021</t>
  </si>
  <si>
    <t>E02003335</t>
  </si>
  <si>
    <t>Medway 022</t>
  </si>
  <si>
    <t>E02003336</t>
  </si>
  <si>
    <t>Medway 023</t>
  </si>
  <si>
    <t>E02003337</t>
  </si>
  <si>
    <t>Medway 024</t>
  </si>
  <si>
    <t>E02003338</t>
  </si>
  <si>
    <t>Medway 025</t>
  </si>
  <si>
    <t>E02003339</t>
  </si>
  <si>
    <t>Medway 026</t>
  </si>
  <si>
    <t>E02003340</t>
  </si>
  <si>
    <t>Medway 027</t>
  </si>
  <si>
    <t>E02003341</t>
  </si>
  <si>
    <t>Medway 028</t>
  </si>
  <si>
    <t>E02003342</t>
  </si>
  <si>
    <t>Medway 029</t>
  </si>
  <si>
    <t>E02003343</t>
  </si>
  <si>
    <t>Medway 030</t>
  </si>
  <si>
    <t>E02003344</t>
  </si>
  <si>
    <t>Medway 031</t>
  </si>
  <si>
    <t>E02003345</t>
  </si>
  <si>
    <t>Medway 032</t>
  </si>
  <si>
    <t>E02003346</t>
  </si>
  <si>
    <t>Medway 033</t>
  </si>
  <si>
    <t>E02003347</t>
  </si>
  <si>
    <t>Medway 034</t>
  </si>
  <si>
    <t>E02003348</t>
  </si>
  <si>
    <t>Medway 035</t>
  </si>
  <si>
    <t>E02003349</t>
  </si>
  <si>
    <t>Medway 036</t>
  </si>
  <si>
    <t>E02003350</t>
  </si>
  <si>
    <t>Medway 037</t>
  </si>
  <si>
    <t>E02003351</t>
  </si>
  <si>
    <t>Medway 038</t>
  </si>
  <si>
    <t>E02003352</t>
  </si>
  <si>
    <t>Bracknell Forest 001</t>
  </si>
  <si>
    <t>E06000036</t>
  </si>
  <si>
    <t>Bracknell Forest</t>
  </si>
  <si>
    <t>E02003353</t>
  </si>
  <si>
    <t>Bracknell Forest 002</t>
  </si>
  <si>
    <t>E02003354</t>
  </si>
  <si>
    <t>Bracknell Forest 003</t>
  </si>
  <si>
    <t>E02003355</t>
  </si>
  <si>
    <t>Bracknell Forest 004</t>
  </si>
  <si>
    <t>E02003356</t>
  </si>
  <si>
    <t>Bracknell Forest 005</t>
  </si>
  <si>
    <t>E02003357</t>
  </si>
  <si>
    <t>Bracknell Forest 006</t>
  </si>
  <si>
    <t>E02003358</t>
  </si>
  <si>
    <t>Bracknell Forest 007</t>
  </si>
  <si>
    <t>E02003359</t>
  </si>
  <si>
    <t>Bracknell Forest 008</t>
  </si>
  <si>
    <t>E02003360</t>
  </si>
  <si>
    <t>Bracknell Forest 009</t>
  </si>
  <si>
    <t>E02003361</t>
  </si>
  <si>
    <t>Bracknell Forest 010</t>
  </si>
  <si>
    <t>E02003362</t>
  </si>
  <si>
    <t>Bracknell Forest 011</t>
  </si>
  <si>
    <t>E02003363</t>
  </si>
  <si>
    <t>Bracknell Forest 012</t>
  </si>
  <si>
    <t>E02003364</t>
  </si>
  <si>
    <t>Bracknell Forest 013</t>
  </si>
  <si>
    <t>E02003365</t>
  </si>
  <si>
    <t>Bracknell Forest 014</t>
  </si>
  <si>
    <t>E02003366</t>
  </si>
  <si>
    <t>Bracknell Forest 015</t>
  </si>
  <si>
    <t>E02003367</t>
  </si>
  <si>
    <t>West Berkshire 001</t>
  </si>
  <si>
    <t>E06000037</t>
  </si>
  <si>
    <t>West Berkshire</t>
  </si>
  <si>
    <t>E02003368</t>
  </si>
  <si>
    <t>West Berkshire 002</t>
  </si>
  <si>
    <t>E02003369</t>
  </si>
  <si>
    <t>West Berkshire 003</t>
  </si>
  <si>
    <t>E02003370</t>
  </si>
  <si>
    <t>West Berkshire 004</t>
  </si>
  <si>
    <t>E02003371</t>
  </si>
  <si>
    <t>West Berkshire 005</t>
  </si>
  <si>
    <t>E02003372</t>
  </si>
  <si>
    <t>West Berkshire 006</t>
  </si>
  <si>
    <t>E02003373</t>
  </si>
  <si>
    <t>West Berkshire 007</t>
  </si>
  <si>
    <t>E02003374</t>
  </si>
  <si>
    <t>West Berkshire 008</t>
  </si>
  <si>
    <t>E02003375</t>
  </si>
  <si>
    <t>West Berkshire 009</t>
  </si>
  <si>
    <t>E02003376</t>
  </si>
  <si>
    <t>West Berkshire 010</t>
  </si>
  <si>
    <t>E02003377</t>
  </si>
  <si>
    <t>West Berkshire 011</t>
  </si>
  <si>
    <t>E02003378</t>
  </si>
  <si>
    <t>West Berkshire 012</t>
  </si>
  <si>
    <t>E02003379</t>
  </si>
  <si>
    <t>West Berkshire 013</t>
  </si>
  <si>
    <t>E02003380</t>
  </si>
  <si>
    <t>West Berkshire 014</t>
  </si>
  <si>
    <t>E02003381</t>
  </si>
  <si>
    <t>West Berkshire 015</t>
  </si>
  <si>
    <t>E02003382</t>
  </si>
  <si>
    <t>West Berkshire 016</t>
  </si>
  <si>
    <t>E02003383</t>
  </si>
  <si>
    <t>West Berkshire 017</t>
  </si>
  <si>
    <t>E02003384</t>
  </si>
  <si>
    <t>West Berkshire 018</t>
  </si>
  <si>
    <t>E02003385</t>
  </si>
  <si>
    <t>West Berkshire 019</t>
  </si>
  <si>
    <t>E02003386</t>
  </si>
  <si>
    <t>West Berkshire 020</t>
  </si>
  <si>
    <t>E02003387</t>
  </si>
  <si>
    <t>West Berkshire 021</t>
  </si>
  <si>
    <t>E02003388</t>
  </si>
  <si>
    <t>West Berkshire 022</t>
  </si>
  <si>
    <t>E02003389</t>
  </si>
  <si>
    <t>Reading 001</t>
  </si>
  <si>
    <t>E06000038</t>
  </si>
  <si>
    <t>Reading</t>
  </si>
  <si>
    <t>E02003390</t>
  </si>
  <si>
    <t>Reading 002</t>
  </si>
  <si>
    <t>E02003391</t>
  </si>
  <si>
    <t>Reading 003</t>
  </si>
  <si>
    <t>E02003392</t>
  </si>
  <si>
    <t>Reading 004</t>
  </si>
  <si>
    <t>E02003393</t>
  </si>
  <si>
    <t>Reading 005</t>
  </si>
  <si>
    <t>E02003394</t>
  </si>
  <si>
    <t>Reading 006</t>
  </si>
  <si>
    <t>E02003395</t>
  </si>
  <si>
    <t>Reading 007</t>
  </si>
  <si>
    <t>E02003396</t>
  </si>
  <si>
    <t>Reading 008</t>
  </si>
  <si>
    <t>E02003397</t>
  </si>
  <si>
    <t>Reading 009</t>
  </si>
  <si>
    <t>E02003398</t>
  </si>
  <si>
    <t>Reading 010</t>
  </si>
  <si>
    <t>E02003399</t>
  </si>
  <si>
    <t>Reading 011</t>
  </si>
  <si>
    <t>E02003400</t>
  </si>
  <si>
    <t>Reading 012</t>
  </si>
  <si>
    <t>E02003401</t>
  </si>
  <si>
    <t>Reading 013</t>
  </si>
  <si>
    <t>E02003402</t>
  </si>
  <si>
    <t>Reading 014</t>
  </si>
  <si>
    <t>E02003403</t>
  </si>
  <si>
    <t>Reading 015</t>
  </si>
  <si>
    <t>E02003404</t>
  </si>
  <si>
    <t>Reading 016</t>
  </si>
  <si>
    <t>E02003405</t>
  </si>
  <si>
    <t>Reading 017</t>
  </si>
  <si>
    <t>E02003406</t>
  </si>
  <si>
    <t>Reading 018</t>
  </si>
  <si>
    <t>E02003407</t>
  </si>
  <si>
    <t>Slough 001</t>
  </si>
  <si>
    <t>E06000039</t>
  </si>
  <si>
    <t>Slough</t>
  </si>
  <si>
    <t>E02003408</t>
  </si>
  <si>
    <t>Slough 002</t>
  </si>
  <si>
    <t>E02003409</t>
  </si>
  <si>
    <t>Slough 003</t>
  </si>
  <si>
    <t>E02003410</t>
  </si>
  <si>
    <t>Slough 004</t>
  </si>
  <si>
    <t>E02003411</t>
  </si>
  <si>
    <t>Slough 005</t>
  </si>
  <si>
    <t>E02003412</t>
  </si>
  <si>
    <t>Slough 006</t>
  </si>
  <si>
    <t>E02003413</t>
  </si>
  <si>
    <t>Slough 007</t>
  </si>
  <si>
    <t>E02003414</t>
  </si>
  <si>
    <t>Slough 008</t>
  </si>
  <si>
    <t>E02003415</t>
  </si>
  <si>
    <t>Slough 009</t>
  </si>
  <si>
    <t>E02003416</t>
  </si>
  <si>
    <t>Slough 010</t>
  </si>
  <si>
    <t>E02003417</t>
  </si>
  <si>
    <t>Slough 011</t>
  </si>
  <si>
    <t>E02003418</t>
  </si>
  <si>
    <t>Slough 012</t>
  </si>
  <si>
    <t>E02003419</t>
  </si>
  <si>
    <t>Slough 013</t>
  </si>
  <si>
    <t>E02003420</t>
  </si>
  <si>
    <t>Slough 014</t>
  </si>
  <si>
    <t>E02003421</t>
  </si>
  <si>
    <t>Windsor and Maidenhead 001</t>
  </si>
  <si>
    <t>E06000040</t>
  </si>
  <si>
    <t>Windsor and Maidenhead</t>
  </si>
  <si>
    <t>E02003422</t>
  </si>
  <si>
    <t>Windsor and Maidenhead 002</t>
  </si>
  <si>
    <t>E02003423</t>
  </si>
  <si>
    <t>Windsor and Maidenhead 003</t>
  </si>
  <si>
    <t>E02003424</t>
  </si>
  <si>
    <t>Windsor and Maidenhead 004</t>
  </si>
  <si>
    <t>E02003425</t>
  </si>
  <si>
    <t>Windsor and Maidenhead 005</t>
  </si>
  <si>
    <t>E02003426</t>
  </si>
  <si>
    <t>Windsor and Maidenhead 006</t>
  </si>
  <si>
    <t>E02003427</t>
  </si>
  <si>
    <t>Windsor and Maidenhead 007</t>
  </si>
  <si>
    <t>E02003428</t>
  </si>
  <si>
    <t>Windsor and Maidenhead 008</t>
  </si>
  <si>
    <t>E02003429</t>
  </si>
  <si>
    <t>Windsor and Maidenhead 009</t>
  </si>
  <si>
    <t>E02003430</t>
  </si>
  <si>
    <t>Windsor and Maidenhead 010</t>
  </si>
  <si>
    <t>E02003431</t>
  </si>
  <si>
    <t>Windsor and Maidenhead 011</t>
  </si>
  <si>
    <t>E02003432</t>
  </si>
  <si>
    <t>Windsor and Maidenhead 012</t>
  </si>
  <si>
    <t>E02003433</t>
  </si>
  <si>
    <t>Windsor and Maidenhead 013</t>
  </si>
  <si>
    <t>E02003434</t>
  </si>
  <si>
    <t>Windsor and Maidenhead 014</t>
  </si>
  <si>
    <t>E02003435</t>
  </si>
  <si>
    <t>Windsor and Maidenhead 015</t>
  </si>
  <si>
    <t>E02003436</t>
  </si>
  <si>
    <t>Windsor and Maidenhead 016</t>
  </si>
  <si>
    <t>E02003437</t>
  </si>
  <si>
    <t>Windsor and Maidenhead 017</t>
  </si>
  <si>
    <t>E02003438</t>
  </si>
  <si>
    <t>Windsor and Maidenhead 018</t>
  </si>
  <si>
    <t>E02003439</t>
  </si>
  <si>
    <t>Wokingham 001</t>
  </si>
  <si>
    <t>E06000041</t>
  </si>
  <si>
    <t>Wokingham</t>
  </si>
  <si>
    <t>E02003440</t>
  </si>
  <si>
    <t>Wokingham 002</t>
  </si>
  <si>
    <t>E02003441</t>
  </si>
  <si>
    <t>Wokingham 003</t>
  </si>
  <si>
    <t>E02003442</t>
  </si>
  <si>
    <t>Wokingham 004</t>
  </si>
  <si>
    <t>E02003443</t>
  </si>
  <si>
    <t>Wokingham 005</t>
  </si>
  <si>
    <t>E02003444</t>
  </si>
  <si>
    <t>Wokingham 006</t>
  </si>
  <si>
    <t>E02003445</t>
  </si>
  <si>
    <t>Wokingham 007</t>
  </si>
  <si>
    <t>E02003446</t>
  </si>
  <si>
    <t>Wokingham 008</t>
  </si>
  <si>
    <t>E02003447</t>
  </si>
  <si>
    <t>Wokingham 009</t>
  </si>
  <si>
    <t>E02003448</t>
  </si>
  <si>
    <t>Wokingham 010</t>
  </si>
  <si>
    <t>E02003449</t>
  </si>
  <si>
    <t>Wokingham 011</t>
  </si>
  <si>
    <t>E02003450</t>
  </si>
  <si>
    <t>Wokingham 012</t>
  </si>
  <si>
    <t>E02003451</t>
  </si>
  <si>
    <t>Wokingham 013</t>
  </si>
  <si>
    <t>E02003452</t>
  </si>
  <si>
    <t>Wokingham 014</t>
  </si>
  <si>
    <t>E02003453</t>
  </si>
  <si>
    <t>Wokingham 015</t>
  </si>
  <si>
    <t>E02003454</t>
  </si>
  <si>
    <t>Wokingham 016</t>
  </si>
  <si>
    <t>E02003455</t>
  </si>
  <si>
    <t>Wokingham 017</t>
  </si>
  <si>
    <t>E02003456</t>
  </si>
  <si>
    <t>Wokingham 018</t>
  </si>
  <si>
    <t>E02003457</t>
  </si>
  <si>
    <t>Wokingham 019</t>
  </si>
  <si>
    <t>E02003458</t>
  </si>
  <si>
    <t>Wokingham 020</t>
  </si>
  <si>
    <t>E02003459</t>
  </si>
  <si>
    <t>Milton Keynes 001</t>
  </si>
  <si>
    <t>E06000042</t>
  </si>
  <si>
    <t>Milton Keynes</t>
  </si>
  <si>
    <t>E02003460</t>
  </si>
  <si>
    <t>Milton Keynes 002</t>
  </si>
  <si>
    <t>E02003461</t>
  </si>
  <si>
    <t>Milton Keynes 003</t>
  </si>
  <si>
    <t>E02003462</t>
  </si>
  <si>
    <t>Milton Keynes 004</t>
  </si>
  <si>
    <t>E02003463</t>
  </si>
  <si>
    <t>Milton Keynes 005</t>
  </si>
  <si>
    <t>E02003464</t>
  </si>
  <si>
    <t>Milton Keynes 006</t>
  </si>
  <si>
    <t>E02003465</t>
  </si>
  <si>
    <t>Milton Keynes 007</t>
  </si>
  <si>
    <t>E02003466</t>
  </si>
  <si>
    <t>Milton Keynes 008</t>
  </si>
  <si>
    <t>E02003467</t>
  </si>
  <si>
    <t>Milton Keynes 009</t>
  </si>
  <si>
    <t>E02003468</t>
  </si>
  <si>
    <t>Milton Keynes 010</t>
  </si>
  <si>
    <t>E02003469</t>
  </si>
  <si>
    <t>Milton Keynes 011</t>
  </si>
  <si>
    <t>E02003470</t>
  </si>
  <si>
    <t>Milton Keynes 012</t>
  </si>
  <si>
    <t>E02003471</t>
  </si>
  <si>
    <t>Milton Keynes 013</t>
  </si>
  <si>
    <t>E02003472</t>
  </si>
  <si>
    <t>Milton Keynes 014</t>
  </si>
  <si>
    <t>E02003473</t>
  </si>
  <si>
    <t>Milton Keynes 015</t>
  </si>
  <si>
    <t>E02003474</t>
  </si>
  <si>
    <t>Milton Keynes 016</t>
  </si>
  <si>
    <t>E02003475</t>
  </si>
  <si>
    <t>Milton Keynes 017</t>
  </si>
  <si>
    <t>E02003476</t>
  </si>
  <si>
    <t>Milton Keynes 018</t>
  </si>
  <si>
    <t>E02003477</t>
  </si>
  <si>
    <t>Milton Keynes 019</t>
  </si>
  <si>
    <t>E02003478</t>
  </si>
  <si>
    <t>Milton Keynes 020</t>
  </si>
  <si>
    <t>E02003479</t>
  </si>
  <si>
    <t>Milton Keynes 021</t>
  </si>
  <si>
    <t>E02003480</t>
  </si>
  <si>
    <t>Milton Keynes 022</t>
  </si>
  <si>
    <t>E02003481</t>
  </si>
  <si>
    <t>Milton Keynes 023</t>
  </si>
  <si>
    <t>E02003482</t>
  </si>
  <si>
    <t>Milton Keynes 024</t>
  </si>
  <si>
    <t>E02003483</t>
  </si>
  <si>
    <t>Milton Keynes 025</t>
  </si>
  <si>
    <t>E02003484</t>
  </si>
  <si>
    <t>Milton Keynes 026</t>
  </si>
  <si>
    <t>E02003485</t>
  </si>
  <si>
    <t>Milton Keynes 027</t>
  </si>
  <si>
    <t>E02003486</t>
  </si>
  <si>
    <t>Milton Keynes 028</t>
  </si>
  <si>
    <t>E02003487</t>
  </si>
  <si>
    <t>Milton Keynes 029</t>
  </si>
  <si>
    <t>E02003488</t>
  </si>
  <si>
    <t>Milton Keynes 030</t>
  </si>
  <si>
    <t>E02003489</t>
  </si>
  <si>
    <t>Milton Keynes 031</t>
  </si>
  <si>
    <t>E02003490</t>
  </si>
  <si>
    <t>Milton Keynes 032</t>
  </si>
  <si>
    <t>E02003491</t>
  </si>
  <si>
    <t>Brighton and Hove 001</t>
  </si>
  <si>
    <t>E06000043</t>
  </si>
  <si>
    <t>Brighton and Hove</t>
  </si>
  <si>
    <t>E02003492</t>
  </si>
  <si>
    <t>Brighton and Hove 002</t>
  </si>
  <si>
    <t>E02003493</t>
  </si>
  <si>
    <t>Brighton and Hove 003</t>
  </si>
  <si>
    <t>E02003494</t>
  </si>
  <si>
    <t>Brighton and Hove 004</t>
  </si>
  <si>
    <t>E02003495</t>
  </si>
  <si>
    <t>Brighton and Hove 005</t>
  </si>
  <si>
    <t>E02003496</t>
  </si>
  <si>
    <t>Brighton and Hove 006</t>
  </si>
  <si>
    <t>E02003497</t>
  </si>
  <si>
    <t>Brighton and Hove 007</t>
  </si>
  <si>
    <t>E02003498</t>
  </si>
  <si>
    <t>Brighton and Hove 008</t>
  </si>
  <si>
    <t>E02003499</t>
  </si>
  <si>
    <t>Brighton and Hove 009</t>
  </si>
  <si>
    <t>E02003500</t>
  </si>
  <si>
    <t>Brighton and Hove 010</t>
  </si>
  <si>
    <t>E02003501</t>
  </si>
  <si>
    <t>Brighton and Hove 011</t>
  </si>
  <si>
    <t>E02003502</t>
  </si>
  <si>
    <t>Brighton and Hove 012</t>
  </si>
  <si>
    <t>E02003503</t>
  </si>
  <si>
    <t>Brighton and Hove 013</t>
  </si>
  <si>
    <t>E02003504</t>
  </si>
  <si>
    <t>Brighton and Hove 014</t>
  </si>
  <si>
    <t>E02003505</t>
  </si>
  <si>
    <t>Brighton and Hove 015</t>
  </si>
  <si>
    <t>E02003506</t>
  </si>
  <si>
    <t>Brighton and Hove 016</t>
  </si>
  <si>
    <t>E02003507</t>
  </si>
  <si>
    <t>Brighton and Hove 017</t>
  </si>
  <si>
    <t>E02003508</t>
  </si>
  <si>
    <t>Brighton and Hove 018</t>
  </si>
  <si>
    <t>E02003509</t>
  </si>
  <si>
    <t>Brighton and Hove 019</t>
  </si>
  <si>
    <t>E02003510</t>
  </si>
  <si>
    <t>Brighton and Hove 020</t>
  </si>
  <si>
    <t>E02003511</t>
  </si>
  <si>
    <t>Brighton and Hove 021</t>
  </si>
  <si>
    <t>E02003512</t>
  </si>
  <si>
    <t>Brighton and Hove 022</t>
  </si>
  <si>
    <t>E02003513</t>
  </si>
  <si>
    <t>Brighton and Hove 023</t>
  </si>
  <si>
    <t>E02003514</t>
  </si>
  <si>
    <t>Brighton and Hove 024</t>
  </si>
  <si>
    <t>E02003515</t>
  </si>
  <si>
    <t>Brighton and Hove 025</t>
  </si>
  <si>
    <t>E02003516</t>
  </si>
  <si>
    <t>Brighton and Hove 026</t>
  </si>
  <si>
    <t>E02003517</t>
  </si>
  <si>
    <t>Brighton and Hove 027</t>
  </si>
  <si>
    <t>E02003518</t>
  </si>
  <si>
    <t>Brighton and Hove 028</t>
  </si>
  <si>
    <t>E02003519</t>
  </si>
  <si>
    <t>Brighton and Hove 029</t>
  </si>
  <si>
    <t>E02003520</t>
  </si>
  <si>
    <t>Brighton and Hove 030</t>
  </si>
  <si>
    <t>E02003521</t>
  </si>
  <si>
    <t>Brighton and Hove 031</t>
  </si>
  <si>
    <t>E02003522</t>
  </si>
  <si>
    <t>Brighton and Hove 032</t>
  </si>
  <si>
    <t>E02003523</t>
  </si>
  <si>
    <t>Brighton and Hove 033</t>
  </si>
  <si>
    <t>E02003524</t>
  </si>
  <si>
    <t>Portsmouth 001</t>
  </si>
  <si>
    <t>E06000044</t>
  </si>
  <si>
    <t>Portsmouth</t>
  </si>
  <si>
    <t>E02003525</t>
  </si>
  <si>
    <t>Portsmouth 002</t>
  </si>
  <si>
    <t>E02003526</t>
  </si>
  <si>
    <t>Portsmouth 003</t>
  </si>
  <si>
    <t>E02003527</t>
  </si>
  <si>
    <t>Portsmouth 004</t>
  </si>
  <si>
    <t>E02003529</t>
  </si>
  <si>
    <t>Portsmouth 006</t>
  </si>
  <si>
    <t>E02003530</t>
  </si>
  <si>
    <t>Portsmouth 007</t>
  </si>
  <si>
    <t>E02003531</t>
  </si>
  <si>
    <t>Portsmouth 008</t>
  </si>
  <si>
    <t>E02003532</t>
  </si>
  <si>
    <t>Portsmouth 009</t>
  </si>
  <si>
    <t>E02003533</t>
  </si>
  <si>
    <t>Portsmouth 010</t>
  </si>
  <si>
    <t>E02003534</t>
  </si>
  <si>
    <t>Portsmouth 011</t>
  </si>
  <si>
    <t>E02003535</t>
  </si>
  <si>
    <t>Portsmouth 012</t>
  </si>
  <si>
    <t>E02003536</t>
  </si>
  <si>
    <t>Portsmouth 013</t>
  </si>
  <si>
    <t>E02003537</t>
  </si>
  <si>
    <t>Portsmouth 014</t>
  </si>
  <si>
    <t>E02003538</t>
  </si>
  <si>
    <t>Portsmouth 015</t>
  </si>
  <si>
    <t>E02003539</t>
  </si>
  <si>
    <t>Portsmouth 016</t>
  </si>
  <si>
    <t>E02003540</t>
  </si>
  <si>
    <t>Portsmouth 017</t>
  </si>
  <si>
    <t>E02003541</t>
  </si>
  <si>
    <t>Portsmouth 018</t>
  </si>
  <si>
    <t>E02003542</t>
  </si>
  <si>
    <t>Portsmouth 019</t>
  </si>
  <si>
    <t>E02003543</t>
  </si>
  <si>
    <t>Portsmouth 020</t>
  </si>
  <si>
    <t>E02003544</t>
  </si>
  <si>
    <t>Portsmouth 021</t>
  </si>
  <si>
    <t>E02003545</t>
  </si>
  <si>
    <t>Portsmouth 022</t>
  </si>
  <si>
    <t>E02003546</t>
  </si>
  <si>
    <t>Portsmouth 023</t>
  </si>
  <si>
    <t>E02003547</t>
  </si>
  <si>
    <t>Portsmouth 024</t>
  </si>
  <si>
    <t>E02003548</t>
  </si>
  <si>
    <t>Portsmouth 025</t>
  </si>
  <si>
    <t>E02003549</t>
  </si>
  <si>
    <t>Southampton 001</t>
  </si>
  <si>
    <t>E06000045</t>
  </si>
  <si>
    <t>Southampton</t>
  </si>
  <si>
    <t>E02003550</t>
  </si>
  <si>
    <t>Southampton 002</t>
  </si>
  <si>
    <t>E02003551</t>
  </si>
  <si>
    <t>Southampton 003</t>
  </si>
  <si>
    <t>E02003552</t>
  </si>
  <si>
    <t>Southampton 004</t>
  </si>
  <si>
    <t>E02003553</t>
  </si>
  <si>
    <t>Southampton 005</t>
  </si>
  <si>
    <t>E02003554</t>
  </si>
  <si>
    <t>Southampton 006</t>
  </si>
  <si>
    <t>E02003555</t>
  </si>
  <si>
    <t>Southampton 007</t>
  </si>
  <si>
    <t>E02003556</t>
  </si>
  <si>
    <t>Southampton 008</t>
  </si>
  <si>
    <t>E02003557</t>
  </si>
  <si>
    <t>Southampton 009</t>
  </si>
  <si>
    <t>E02003558</t>
  </si>
  <si>
    <t>Southampton 010</t>
  </si>
  <si>
    <t>E02003559</t>
  </si>
  <si>
    <t>Southampton 011</t>
  </si>
  <si>
    <t>E02003560</t>
  </si>
  <si>
    <t>Southampton 012</t>
  </si>
  <si>
    <t>E02003561</t>
  </si>
  <si>
    <t>Southampton 013</t>
  </si>
  <si>
    <t>E02003562</t>
  </si>
  <si>
    <t>Southampton 014</t>
  </si>
  <si>
    <t>E02003563</t>
  </si>
  <si>
    <t>Southampton 015</t>
  </si>
  <si>
    <t>E02003564</t>
  </si>
  <si>
    <t>Southampton 016</t>
  </si>
  <si>
    <t>E02003565</t>
  </si>
  <si>
    <t>Southampton 017</t>
  </si>
  <si>
    <t>E02003566</t>
  </si>
  <si>
    <t>Southampton 018</t>
  </si>
  <si>
    <t>E02003567</t>
  </si>
  <si>
    <t>Southampton 019</t>
  </si>
  <si>
    <t>E02003568</t>
  </si>
  <si>
    <t>Southampton 020</t>
  </si>
  <si>
    <t>E02003569</t>
  </si>
  <si>
    <t>Southampton 021</t>
  </si>
  <si>
    <t>E02003570</t>
  </si>
  <si>
    <t>Southampton 022</t>
  </si>
  <si>
    <t>E02003571</t>
  </si>
  <si>
    <t>Southampton 023</t>
  </si>
  <si>
    <t>E02003572</t>
  </si>
  <si>
    <t>Southampton 024</t>
  </si>
  <si>
    <t>E02003573</t>
  </si>
  <si>
    <t>Southampton 025</t>
  </si>
  <si>
    <t>E02003574</t>
  </si>
  <si>
    <t>Southampton 026</t>
  </si>
  <si>
    <t>E02003575</t>
  </si>
  <si>
    <t>Southampton 027</t>
  </si>
  <si>
    <t>E02003576</t>
  </si>
  <si>
    <t>Southampton 028</t>
  </si>
  <si>
    <t>E02003577</t>
  </si>
  <si>
    <t>Southampton 029</t>
  </si>
  <si>
    <t>E02003578</t>
  </si>
  <si>
    <t>Southampton 030</t>
  </si>
  <si>
    <t>E02003579</t>
  </si>
  <si>
    <t>Southampton 031</t>
  </si>
  <si>
    <t>E02003580</t>
  </si>
  <si>
    <t>Southampton 032</t>
  </si>
  <si>
    <t>E02003581</t>
  </si>
  <si>
    <t>Isle of Wight 001</t>
  </si>
  <si>
    <t>E06000046</t>
  </si>
  <si>
    <t>Isle of Wight</t>
  </si>
  <si>
    <t>E02003582</t>
  </si>
  <si>
    <t>Isle of Wight 002</t>
  </si>
  <si>
    <t>E02003583</t>
  </si>
  <si>
    <t>Isle of Wight 003</t>
  </si>
  <si>
    <t>E02003584</t>
  </si>
  <si>
    <t>Isle of Wight 004</t>
  </si>
  <si>
    <t>E02003585</t>
  </si>
  <si>
    <t>Isle of Wight 005</t>
  </si>
  <si>
    <t>E02003586</t>
  </si>
  <si>
    <t>Isle of Wight 006</t>
  </si>
  <si>
    <t>E02003587</t>
  </si>
  <si>
    <t>Isle of Wight 007</t>
  </si>
  <si>
    <t>E02003588</t>
  </si>
  <si>
    <t>Isle of Wight 008</t>
  </si>
  <si>
    <t>E02003589</t>
  </si>
  <si>
    <t>Isle of Wight 009</t>
  </si>
  <si>
    <t>E02003590</t>
  </si>
  <si>
    <t>Isle of Wight 010</t>
  </si>
  <si>
    <t>E02003591</t>
  </si>
  <si>
    <t>Isle of Wight 011</t>
  </si>
  <si>
    <t>E02003592</t>
  </si>
  <si>
    <t>Isle of Wight 012</t>
  </si>
  <si>
    <t>E02003593</t>
  </si>
  <si>
    <t>Isle of Wight 013</t>
  </si>
  <si>
    <t>E02003594</t>
  </si>
  <si>
    <t>Isle of Wight 014</t>
  </si>
  <si>
    <t>E02003595</t>
  </si>
  <si>
    <t>Isle of Wight 015</t>
  </si>
  <si>
    <t>E02003596</t>
  </si>
  <si>
    <t>Isle of Wight 016</t>
  </si>
  <si>
    <t>E02003597</t>
  </si>
  <si>
    <t>Isle of Wight 017</t>
  </si>
  <si>
    <t>E02003598</t>
  </si>
  <si>
    <t>Isle of Wight 018</t>
  </si>
  <si>
    <t>E02003599</t>
  </si>
  <si>
    <t>Central Bedfordshire 001</t>
  </si>
  <si>
    <t>E06000056</t>
  </si>
  <si>
    <t>Central Bedfordshire</t>
  </si>
  <si>
    <t>E02003600</t>
  </si>
  <si>
    <t>Central Bedfordshire 002</t>
  </si>
  <si>
    <t>E02003601</t>
  </si>
  <si>
    <t>Central Bedfordshire 003</t>
  </si>
  <si>
    <t>E02003602</t>
  </si>
  <si>
    <t>Central Bedfordshire 004</t>
  </si>
  <si>
    <t>E02003603</t>
  </si>
  <si>
    <t>Central Bedfordshire 005</t>
  </si>
  <si>
    <t>E02003604</t>
  </si>
  <si>
    <t>Central Bedfordshire 006</t>
  </si>
  <si>
    <t>E02003605</t>
  </si>
  <si>
    <t>Central Bedfordshire 007</t>
  </si>
  <si>
    <t>E02003606</t>
  </si>
  <si>
    <t>Central Bedfordshire 008</t>
  </si>
  <si>
    <t>E02003607</t>
  </si>
  <si>
    <t>Central Bedfordshire 009</t>
  </si>
  <si>
    <t>E02003608</t>
  </si>
  <si>
    <t>Central Bedfordshire 010</t>
  </si>
  <si>
    <t>E02003609</t>
  </si>
  <si>
    <t>Central Bedfordshire 011</t>
  </si>
  <si>
    <t>E02003610</t>
  </si>
  <si>
    <t>Central Bedfordshire 012</t>
  </si>
  <si>
    <t>E02003611</t>
  </si>
  <si>
    <t>Central Bedfordshire 013</t>
  </si>
  <si>
    <t>E02003612</t>
  </si>
  <si>
    <t>Central Bedfordshire 014</t>
  </si>
  <si>
    <t>E02003613</t>
  </si>
  <si>
    <t>Central Bedfordshire 015</t>
  </si>
  <si>
    <t>E02003614</t>
  </si>
  <si>
    <t>Central Bedfordshire 016</t>
  </si>
  <si>
    <t>E02003615</t>
  </si>
  <si>
    <t>Central Bedfordshire 017</t>
  </si>
  <si>
    <t>E02003616</t>
  </si>
  <si>
    <t>Bedford 001</t>
  </si>
  <si>
    <t>E06000055</t>
  </si>
  <si>
    <t>Bedford</t>
  </si>
  <si>
    <t>E02003617</t>
  </si>
  <si>
    <t>Bedford 002</t>
  </si>
  <si>
    <t>E02003618</t>
  </si>
  <si>
    <t>Bedford 003</t>
  </si>
  <si>
    <t>E02003619</t>
  </si>
  <si>
    <t>Bedford 004</t>
  </si>
  <si>
    <t>E02003620</t>
  </si>
  <si>
    <t>Bedford 005</t>
  </si>
  <si>
    <t>E02003621</t>
  </si>
  <si>
    <t>Bedford 006</t>
  </si>
  <si>
    <t>E02003622</t>
  </si>
  <si>
    <t>Bedford 007</t>
  </si>
  <si>
    <t>E02003623</t>
  </si>
  <si>
    <t>Bedford 008</t>
  </si>
  <si>
    <t>E02003624</t>
  </si>
  <si>
    <t>Bedford 009</t>
  </si>
  <si>
    <t>E02003625</t>
  </si>
  <si>
    <t>Bedford 010</t>
  </si>
  <si>
    <t>E02003626</t>
  </si>
  <si>
    <t>Bedford 011</t>
  </si>
  <si>
    <t>E02003627</t>
  </si>
  <si>
    <t>Bedford 012</t>
  </si>
  <si>
    <t>E02003628</t>
  </si>
  <si>
    <t>Bedford 013</t>
  </si>
  <si>
    <t>E02003629</t>
  </si>
  <si>
    <t>Bedford 014</t>
  </si>
  <si>
    <t>E02003630</t>
  </si>
  <si>
    <t>Bedford 015</t>
  </si>
  <si>
    <t>E02003631</t>
  </si>
  <si>
    <t>Bedford 016</t>
  </si>
  <si>
    <t>E02003632</t>
  </si>
  <si>
    <t>Bedford 017</t>
  </si>
  <si>
    <t>E02003633</t>
  </si>
  <si>
    <t>Bedford 018</t>
  </si>
  <si>
    <t>E02003634</t>
  </si>
  <si>
    <t>Bedford 019</t>
  </si>
  <si>
    <t>E02003635</t>
  </si>
  <si>
    <t>Bedford 020</t>
  </si>
  <si>
    <t>E02003636</t>
  </si>
  <si>
    <t>Central Bedfordshire 018</t>
  </si>
  <si>
    <t>E02003637</t>
  </si>
  <si>
    <t>Central Bedfordshire 019</t>
  </si>
  <si>
    <t>E02003638</t>
  </si>
  <si>
    <t>Central Bedfordshire 020</t>
  </si>
  <si>
    <t>E02003639</t>
  </si>
  <si>
    <t>Central Bedfordshire 021</t>
  </si>
  <si>
    <t>E02003640</t>
  </si>
  <si>
    <t>Central Bedfordshire 022</t>
  </si>
  <si>
    <t>E02003641</t>
  </si>
  <si>
    <t>Central Bedfordshire 023</t>
  </si>
  <si>
    <t>E02003642</t>
  </si>
  <si>
    <t>Central Bedfordshire 025</t>
  </si>
  <si>
    <t>E02003643</t>
  </si>
  <si>
    <t>Central Bedfordshire 024</t>
  </si>
  <si>
    <t>E02003644</t>
  </si>
  <si>
    <t>Central Bedfordshire 026</t>
  </si>
  <si>
    <t>E02003645</t>
  </si>
  <si>
    <t>Central Bedfordshire 027</t>
  </si>
  <si>
    <t>E02003646</t>
  </si>
  <si>
    <t>Central Bedfordshire 028</t>
  </si>
  <si>
    <t>E02003647</t>
  </si>
  <si>
    <t>Central Bedfordshire 029</t>
  </si>
  <si>
    <t>E02003648</t>
  </si>
  <si>
    <t>Central Bedfordshire 030</t>
  </si>
  <si>
    <t>E02003649</t>
  </si>
  <si>
    <t>Central Bedfordshire 031</t>
  </si>
  <si>
    <t>E02003650</t>
  </si>
  <si>
    <t>Central Bedfordshire 032</t>
  </si>
  <si>
    <t>E02003651</t>
  </si>
  <si>
    <t>Central Bedfordshire 033</t>
  </si>
  <si>
    <t>E02003652</t>
  </si>
  <si>
    <t>Aylesbury Vale 001</t>
  </si>
  <si>
    <t>E07000004</t>
  </si>
  <si>
    <t>Aylesbury Vale</t>
  </si>
  <si>
    <t>E02003653</t>
  </si>
  <si>
    <t>Aylesbury Vale 002</t>
  </si>
  <si>
    <t>E02003654</t>
  </si>
  <si>
    <t>Aylesbury Vale 003</t>
  </si>
  <si>
    <t>E02003655</t>
  </si>
  <si>
    <t>Aylesbury Vale 004</t>
  </si>
  <si>
    <t>E02003656</t>
  </si>
  <si>
    <t>Aylesbury Vale 005</t>
  </si>
  <si>
    <t>E02003657</t>
  </si>
  <si>
    <t>Aylesbury Vale 006</t>
  </si>
  <si>
    <t>E02003658</t>
  </si>
  <si>
    <t>Aylesbury Vale 007</t>
  </si>
  <si>
    <t>E02003659</t>
  </si>
  <si>
    <t>Aylesbury Vale 008</t>
  </si>
  <si>
    <t>E02003660</t>
  </si>
  <si>
    <t>Aylesbury Vale 009</t>
  </si>
  <si>
    <t>E02003661</t>
  </si>
  <si>
    <t>Aylesbury Vale 010</t>
  </si>
  <si>
    <t>E02003662</t>
  </si>
  <si>
    <t>Aylesbury Vale 011</t>
  </si>
  <si>
    <t>E02003663</t>
  </si>
  <si>
    <t>Aylesbury Vale 012</t>
  </si>
  <si>
    <t>E02003664</t>
  </si>
  <si>
    <t>Aylesbury Vale 013</t>
  </si>
  <si>
    <t>E02003665</t>
  </si>
  <si>
    <t>Aylesbury Vale 014</t>
  </si>
  <si>
    <t>E02003666</t>
  </si>
  <si>
    <t>Aylesbury Vale 015</t>
  </si>
  <si>
    <t>E02003667</t>
  </si>
  <si>
    <t>Aylesbury Vale 016</t>
  </si>
  <si>
    <t>E02003668</t>
  </si>
  <si>
    <t>Aylesbury Vale 017</t>
  </si>
  <si>
    <t>E02003669</t>
  </si>
  <si>
    <t>Aylesbury Vale 018</t>
  </si>
  <si>
    <t>E02003670</t>
  </si>
  <si>
    <t>Aylesbury Vale 019</t>
  </si>
  <si>
    <t>E02003671</t>
  </si>
  <si>
    <t>Aylesbury Vale 020</t>
  </si>
  <si>
    <t>E02003672</t>
  </si>
  <si>
    <t>Aylesbury Vale 021</t>
  </si>
  <si>
    <t>E02003673</t>
  </si>
  <si>
    <t>Aylesbury Vale 022</t>
  </si>
  <si>
    <t>E02003674</t>
  </si>
  <si>
    <t>Aylesbury Vale 023</t>
  </si>
  <si>
    <t>E02003675</t>
  </si>
  <si>
    <t>Aylesbury Vale 024</t>
  </si>
  <si>
    <t>E02003676</t>
  </si>
  <si>
    <t>Chiltern 001</t>
  </si>
  <si>
    <t>E07000005</t>
  </si>
  <si>
    <t>Chiltern</t>
  </si>
  <si>
    <t>E02003677</t>
  </si>
  <si>
    <t>Chiltern 002</t>
  </si>
  <si>
    <t>E02003678</t>
  </si>
  <si>
    <t>Chiltern 003</t>
  </si>
  <si>
    <t>E02003679</t>
  </si>
  <si>
    <t>Chiltern 004</t>
  </si>
  <si>
    <t>E02003680</t>
  </si>
  <si>
    <t>Chiltern 005</t>
  </si>
  <si>
    <t>E02003681</t>
  </si>
  <si>
    <t>Chiltern 006</t>
  </si>
  <si>
    <t>E02003682</t>
  </si>
  <si>
    <t>Chiltern 007</t>
  </si>
  <si>
    <t>E02003683</t>
  </si>
  <si>
    <t>Chiltern 008</t>
  </si>
  <si>
    <t>E02003685</t>
  </si>
  <si>
    <t>Chiltern 010</t>
  </si>
  <si>
    <t>E02003686</t>
  </si>
  <si>
    <t>Chiltern 011</t>
  </si>
  <si>
    <t>E02003687</t>
  </si>
  <si>
    <t>Chiltern 012</t>
  </si>
  <si>
    <t>E02003688</t>
  </si>
  <si>
    <t>South Bucks 001</t>
  </si>
  <si>
    <t>E07000006</t>
  </si>
  <si>
    <t>South Bucks</t>
  </si>
  <si>
    <t>E02003689</t>
  </si>
  <si>
    <t>South Bucks 002</t>
  </si>
  <si>
    <t>E02003690</t>
  </si>
  <si>
    <t>South Bucks 003</t>
  </si>
  <si>
    <t>E02003691</t>
  </si>
  <si>
    <t>South Bucks 004</t>
  </si>
  <si>
    <t>E02003692</t>
  </si>
  <si>
    <t>South Bucks 005</t>
  </si>
  <si>
    <t>E02003693</t>
  </si>
  <si>
    <t>South Bucks 006</t>
  </si>
  <si>
    <t>E02003694</t>
  </si>
  <si>
    <t>South Bucks 007</t>
  </si>
  <si>
    <t>E02003695</t>
  </si>
  <si>
    <t>South Bucks 008</t>
  </si>
  <si>
    <t>E02003696</t>
  </si>
  <si>
    <t>Wycombe 001</t>
  </si>
  <si>
    <t>E07000007</t>
  </si>
  <si>
    <t>Wycombe</t>
  </si>
  <si>
    <t>E02003697</t>
  </si>
  <si>
    <t>Wycombe 002</t>
  </si>
  <si>
    <t>E02003698</t>
  </si>
  <si>
    <t>Wycombe 003</t>
  </si>
  <si>
    <t>E02003699</t>
  </si>
  <si>
    <t>Wycombe 004</t>
  </si>
  <si>
    <t>E02003701</t>
  </si>
  <si>
    <t>Wycombe 006</t>
  </si>
  <si>
    <t>E02003702</t>
  </si>
  <si>
    <t>Wycombe 007</t>
  </si>
  <si>
    <t>E02003703</t>
  </si>
  <si>
    <t>Wycombe 008</t>
  </si>
  <si>
    <t>E02003704</t>
  </si>
  <si>
    <t>Wycombe 009</t>
  </si>
  <si>
    <t>E02003705</t>
  </si>
  <si>
    <t>Wycombe 010</t>
  </si>
  <si>
    <t>E02003706</t>
  </si>
  <si>
    <t>Wycombe 011</t>
  </si>
  <si>
    <t>E02003707</t>
  </si>
  <si>
    <t>Wycombe 012</t>
  </si>
  <si>
    <t>E02003708</t>
  </si>
  <si>
    <t>Wycombe 013</t>
  </si>
  <si>
    <t>E02003709</t>
  </si>
  <si>
    <t>Wycombe 014</t>
  </si>
  <si>
    <t>E02003710</t>
  </si>
  <si>
    <t>Wycombe 015</t>
  </si>
  <si>
    <t>E02003711</t>
  </si>
  <si>
    <t>Wycombe 016</t>
  </si>
  <si>
    <t>E02003712</t>
  </si>
  <si>
    <t>Wycombe 017</t>
  </si>
  <si>
    <t>E02003713</t>
  </si>
  <si>
    <t>Wycombe 018</t>
  </si>
  <si>
    <t>E02003714</t>
  </si>
  <si>
    <t>Wycombe 019</t>
  </si>
  <si>
    <t>E02003715</t>
  </si>
  <si>
    <t>Wycombe 020</t>
  </si>
  <si>
    <t>E02003716</t>
  </si>
  <si>
    <t>Wycombe 021</t>
  </si>
  <si>
    <t>E02003717</t>
  </si>
  <si>
    <t>Wycombe 022</t>
  </si>
  <si>
    <t>E02003718</t>
  </si>
  <si>
    <t>Wycombe 023</t>
  </si>
  <si>
    <t>E02003719</t>
  </si>
  <si>
    <t>Cambridge 001</t>
  </si>
  <si>
    <t>E07000008</t>
  </si>
  <si>
    <t>Cambridge</t>
  </si>
  <si>
    <t>E02003720</t>
  </si>
  <si>
    <t>Cambridge 002</t>
  </si>
  <si>
    <t>E02003721</t>
  </si>
  <si>
    <t>Cambridge 003</t>
  </si>
  <si>
    <t>E02003722</t>
  </si>
  <si>
    <t>Cambridge 004</t>
  </si>
  <si>
    <t>E02003723</t>
  </si>
  <si>
    <t>Cambridge 005</t>
  </si>
  <si>
    <t>E02003724</t>
  </si>
  <si>
    <t>Cambridge 006</t>
  </si>
  <si>
    <t>E02003725</t>
  </si>
  <si>
    <t>Cambridge 007</t>
  </si>
  <si>
    <t>E02003726</t>
  </si>
  <si>
    <t>Cambridge 008</t>
  </si>
  <si>
    <t>E02003727</t>
  </si>
  <si>
    <t>Cambridge 009</t>
  </si>
  <si>
    <t>E02003728</t>
  </si>
  <si>
    <t>Cambridge 010</t>
  </si>
  <si>
    <t>E02003729</t>
  </si>
  <si>
    <t>Cambridge 011</t>
  </si>
  <si>
    <t>E02003730</t>
  </si>
  <si>
    <t>Cambridge 012</t>
  </si>
  <si>
    <t>E02003731</t>
  </si>
  <si>
    <t>Cambridge 013</t>
  </si>
  <si>
    <t>E02003732</t>
  </si>
  <si>
    <t>East Cambridgeshire 001</t>
  </si>
  <si>
    <t>E07000009</t>
  </si>
  <si>
    <t>East Cambridgeshire</t>
  </si>
  <si>
    <t>E02003733</t>
  </si>
  <si>
    <t>East Cambridgeshire 002</t>
  </si>
  <si>
    <t>E02003734</t>
  </si>
  <si>
    <t>East Cambridgeshire 003</t>
  </si>
  <si>
    <t>E02003735</t>
  </si>
  <si>
    <t>East Cambridgeshire 004</t>
  </si>
  <si>
    <t>E02003736</t>
  </si>
  <si>
    <t>East Cambridgeshire 005</t>
  </si>
  <si>
    <t>E02003737</t>
  </si>
  <si>
    <t>East Cambridgeshire 006</t>
  </si>
  <si>
    <t>E02003738</t>
  </si>
  <si>
    <t>East Cambridgeshire 007</t>
  </si>
  <si>
    <t>E02003739</t>
  </si>
  <si>
    <t>East Cambridgeshire 008</t>
  </si>
  <si>
    <t>E02003740</t>
  </si>
  <si>
    <t>East Cambridgeshire 009</t>
  </si>
  <si>
    <t>E02003742</t>
  </si>
  <si>
    <t>Fenland 001</t>
  </si>
  <si>
    <t>E07000010</t>
  </si>
  <si>
    <t>Fenland</t>
  </si>
  <si>
    <t>E02003743</t>
  </si>
  <si>
    <t>Fenland 002</t>
  </si>
  <si>
    <t>E02003744</t>
  </si>
  <si>
    <t>Fenland 003</t>
  </si>
  <si>
    <t>E02003745</t>
  </si>
  <si>
    <t>Fenland 004</t>
  </si>
  <si>
    <t>E02003746</t>
  </si>
  <si>
    <t>Fenland 005</t>
  </si>
  <si>
    <t>E02003747</t>
  </si>
  <si>
    <t>Fenland 006</t>
  </si>
  <si>
    <t>E02003748</t>
  </si>
  <si>
    <t>Fenland 007</t>
  </si>
  <si>
    <t>E02003749</t>
  </si>
  <si>
    <t>Fenland 008</t>
  </si>
  <si>
    <t>E02003750</t>
  </si>
  <si>
    <t>Fenland 009</t>
  </si>
  <si>
    <t>E02003751</t>
  </si>
  <si>
    <t>Fenland 010</t>
  </si>
  <si>
    <t>E02003752</t>
  </si>
  <si>
    <t>Fenland 011</t>
  </si>
  <si>
    <t>E02003753</t>
  </si>
  <si>
    <t>Huntingdonshire 001</t>
  </si>
  <si>
    <t>E07000011</t>
  </si>
  <si>
    <t>Huntingdonshire</t>
  </si>
  <si>
    <t>E02003754</t>
  </si>
  <si>
    <t>Huntingdonshire 002</t>
  </si>
  <si>
    <t>E02003755</t>
  </si>
  <si>
    <t>Huntingdonshire 003</t>
  </si>
  <si>
    <t>E02003756</t>
  </si>
  <si>
    <t>Huntingdonshire 004</t>
  </si>
  <si>
    <t>E02003757</t>
  </si>
  <si>
    <t>Huntingdonshire 005</t>
  </si>
  <si>
    <t>E02003758</t>
  </si>
  <si>
    <t>Huntingdonshire 006</t>
  </si>
  <si>
    <t>E02003759</t>
  </si>
  <si>
    <t>Huntingdonshire 007</t>
  </si>
  <si>
    <t>E02003760</t>
  </si>
  <si>
    <t>Huntingdonshire 008</t>
  </si>
  <si>
    <t>E02003761</t>
  </si>
  <si>
    <t>Huntingdonshire 009</t>
  </si>
  <si>
    <t>E02003762</t>
  </si>
  <si>
    <t>Huntingdonshire 010</t>
  </si>
  <si>
    <t>E02003763</t>
  </si>
  <si>
    <t>Huntingdonshire 011</t>
  </si>
  <si>
    <t>E02003764</t>
  </si>
  <si>
    <t>Huntingdonshire 012</t>
  </si>
  <si>
    <t>E02003765</t>
  </si>
  <si>
    <t>Huntingdonshire 013</t>
  </si>
  <si>
    <t>E02003766</t>
  </si>
  <si>
    <t>Huntingdonshire 014</t>
  </si>
  <si>
    <t>E02003767</t>
  </si>
  <si>
    <t>Huntingdonshire 015</t>
  </si>
  <si>
    <t>E02003768</t>
  </si>
  <si>
    <t>Huntingdonshire 016</t>
  </si>
  <si>
    <t>E02003769</t>
  </si>
  <si>
    <t>Huntingdonshire 017</t>
  </si>
  <si>
    <t>E02003770</t>
  </si>
  <si>
    <t>Huntingdonshire 018</t>
  </si>
  <si>
    <t>E02003771</t>
  </si>
  <si>
    <t>Huntingdonshire 019</t>
  </si>
  <si>
    <t>E02003772</t>
  </si>
  <si>
    <t>Huntingdonshire 020</t>
  </si>
  <si>
    <t>E02003773</t>
  </si>
  <si>
    <t>Huntingdonshire 021</t>
  </si>
  <si>
    <t>E02003774</t>
  </si>
  <si>
    <t>Huntingdonshire 022</t>
  </si>
  <si>
    <t>E02003775</t>
  </si>
  <si>
    <t>South Cambridgeshire 001</t>
  </si>
  <si>
    <t>E07000012</t>
  </si>
  <si>
    <t>South Cambridgeshire</t>
  </si>
  <si>
    <t>E02003776</t>
  </si>
  <si>
    <t>South Cambridgeshire 002</t>
  </si>
  <si>
    <t>E02003777</t>
  </si>
  <si>
    <t>South Cambridgeshire 003</t>
  </si>
  <si>
    <t>E02003778</t>
  </si>
  <si>
    <t>South Cambridgeshire 004</t>
  </si>
  <si>
    <t>E02003779</t>
  </si>
  <si>
    <t>South Cambridgeshire 005</t>
  </si>
  <si>
    <t>E02003780</t>
  </si>
  <si>
    <t>South Cambridgeshire 006</t>
  </si>
  <si>
    <t>E02003781</t>
  </si>
  <si>
    <t>South Cambridgeshire 007</t>
  </si>
  <si>
    <t>E02003783</t>
  </si>
  <si>
    <t>South Cambridgeshire 009</t>
  </si>
  <si>
    <t>E02003784</t>
  </si>
  <si>
    <t>South Cambridgeshire 010</t>
  </si>
  <si>
    <t>E02003785</t>
  </si>
  <si>
    <t>South Cambridgeshire 011</t>
  </si>
  <si>
    <t>E02003786</t>
  </si>
  <si>
    <t>South Cambridgeshire 012</t>
  </si>
  <si>
    <t>E02003787</t>
  </si>
  <si>
    <t>South Cambridgeshire 013</t>
  </si>
  <si>
    <t>E02003788</t>
  </si>
  <si>
    <t>South Cambridgeshire 014</t>
  </si>
  <si>
    <t>E02003789</t>
  </si>
  <si>
    <t>South Cambridgeshire 015</t>
  </si>
  <si>
    <t>E02003790</t>
  </si>
  <si>
    <t>South Cambridgeshire 016</t>
  </si>
  <si>
    <t>E02003791</t>
  </si>
  <si>
    <t>South Cambridgeshire 017</t>
  </si>
  <si>
    <t>E02003792</t>
  </si>
  <si>
    <t>South Cambridgeshire 018</t>
  </si>
  <si>
    <t>E02003793</t>
  </si>
  <si>
    <t>South Cambridgeshire 019</t>
  </si>
  <si>
    <t>E02003794</t>
  </si>
  <si>
    <t>Cheshire West and Chester 022</t>
  </si>
  <si>
    <t>E06000050</t>
  </si>
  <si>
    <t>Cheshire West and Chester</t>
  </si>
  <si>
    <t>E02003795</t>
  </si>
  <si>
    <t>Cheshire West and Chester 025</t>
  </si>
  <si>
    <t>E02003796</t>
  </si>
  <si>
    <t>Cheshire West and Chester 027</t>
  </si>
  <si>
    <t>E02003797</t>
  </si>
  <si>
    <t>Cheshire West and Chester 028</t>
  </si>
  <si>
    <t>E02003798</t>
  </si>
  <si>
    <t>Cheshire West and Chester 029</t>
  </si>
  <si>
    <t>E02003799</t>
  </si>
  <si>
    <t>Cheshire West and Chester 031</t>
  </si>
  <si>
    <t>E02003800</t>
  </si>
  <si>
    <t>Cheshire West and Chester 030</t>
  </si>
  <si>
    <t>E02003801</t>
  </si>
  <si>
    <t>Cheshire West and Chester 032</t>
  </si>
  <si>
    <t>E02003802</t>
  </si>
  <si>
    <t>Cheshire West and Chester 033</t>
  </si>
  <si>
    <t>E02003803</t>
  </si>
  <si>
    <t>Cheshire West and Chester 034</t>
  </si>
  <si>
    <t>E02003804</t>
  </si>
  <si>
    <t>Cheshire West and Chester 036</t>
  </si>
  <si>
    <t>E02003805</t>
  </si>
  <si>
    <t>Cheshire West and Chester 039</t>
  </si>
  <si>
    <t>E02003806</t>
  </si>
  <si>
    <t>Cheshire West and Chester 041</t>
  </si>
  <si>
    <t>E02003807</t>
  </si>
  <si>
    <t>Cheshire West and Chester 043</t>
  </si>
  <si>
    <t>E02003808</t>
  </si>
  <si>
    <t>Cheshire West and Chester 044</t>
  </si>
  <si>
    <t>E02003809</t>
  </si>
  <si>
    <t>Cheshire West and Chester 046</t>
  </si>
  <si>
    <t>E02003810</t>
  </si>
  <si>
    <t>Cheshire West and Chester 047</t>
  </si>
  <si>
    <t>E02003811</t>
  </si>
  <si>
    <t>Cheshire East 022</t>
  </si>
  <si>
    <t>E06000049</t>
  </si>
  <si>
    <t>Cheshire East</t>
  </si>
  <si>
    <t>E02003812</t>
  </si>
  <si>
    <t>Cheshire East 023</t>
  </si>
  <si>
    <t>E02003813</t>
  </si>
  <si>
    <t>Cheshire East 024</t>
  </si>
  <si>
    <t>E02003814</t>
  </si>
  <si>
    <t>Cheshire East 025</t>
  </si>
  <si>
    <t>E02003815</t>
  </si>
  <si>
    <t>Cheshire East 026</t>
  </si>
  <si>
    <t>E02003816</t>
  </si>
  <si>
    <t>Cheshire East 027</t>
  </si>
  <si>
    <t>E02003817</t>
  </si>
  <si>
    <t>Cheshire East 028</t>
  </si>
  <si>
    <t>E02003818</t>
  </si>
  <si>
    <t>Cheshire East 029</t>
  </si>
  <si>
    <t>E02003819</t>
  </si>
  <si>
    <t>Cheshire East 030</t>
  </si>
  <si>
    <t>E02003820</t>
  </si>
  <si>
    <t>Cheshire East 031</t>
  </si>
  <si>
    <t>E02003821</t>
  </si>
  <si>
    <t>Cheshire East 032</t>
  </si>
  <si>
    <t>E02003822</t>
  </si>
  <si>
    <t>Cheshire East 033</t>
  </si>
  <si>
    <t>E02003823</t>
  </si>
  <si>
    <t>Cheshire East 040</t>
  </si>
  <si>
    <t>E02003824</t>
  </si>
  <si>
    <t>Cheshire East 042</t>
  </si>
  <si>
    <t>E02003825</t>
  </si>
  <si>
    <t>Cheshire East 034</t>
  </si>
  <si>
    <t>E02003826</t>
  </si>
  <si>
    <t>Cheshire East 035</t>
  </si>
  <si>
    <t>E02003827</t>
  </si>
  <si>
    <t>Cheshire East 036</t>
  </si>
  <si>
    <t>E02003828</t>
  </si>
  <si>
    <t>Cheshire East 037</t>
  </si>
  <si>
    <t>E02003829</t>
  </si>
  <si>
    <t>Cheshire East 038</t>
  </si>
  <si>
    <t>E02003830</t>
  </si>
  <si>
    <t>Cheshire East 039</t>
  </si>
  <si>
    <t>E02003831</t>
  </si>
  <si>
    <t>Cheshire East 041</t>
  </si>
  <si>
    <t>E02003832</t>
  </si>
  <si>
    <t>Cheshire East 043</t>
  </si>
  <si>
    <t>E02003833</t>
  </si>
  <si>
    <t>Cheshire East 044</t>
  </si>
  <si>
    <t>E02003834</t>
  </si>
  <si>
    <t>Cheshire East 045</t>
  </si>
  <si>
    <t>E02003835</t>
  </si>
  <si>
    <t>Cheshire East 046</t>
  </si>
  <si>
    <t>E02003836</t>
  </si>
  <si>
    <t>Cheshire East 047</t>
  </si>
  <si>
    <t>E02003837</t>
  </si>
  <si>
    <t>Cheshire East 049</t>
  </si>
  <si>
    <t>E02003838</t>
  </si>
  <si>
    <t>Cheshire East 048</t>
  </si>
  <si>
    <t>E02003839</t>
  </si>
  <si>
    <t>Cheshire East 050</t>
  </si>
  <si>
    <t>E02003840</t>
  </si>
  <si>
    <t>Cheshire East 051</t>
  </si>
  <si>
    <t>E02003841</t>
  </si>
  <si>
    <t>Cheshire West and Chester 001</t>
  </si>
  <si>
    <t>E02003842</t>
  </si>
  <si>
    <t>Cheshire West and Chester 004</t>
  </si>
  <si>
    <t>E02003843</t>
  </si>
  <si>
    <t>Cheshire West and Chester 005</t>
  </si>
  <si>
    <t>E02003844</t>
  </si>
  <si>
    <t>Cheshire West and Chester 006</t>
  </si>
  <si>
    <t>E02003845</t>
  </si>
  <si>
    <t>Cheshire West and Chester 007</t>
  </si>
  <si>
    <t>E02003846</t>
  </si>
  <si>
    <t>Cheshire West and Chester 008</t>
  </si>
  <si>
    <t>E02003847</t>
  </si>
  <si>
    <t>Cheshire West and Chester 009</t>
  </si>
  <si>
    <t>E02003848</t>
  </si>
  <si>
    <t>Cheshire West and Chester 010</t>
  </si>
  <si>
    <t>E02003849</t>
  </si>
  <si>
    <t>Cheshire West and Chester 011</t>
  </si>
  <si>
    <t>E02003850</t>
  </si>
  <si>
    <t>Cheshire West and Chester 013</t>
  </si>
  <si>
    <t>E02003851</t>
  </si>
  <si>
    <t>Cheshire West and Chester 014</t>
  </si>
  <si>
    <t>E02003852</t>
  </si>
  <si>
    <t>Cheshire West and Chester 016</t>
  </si>
  <si>
    <t>E02003853</t>
  </si>
  <si>
    <t>Cheshire East 001</t>
  </si>
  <si>
    <t>E02003854</t>
  </si>
  <si>
    <t>Cheshire East 002</t>
  </si>
  <si>
    <t>E02003855</t>
  </si>
  <si>
    <t>Cheshire East 003</t>
  </si>
  <si>
    <t>E02003856</t>
  </si>
  <si>
    <t>Cheshire East 004</t>
  </si>
  <si>
    <t>E02003857</t>
  </si>
  <si>
    <t>Cheshire East 005</t>
  </si>
  <si>
    <t>E02003858</t>
  </si>
  <si>
    <t>Cheshire East 006</t>
  </si>
  <si>
    <t>E02003859</t>
  </si>
  <si>
    <t>Cheshire East 007</t>
  </si>
  <si>
    <t>E02003860</t>
  </si>
  <si>
    <t>Cheshire East 008</t>
  </si>
  <si>
    <t>E02003861</t>
  </si>
  <si>
    <t>Cheshire East 009</t>
  </si>
  <si>
    <t>E02003862</t>
  </si>
  <si>
    <t>Cheshire East 011</t>
  </si>
  <si>
    <t>E02003863</t>
  </si>
  <si>
    <t>Cheshire East 010</t>
  </si>
  <si>
    <t>E02003864</t>
  </si>
  <si>
    <t>Cheshire East 012</t>
  </si>
  <si>
    <t>E02003865</t>
  </si>
  <si>
    <t>Cheshire East 013</t>
  </si>
  <si>
    <t>E02003866</t>
  </si>
  <si>
    <t>Cheshire East 014</t>
  </si>
  <si>
    <t>E02003867</t>
  </si>
  <si>
    <t>Cheshire East 015</t>
  </si>
  <si>
    <t>E02003868</t>
  </si>
  <si>
    <t>Cheshire East 016</t>
  </si>
  <si>
    <t>E02003869</t>
  </si>
  <si>
    <t>Cheshire East 017</t>
  </si>
  <si>
    <t>E02003870</t>
  </si>
  <si>
    <t>Cheshire East 018</t>
  </si>
  <si>
    <t>E02003871</t>
  </si>
  <si>
    <t>Cheshire East 019</t>
  </si>
  <si>
    <t>E02003872</t>
  </si>
  <si>
    <t>Cheshire East 020</t>
  </si>
  <si>
    <t>E02003873</t>
  </si>
  <si>
    <t>Cheshire East 021</t>
  </si>
  <si>
    <t>E02003874</t>
  </si>
  <si>
    <t>Cheshire West and Chester 002</t>
  </si>
  <si>
    <t>E02003875</t>
  </si>
  <si>
    <t>Cheshire West and Chester 003</t>
  </si>
  <si>
    <t>E02003876</t>
  </si>
  <si>
    <t>Cheshire West and Chester 012</t>
  </si>
  <si>
    <t>E02003877</t>
  </si>
  <si>
    <t>Cheshire West and Chester 015</t>
  </si>
  <si>
    <t>E02003878</t>
  </si>
  <si>
    <t>Cheshire West and Chester 017</t>
  </si>
  <si>
    <t>E02003879</t>
  </si>
  <si>
    <t>Cheshire West and Chester 018</t>
  </si>
  <si>
    <t>E02003880</t>
  </si>
  <si>
    <t>Cheshire West and Chester 019</t>
  </si>
  <si>
    <t>E02003881</t>
  </si>
  <si>
    <t>Cheshire West and Chester 020</t>
  </si>
  <si>
    <t>E02003882</t>
  </si>
  <si>
    <t>Cheshire West and Chester 021</t>
  </si>
  <si>
    <t>E02003883</t>
  </si>
  <si>
    <t>Cheshire West and Chester 023</t>
  </si>
  <si>
    <t>E02003884</t>
  </si>
  <si>
    <t>Cheshire West and Chester 024</t>
  </si>
  <si>
    <t>E02003885</t>
  </si>
  <si>
    <t>Cheshire West and Chester 026</t>
  </si>
  <si>
    <t>E02003886</t>
  </si>
  <si>
    <t>Cheshire West and Chester 035</t>
  </si>
  <si>
    <t>E02003887</t>
  </si>
  <si>
    <t>Cheshire West and Chester 037</t>
  </si>
  <si>
    <t>E02003888</t>
  </si>
  <si>
    <t>Cheshire West and Chester 038</t>
  </si>
  <si>
    <t>E02003889</t>
  </si>
  <si>
    <t>Cheshire West and Chester 040</t>
  </si>
  <si>
    <t>E02003890</t>
  </si>
  <si>
    <t>Cheshire West and Chester 042</t>
  </si>
  <si>
    <t>E02003891</t>
  </si>
  <si>
    <t>Cheshire West and Chester 045</t>
  </si>
  <si>
    <t>E02003892</t>
  </si>
  <si>
    <t>Cornwall 010</t>
  </si>
  <si>
    <t>E06000052</t>
  </si>
  <si>
    <t>Cornwall</t>
  </si>
  <si>
    <t>E02003893</t>
  </si>
  <si>
    <t>Cornwall 012</t>
  </si>
  <si>
    <t>E02003894</t>
  </si>
  <si>
    <t>Cornwall 013</t>
  </si>
  <si>
    <t>E02003895</t>
  </si>
  <si>
    <t>Cornwall 016</t>
  </si>
  <si>
    <t>E02003896</t>
  </si>
  <si>
    <t>Cornwall 017</t>
  </si>
  <si>
    <t>E02003897</t>
  </si>
  <si>
    <t>Cornwall 022</t>
  </si>
  <si>
    <t>E02003898</t>
  </si>
  <si>
    <t>Cornwall 023</t>
  </si>
  <si>
    <t>E02003899</t>
  </si>
  <si>
    <t>Cornwall 025</t>
  </si>
  <si>
    <t>E02003900</t>
  </si>
  <si>
    <t>Cornwall 026</t>
  </si>
  <si>
    <t>E02003901</t>
  </si>
  <si>
    <t>Cornwall 028</t>
  </si>
  <si>
    <t>E02003902</t>
  </si>
  <si>
    <t>Cornwall 029</t>
  </si>
  <si>
    <t>E02003903</t>
  </si>
  <si>
    <t>Cornwall 034</t>
  </si>
  <si>
    <t>E02003904</t>
  </si>
  <si>
    <t>Cornwall 037</t>
  </si>
  <si>
    <t>E02003905</t>
  </si>
  <si>
    <t>Cornwall 032</t>
  </si>
  <si>
    <t>E02003906</t>
  </si>
  <si>
    <t>Cornwall 033</t>
  </si>
  <si>
    <t>E02003907</t>
  </si>
  <si>
    <t>Cornwall 040</t>
  </si>
  <si>
    <t>E02003908</t>
  </si>
  <si>
    <t>Cornwall 042</t>
  </si>
  <si>
    <t>E02003909</t>
  </si>
  <si>
    <t>Cornwall 043</t>
  </si>
  <si>
    <t>E02003910</t>
  </si>
  <si>
    <t>Cornwall 044</t>
  </si>
  <si>
    <t>E02003911</t>
  </si>
  <si>
    <t>Cornwall 047</t>
  </si>
  <si>
    <t>E02003912</t>
  </si>
  <si>
    <t>Cornwall 048</t>
  </si>
  <si>
    <t>E02003913</t>
  </si>
  <si>
    <t>Cornwall 056</t>
  </si>
  <si>
    <t>E02003914</t>
  </si>
  <si>
    <t>Cornwall 060</t>
  </si>
  <si>
    <t>E02003915</t>
  </si>
  <si>
    <t>Cornwall 062</t>
  </si>
  <si>
    <t>E02003916</t>
  </si>
  <si>
    <t>Cornwall 063</t>
  </si>
  <si>
    <t>E02003917</t>
  </si>
  <si>
    <t>Cornwall 064</t>
  </si>
  <si>
    <t>E02003918</t>
  </si>
  <si>
    <t>Cornwall 045</t>
  </si>
  <si>
    <t>E02003919</t>
  </si>
  <si>
    <t>Cornwall 046</t>
  </si>
  <si>
    <t>E02003920</t>
  </si>
  <si>
    <t>Cornwall 049</t>
  </si>
  <si>
    <t>E02003921</t>
  </si>
  <si>
    <t>Cornwall 050</t>
  </si>
  <si>
    <t>E02003922</t>
  </si>
  <si>
    <t>Cornwall 051</t>
  </si>
  <si>
    <t>E02003923</t>
  </si>
  <si>
    <t>Cornwall 052</t>
  </si>
  <si>
    <t>E02003924</t>
  </si>
  <si>
    <t>Cornwall 053</t>
  </si>
  <si>
    <t>E02003925</t>
  </si>
  <si>
    <t>Cornwall 055</t>
  </si>
  <si>
    <t>E02003926</t>
  </si>
  <si>
    <t>Cornwall 059</t>
  </si>
  <si>
    <t>E02003927</t>
  </si>
  <si>
    <t>Cornwall 066</t>
  </si>
  <si>
    <t>E02003928</t>
  </si>
  <si>
    <t>Cornwall 071</t>
  </si>
  <si>
    <t>E02003929</t>
  </si>
  <si>
    <t>Cornwall 072</t>
  </si>
  <si>
    <t>E02003930</t>
  </si>
  <si>
    <t>Cornwall 073</t>
  </si>
  <si>
    <t>E02003931</t>
  </si>
  <si>
    <t>Cornwall 001</t>
  </si>
  <si>
    <t>E02003932</t>
  </si>
  <si>
    <t>Cornwall 002</t>
  </si>
  <si>
    <t>E02003933</t>
  </si>
  <si>
    <t>Cornwall 003</t>
  </si>
  <si>
    <t>E02003934</t>
  </si>
  <si>
    <t>Cornwall 004</t>
  </si>
  <si>
    <t>E02003935</t>
  </si>
  <si>
    <t>Cornwall 005</t>
  </si>
  <si>
    <t>E02003936</t>
  </si>
  <si>
    <t>Cornwall 006</t>
  </si>
  <si>
    <t>E02003937</t>
  </si>
  <si>
    <t>Cornwall 007</t>
  </si>
  <si>
    <t>E02003938</t>
  </si>
  <si>
    <t>Cornwall 008</t>
  </si>
  <si>
    <t>E02003939</t>
  </si>
  <si>
    <t>Cornwall 009</t>
  </si>
  <si>
    <t>E02003940</t>
  </si>
  <si>
    <t>Cornwall 011</t>
  </si>
  <si>
    <t>E02003941</t>
  </si>
  <si>
    <t>Cornwall 014</t>
  </si>
  <si>
    <t>E02003942</t>
  </si>
  <si>
    <t>Cornwall 015</t>
  </si>
  <si>
    <t>E02003943</t>
  </si>
  <si>
    <t>Cornwall 054</t>
  </si>
  <si>
    <t>E02003944</t>
  </si>
  <si>
    <t>Cornwall 057</t>
  </si>
  <si>
    <t>E02003945</t>
  </si>
  <si>
    <t>Cornwall 058</t>
  </si>
  <si>
    <t>E02003946</t>
  </si>
  <si>
    <t>Cornwall 061</t>
  </si>
  <si>
    <t>E02003947</t>
  </si>
  <si>
    <t>Cornwall 065</t>
  </si>
  <si>
    <t>E02003948</t>
  </si>
  <si>
    <t>Cornwall 067</t>
  </si>
  <si>
    <t>E02003949</t>
  </si>
  <si>
    <t>Cornwall 068</t>
  </si>
  <si>
    <t>E02003950</t>
  </si>
  <si>
    <t>Cornwall 069</t>
  </si>
  <si>
    <t>E02003951</t>
  </si>
  <si>
    <t>Cornwall 070</t>
  </si>
  <si>
    <t>E02003952</t>
  </si>
  <si>
    <t>Cornwall 018</t>
  </si>
  <si>
    <t>E02003953</t>
  </si>
  <si>
    <t>Cornwall 019</t>
  </si>
  <si>
    <t>E02003954</t>
  </si>
  <si>
    <t>Cornwall 020</t>
  </si>
  <si>
    <t>E02003955</t>
  </si>
  <si>
    <t>Cornwall 021</t>
  </si>
  <si>
    <t>E02003956</t>
  </si>
  <si>
    <t>Cornwall 024</t>
  </si>
  <si>
    <t>E02003957</t>
  </si>
  <si>
    <t>Cornwall 027</t>
  </si>
  <si>
    <t>E02003958</t>
  </si>
  <si>
    <t>Cornwall 030</t>
  </si>
  <si>
    <t>E02003959</t>
  </si>
  <si>
    <t>Cornwall 031</t>
  </si>
  <si>
    <t>E02003960</t>
  </si>
  <si>
    <t>Cornwall 035</t>
  </si>
  <si>
    <t>E02003961</t>
  </si>
  <si>
    <t>Cornwall 036</t>
  </si>
  <si>
    <t>E02003962</t>
  </si>
  <si>
    <t>Cornwall 038</t>
  </si>
  <si>
    <t>E02003963</t>
  </si>
  <si>
    <t>Cornwall 039</t>
  </si>
  <si>
    <t>E02003964</t>
  </si>
  <si>
    <t>Cornwall 041</t>
  </si>
  <si>
    <t>E02003965</t>
  </si>
  <si>
    <t>Allerdale 001</t>
  </si>
  <si>
    <t>E07000026</t>
  </si>
  <si>
    <t>Allerdale</t>
  </si>
  <si>
    <t>E02003966</t>
  </si>
  <si>
    <t>Allerdale 002</t>
  </si>
  <si>
    <t>E02003967</t>
  </si>
  <si>
    <t>Allerdale 003</t>
  </si>
  <si>
    <t>E02003968</t>
  </si>
  <si>
    <t>Allerdale 004</t>
  </si>
  <si>
    <t>E02003969</t>
  </si>
  <si>
    <t>Allerdale 005</t>
  </si>
  <si>
    <t>E02003970</t>
  </si>
  <si>
    <t>Allerdale 006</t>
  </si>
  <si>
    <t>E02003971</t>
  </si>
  <si>
    <t>Allerdale 007</t>
  </si>
  <si>
    <t>E02003972</t>
  </si>
  <si>
    <t>Allerdale 008</t>
  </si>
  <si>
    <t>E02003973</t>
  </si>
  <si>
    <t>Allerdale 009</t>
  </si>
  <si>
    <t>E02003974</t>
  </si>
  <si>
    <t>Allerdale 010</t>
  </si>
  <si>
    <t>E02003975</t>
  </si>
  <si>
    <t>Allerdale 011</t>
  </si>
  <si>
    <t>E02003976</t>
  </si>
  <si>
    <t>Allerdale 012</t>
  </si>
  <si>
    <t>E02003977</t>
  </si>
  <si>
    <t>Barrow-in-Furness 001</t>
  </si>
  <si>
    <t>E07000027</t>
  </si>
  <si>
    <t>Barrow-in-Furness</t>
  </si>
  <si>
    <t>E02003978</t>
  </si>
  <si>
    <t>Barrow-in-Furness 002</t>
  </si>
  <si>
    <t>E02003979</t>
  </si>
  <si>
    <t>Barrow-in-Furness 003</t>
  </si>
  <si>
    <t>E02003980</t>
  </si>
  <si>
    <t>Barrow-in-Furness 004</t>
  </si>
  <si>
    <t>E02003981</t>
  </si>
  <si>
    <t>Barrow-in-Furness 005</t>
  </si>
  <si>
    <t>E02003982</t>
  </si>
  <si>
    <t>Barrow-in-Furness 006</t>
  </si>
  <si>
    <t>E02003983</t>
  </si>
  <si>
    <t>Barrow-in-Furness 007</t>
  </si>
  <si>
    <t>E02003984</t>
  </si>
  <si>
    <t>Barrow-in-Furness 008</t>
  </si>
  <si>
    <t>E02003985</t>
  </si>
  <si>
    <t>Barrow-in-Furness 009</t>
  </si>
  <si>
    <t>E02003986</t>
  </si>
  <si>
    <t>Barrow-in-Furness 010</t>
  </si>
  <si>
    <t>E02003987</t>
  </si>
  <si>
    <t>Carlisle 001</t>
  </si>
  <si>
    <t>E07000028</t>
  </si>
  <si>
    <t>Carlisle</t>
  </si>
  <si>
    <t>E02003988</t>
  </si>
  <si>
    <t>Carlisle 002</t>
  </si>
  <si>
    <t>E02003989</t>
  </si>
  <si>
    <t>Carlisle 003</t>
  </si>
  <si>
    <t>E02003990</t>
  </si>
  <si>
    <t>Carlisle 004</t>
  </si>
  <si>
    <t>E02003991</t>
  </si>
  <si>
    <t>Carlisle 005</t>
  </si>
  <si>
    <t>E02003992</t>
  </si>
  <si>
    <t>Carlisle 006</t>
  </si>
  <si>
    <t>E02003993</t>
  </si>
  <si>
    <t>Carlisle 007</t>
  </si>
  <si>
    <t>E02003994</t>
  </si>
  <si>
    <t>Carlisle 008</t>
  </si>
  <si>
    <t>E02003995</t>
  </si>
  <si>
    <t>Carlisle 009</t>
  </si>
  <si>
    <t>E02003996</t>
  </si>
  <si>
    <t>Carlisle 010</t>
  </si>
  <si>
    <t>E02003997</t>
  </si>
  <si>
    <t>Carlisle 011</t>
  </si>
  <si>
    <t>E02003998</t>
  </si>
  <si>
    <t>Carlisle 012</t>
  </si>
  <si>
    <t>E02003999</t>
  </si>
  <si>
    <t>Carlisle 013</t>
  </si>
  <si>
    <t>E02004000</t>
  </si>
  <si>
    <t>Copeland 001</t>
  </si>
  <si>
    <t>E07000029</t>
  </si>
  <si>
    <t>Copeland</t>
  </si>
  <si>
    <t>E02004001</t>
  </si>
  <si>
    <t>Copeland 002</t>
  </si>
  <si>
    <t>E02004002</t>
  </si>
  <si>
    <t>Copeland 003</t>
  </si>
  <si>
    <t>E02004003</t>
  </si>
  <si>
    <t>Copeland 004</t>
  </si>
  <si>
    <t>E02004004</t>
  </si>
  <si>
    <t>Copeland 005</t>
  </si>
  <si>
    <t>E02004005</t>
  </si>
  <si>
    <t>Copeland 006</t>
  </si>
  <si>
    <t>E02004006</t>
  </si>
  <si>
    <t>Copeland 007</t>
  </si>
  <si>
    <t>E02004007</t>
  </si>
  <si>
    <t>Copeland 008</t>
  </si>
  <si>
    <t>E02004008</t>
  </si>
  <si>
    <t>Eden 001</t>
  </si>
  <si>
    <t>E07000030</t>
  </si>
  <si>
    <t>Eden</t>
  </si>
  <si>
    <t>E02004009</t>
  </si>
  <si>
    <t>Eden 002</t>
  </si>
  <si>
    <t>E02004010</t>
  </si>
  <si>
    <t>Eden 003</t>
  </si>
  <si>
    <t>E02004011</t>
  </si>
  <si>
    <t>Eden 004</t>
  </si>
  <si>
    <t>E02004012</t>
  </si>
  <si>
    <t>Eden 005</t>
  </si>
  <si>
    <t>E02004013</t>
  </si>
  <si>
    <t>Eden 006</t>
  </si>
  <si>
    <t>E02004014</t>
  </si>
  <si>
    <t>Eden 007</t>
  </si>
  <si>
    <t>E02004015</t>
  </si>
  <si>
    <t>South Lakeland 001</t>
  </si>
  <si>
    <t>E07000031</t>
  </si>
  <si>
    <t>South Lakeland</t>
  </si>
  <si>
    <t>E02004016</t>
  </si>
  <si>
    <t>South Lakeland 002</t>
  </si>
  <si>
    <t>E02004017</t>
  </si>
  <si>
    <t>South Lakeland 003</t>
  </si>
  <si>
    <t>E02004018</t>
  </si>
  <si>
    <t>South Lakeland 004</t>
  </si>
  <si>
    <t>E02004019</t>
  </si>
  <si>
    <t>South Lakeland 005</t>
  </si>
  <si>
    <t>E02004020</t>
  </si>
  <si>
    <t>South Lakeland 006</t>
  </si>
  <si>
    <t>E02004021</t>
  </si>
  <si>
    <t>South Lakeland 007</t>
  </si>
  <si>
    <t>E02004022</t>
  </si>
  <si>
    <t>South Lakeland 008</t>
  </si>
  <si>
    <t>E02004023</t>
  </si>
  <si>
    <t>South Lakeland 009</t>
  </si>
  <si>
    <t>E02004024</t>
  </si>
  <si>
    <t>South Lakeland 010</t>
  </si>
  <si>
    <t>E02004025</t>
  </si>
  <si>
    <t>South Lakeland 011</t>
  </si>
  <si>
    <t>E02004026</t>
  </si>
  <si>
    <t>South Lakeland 012</t>
  </si>
  <si>
    <t>E02004027</t>
  </si>
  <si>
    <t>South Lakeland 013</t>
  </si>
  <si>
    <t>E02004028</t>
  </si>
  <si>
    <t>South Lakeland 014</t>
  </si>
  <si>
    <t>E02004029</t>
  </si>
  <si>
    <t>Amber Valley 001</t>
  </si>
  <si>
    <t>E07000032</t>
  </si>
  <si>
    <t>Amber Valley</t>
  </si>
  <si>
    <t>E02004030</t>
  </si>
  <si>
    <t>Amber Valley 002</t>
  </si>
  <si>
    <t>E02004031</t>
  </si>
  <si>
    <t>Amber Valley 003</t>
  </si>
  <si>
    <t>E02004032</t>
  </si>
  <si>
    <t>Amber Valley 004</t>
  </si>
  <si>
    <t>E02004033</t>
  </si>
  <si>
    <t>Amber Valley 005</t>
  </si>
  <si>
    <t>E02004034</t>
  </si>
  <si>
    <t>Amber Valley 006</t>
  </si>
  <si>
    <t>E02004035</t>
  </si>
  <si>
    <t>Amber Valley 007</t>
  </si>
  <si>
    <t>E02004036</t>
  </si>
  <si>
    <t>Amber Valley 008</t>
  </si>
  <si>
    <t>E02004037</t>
  </si>
  <si>
    <t>Amber Valley 009</t>
  </si>
  <si>
    <t>E02004038</t>
  </si>
  <si>
    <t>Amber Valley 010</t>
  </si>
  <si>
    <t>E02004039</t>
  </si>
  <si>
    <t>Amber Valley 011</t>
  </si>
  <si>
    <t>E02004040</t>
  </si>
  <si>
    <t>Amber Valley 012</t>
  </si>
  <si>
    <t>E02004041</t>
  </si>
  <si>
    <t>Amber Valley 013</t>
  </si>
  <si>
    <t>E02004043</t>
  </si>
  <si>
    <t>Amber Valley 015</t>
  </si>
  <si>
    <t>E02004044</t>
  </si>
  <si>
    <t>Amber Valley 016</t>
  </si>
  <si>
    <t>E02004045</t>
  </si>
  <si>
    <t>Bolsover 001</t>
  </si>
  <si>
    <t>E07000033</t>
  </si>
  <si>
    <t>Bolsover</t>
  </si>
  <si>
    <t>E02004046</t>
  </si>
  <si>
    <t>Bolsover 002</t>
  </si>
  <si>
    <t>E02004047</t>
  </si>
  <si>
    <t>Bolsover 003</t>
  </si>
  <si>
    <t>E02004048</t>
  </si>
  <si>
    <t>Bolsover 004</t>
  </si>
  <si>
    <t>E02004049</t>
  </si>
  <si>
    <t>Bolsover 005</t>
  </si>
  <si>
    <t>E02004050</t>
  </si>
  <si>
    <t>Bolsover 006</t>
  </si>
  <si>
    <t>E02004051</t>
  </si>
  <si>
    <t>Bolsover 007</t>
  </si>
  <si>
    <t>E02004052</t>
  </si>
  <si>
    <t>Bolsover 008</t>
  </si>
  <si>
    <t>E02004053</t>
  </si>
  <si>
    <t>Bolsover 009</t>
  </si>
  <si>
    <t>E02004054</t>
  </si>
  <si>
    <t>Bolsover 010</t>
  </si>
  <si>
    <t>E02004055</t>
  </si>
  <si>
    <t>Chesterfield 001</t>
  </si>
  <si>
    <t>E07000034</t>
  </si>
  <si>
    <t>Chesterfield</t>
  </si>
  <si>
    <t>E02004056</t>
  </si>
  <si>
    <t>Chesterfield 002</t>
  </si>
  <si>
    <t>E02004057</t>
  </si>
  <si>
    <t>Chesterfield 003</t>
  </si>
  <si>
    <t>E02004058</t>
  </si>
  <si>
    <t>Chesterfield 004</t>
  </si>
  <si>
    <t>E02004059</t>
  </si>
  <si>
    <t>Chesterfield 005</t>
  </si>
  <si>
    <t>E02004060</t>
  </si>
  <si>
    <t>Chesterfield 006</t>
  </si>
  <si>
    <t>E02004061</t>
  </si>
  <si>
    <t>Chesterfield 007</t>
  </si>
  <si>
    <t>E02004062</t>
  </si>
  <si>
    <t>Chesterfield 008</t>
  </si>
  <si>
    <t>E02004063</t>
  </si>
  <si>
    <t>Chesterfield 009</t>
  </si>
  <si>
    <t>E02004064</t>
  </si>
  <si>
    <t>Chesterfield 010</t>
  </si>
  <si>
    <t>E02004065</t>
  </si>
  <si>
    <t>Chesterfield 011</t>
  </si>
  <si>
    <t>E02004066</t>
  </si>
  <si>
    <t>Chesterfield 012</t>
  </si>
  <si>
    <t>E02004067</t>
  </si>
  <si>
    <t>Chesterfield 013</t>
  </si>
  <si>
    <t>E02004068</t>
  </si>
  <si>
    <t>Derbyshire Dales 001</t>
  </si>
  <si>
    <t>E07000035</t>
  </si>
  <si>
    <t>Derbyshire Dales</t>
  </si>
  <si>
    <t>E02004069</t>
  </si>
  <si>
    <t>Derbyshire Dales 002</t>
  </si>
  <si>
    <t>E02004070</t>
  </si>
  <si>
    <t>Derbyshire Dales 003</t>
  </si>
  <si>
    <t>E02004071</t>
  </si>
  <si>
    <t>Derbyshire Dales 004</t>
  </si>
  <si>
    <t>E02004072</t>
  </si>
  <si>
    <t>Derbyshire Dales 005</t>
  </si>
  <si>
    <t>E02004073</t>
  </si>
  <si>
    <t>Derbyshire Dales 006</t>
  </si>
  <si>
    <t>E02004074</t>
  </si>
  <si>
    <t>Derbyshire Dales 007</t>
  </si>
  <si>
    <t>E02004075</t>
  </si>
  <si>
    <t>Derbyshire Dales 008</t>
  </si>
  <si>
    <t>E02004076</t>
  </si>
  <si>
    <t>Derbyshire Dales 009</t>
  </si>
  <si>
    <t>E02004077</t>
  </si>
  <si>
    <t>Derbyshire Dales 010</t>
  </si>
  <si>
    <t>E02004078</t>
  </si>
  <si>
    <t>Erewash 001</t>
  </si>
  <si>
    <t>E07000036</t>
  </si>
  <si>
    <t>Erewash</t>
  </si>
  <si>
    <t>E02004080</t>
  </si>
  <si>
    <t>Erewash 003</t>
  </si>
  <si>
    <t>E02004081</t>
  </si>
  <si>
    <t>Erewash 004</t>
  </si>
  <si>
    <t>E02004082</t>
  </si>
  <si>
    <t>Erewash 005</t>
  </si>
  <si>
    <t>E02004083</t>
  </si>
  <si>
    <t>Erewash 006</t>
  </si>
  <si>
    <t>E02004084</t>
  </si>
  <si>
    <t>Erewash 007</t>
  </si>
  <si>
    <t>E02004085</t>
  </si>
  <si>
    <t>Erewash 008</t>
  </si>
  <si>
    <t>E02004086</t>
  </si>
  <si>
    <t>Erewash 009</t>
  </si>
  <si>
    <t>E02004087</t>
  </si>
  <si>
    <t>Erewash 010</t>
  </si>
  <si>
    <t>E02004088</t>
  </si>
  <si>
    <t>Erewash 011</t>
  </si>
  <si>
    <t>E02004089</t>
  </si>
  <si>
    <t>Erewash 012</t>
  </si>
  <si>
    <t>E02004090</t>
  </si>
  <si>
    <t>Erewash 013</t>
  </si>
  <si>
    <t>E02004091</t>
  </si>
  <si>
    <t>Erewash 014</t>
  </si>
  <si>
    <t>E02004092</t>
  </si>
  <si>
    <t>Erewash 015</t>
  </si>
  <si>
    <t>E02004093</t>
  </si>
  <si>
    <t>High Peak 001</t>
  </si>
  <si>
    <t>E07000037</t>
  </si>
  <si>
    <t>High Peak</t>
  </si>
  <si>
    <t>E02004094</t>
  </si>
  <si>
    <t>High Peak 002</t>
  </si>
  <si>
    <t>E02004095</t>
  </si>
  <si>
    <t>High Peak 003</t>
  </si>
  <si>
    <t>E02004096</t>
  </si>
  <si>
    <t>High Peak 004</t>
  </si>
  <si>
    <t>E02004097</t>
  </si>
  <si>
    <t>High Peak 005</t>
  </si>
  <si>
    <t>E02004098</t>
  </si>
  <si>
    <t>High Peak 006</t>
  </si>
  <si>
    <t>E02004100</t>
  </si>
  <si>
    <t>High Peak 008</t>
  </si>
  <si>
    <t>E02004102</t>
  </si>
  <si>
    <t>High Peak 010</t>
  </si>
  <si>
    <t>E02004103</t>
  </si>
  <si>
    <t>High Peak 011</t>
  </si>
  <si>
    <t>E02004104</t>
  </si>
  <si>
    <t>High Peak 012</t>
  </si>
  <si>
    <t>E02004105</t>
  </si>
  <si>
    <t>North East Derbyshire 001</t>
  </si>
  <si>
    <t>E07000038</t>
  </si>
  <si>
    <t>North East Derbyshire</t>
  </si>
  <si>
    <t>E02004106</t>
  </si>
  <si>
    <t>North East Derbyshire 002</t>
  </si>
  <si>
    <t>E02004108</t>
  </si>
  <si>
    <t>North East Derbyshire 004</t>
  </si>
  <si>
    <t>E02004109</t>
  </si>
  <si>
    <t>North East Derbyshire 005</t>
  </si>
  <si>
    <t>E02004110</t>
  </si>
  <si>
    <t>North East Derbyshire 006</t>
  </si>
  <si>
    <t>E02004111</t>
  </si>
  <si>
    <t>North East Derbyshire 007</t>
  </si>
  <si>
    <t>E02004112</t>
  </si>
  <si>
    <t>North East Derbyshire 008</t>
  </si>
  <si>
    <t>E02004113</t>
  </si>
  <si>
    <t>North East Derbyshire 009</t>
  </si>
  <si>
    <t>E02004114</t>
  </si>
  <si>
    <t>North East Derbyshire 010</t>
  </si>
  <si>
    <t>E02004115</t>
  </si>
  <si>
    <t>North East Derbyshire 011</t>
  </si>
  <si>
    <t>E02004116</t>
  </si>
  <si>
    <t>North East Derbyshire 012</t>
  </si>
  <si>
    <t>E02004117</t>
  </si>
  <si>
    <t>North East Derbyshire 013</t>
  </si>
  <si>
    <t>E02004118</t>
  </si>
  <si>
    <t>South Derbyshire 001</t>
  </si>
  <si>
    <t>E07000039</t>
  </si>
  <si>
    <t>South Derbyshire</t>
  </si>
  <si>
    <t>E02004119</t>
  </si>
  <si>
    <t>South Derbyshire 002</t>
  </si>
  <si>
    <t>E02004120</t>
  </si>
  <si>
    <t>South Derbyshire 003</t>
  </si>
  <si>
    <t>E02004121</t>
  </si>
  <si>
    <t>South Derbyshire 004</t>
  </si>
  <si>
    <t>E02004122</t>
  </si>
  <si>
    <t>South Derbyshire 005</t>
  </si>
  <si>
    <t>E02004123</t>
  </si>
  <si>
    <t>South Derbyshire 006</t>
  </si>
  <si>
    <t>E02004124</t>
  </si>
  <si>
    <t>South Derbyshire 007</t>
  </si>
  <si>
    <t>E02004125</t>
  </si>
  <si>
    <t>South Derbyshire 008</t>
  </si>
  <si>
    <t>E02004126</t>
  </si>
  <si>
    <t>South Derbyshire 009</t>
  </si>
  <si>
    <t>E02004128</t>
  </si>
  <si>
    <t>South Derbyshire 011</t>
  </si>
  <si>
    <t>E02004129</t>
  </si>
  <si>
    <t>East Devon 001</t>
  </si>
  <si>
    <t>E07000040</t>
  </si>
  <si>
    <t>East Devon</t>
  </si>
  <si>
    <t>E02004130</t>
  </si>
  <si>
    <t>East Devon 002</t>
  </si>
  <si>
    <t>E02004131</t>
  </si>
  <si>
    <t>East Devon 003</t>
  </si>
  <si>
    <t>E02004132</t>
  </si>
  <si>
    <t>East Devon 004</t>
  </si>
  <si>
    <t>E02004133</t>
  </si>
  <si>
    <t>East Devon 005</t>
  </si>
  <si>
    <t>E02004134</t>
  </si>
  <si>
    <t>East Devon 006</t>
  </si>
  <si>
    <t>E02004135</t>
  </si>
  <si>
    <t>East Devon 007</t>
  </si>
  <si>
    <t>E02004136</t>
  </si>
  <si>
    <t>East Devon 008</t>
  </si>
  <si>
    <t>E02004137</t>
  </si>
  <si>
    <t>East Devon 009</t>
  </si>
  <si>
    <t>E02004138</t>
  </si>
  <si>
    <t>East Devon 010</t>
  </si>
  <si>
    <t>E02004139</t>
  </si>
  <si>
    <t>East Devon 011</t>
  </si>
  <si>
    <t>E02004140</t>
  </si>
  <si>
    <t>East Devon 012</t>
  </si>
  <si>
    <t>E02004141</t>
  </si>
  <si>
    <t>East Devon 013</t>
  </si>
  <si>
    <t>E02004142</t>
  </si>
  <si>
    <t>East Devon 014</t>
  </si>
  <si>
    <t>E02004143</t>
  </si>
  <si>
    <t>East Devon 015</t>
  </si>
  <si>
    <t>E02004144</t>
  </si>
  <si>
    <t>East Devon 016</t>
  </si>
  <si>
    <t>E02004145</t>
  </si>
  <si>
    <t>East Devon 017</t>
  </si>
  <si>
    <t>E02004146</t>
  </si>
  <si>
    <t>East Devon 018</t>
  </si>
  <si>
    <t>E02004147</t>
  </si>
  <si>
    <t>East Devon 019</t>
  </si>
  <si>
    <t>E02004148</t>
  </si>
  <si>
    <t>East Devon 020</t>
  </si>
  <si>
    <t>E02004149</t>
  </si>
  <si>
    <t>Exeter 001</t>
  </si>
  <si>
    <t>E07000041</t>
  </si>
  <si>
    <t>Exeter</t>
  </si>
  <si>
    <t>E02004150</t>
  </si>
  <si>
    <t>Exeter 002</t>
  </si>
  <si>
    <t>E02004151</t>
  </si>
  <si>
    <t>Exeter 003</t>
  </si>
  <si>
    <t>E02004152</t>
  </si>
  <si>
    <t>Exeter 004</t>
  </si>
  <si>
    <t>E02004153</t>
  </si>
  <si>
    <t>Exeter 005</t>
  </si>
  <si>
    <t>E02004154</t>
  </si>
  <si>
    <t>Exeter 006</t>
  </si>
  <si>
    <t>E02004155</t>
  </si>
  <si>
    <t>Exeter 007</t>
  </si>
  <si>
    <t>E02004156</t>
  </si>
  <si>
    <t>Exeter 008</t>
  </si>
  <si>
    <t>E02004157</t>
  </si>
  <si>
    <t>Exeter 009</t>
  </si>
  <si>
    <t>E02004158</t>
  </si>
  <si>
    <t>Exeter 010</t>
  </si>
  <si>
    <t>E02004159</t>
  </si>
  <si>
    <t>Exeter 011</t>
  </si>
  <si>
    <t>E02004160</t>
  </si>
  <si>
    <t>Exeter 012</t>
  </si>
  <si>
    <t>E02004161</t>
  </si>
  <si>
    <t>Exeter 013</t>
  </si>
  <si>
    <t>E02004162</t>
  </si>
  <si>
    <t>Exeter 014</t>
  </si>
  <si>
    <t>E02004163</t>
  </si>
  <si>
    <t>Exeter 015</t>
  </si>
  <si>
    <t>E02004164</t>
  </si>
  <si>
    <t>Mid Devon 001</t>
  </si>
  <si>
    <t>E07000042</t>
  </si>
  <si>
    <t>Mid Devon</t>
  </si>
  <si>
    <t>E02004165</t>
  </si>
  <si>
    <t>Mid Devon 002</t>
  </si>
  <si>
    <t>E02004166</t>
  </si>
  <si>
    <t>Mid Devon 003</t>
  </si>
  <si>
    <t>E02004167</t>
  </si>
  <si>
    <t>Mid Devon 004</t>
  </si>
  <si>
    <t>E02004168</t>
  </si>
  <si>
    <t>Mid Devon 005</t>
  </si>
  <si>
    <t>E02004169</t>
  </si>
  <si>
    <t>Mid Devon 006</t>
  </si>
  <si>
    <t>E02004170</t>
  </si>
  <si>
    <t>Mid Devon 007</t>
  </si>
  <si>
    <t>E02004171</t>
  </si>
  <si>
    <t>Mid Devon 008</t>
  </si>
  <si>
    <t>E02004172</t>
  </si>
  <si>
    <t>Mid Devon 009</t>
  </si>
  <si>
    <t>E02004173</t>
  </si>
  <si>
    <t>Mid Devon 010</t>
  </si>
  <si>
    <t>E02004174</t>
  </si>
  <si>
    <t>Mid Devon 011</t>
  </si>
  <si>
    <t>E02004175</t>
  </si>
  <si>
    <t>North Devon 001</t>
  </si>
  <si>
    <t>E07000043</t>
  </si>
  <si>
    <t>North Devon</t>
  </si>
  <si>
    <t>E02004176</t>
  </si>
  <si>
    <t>North Devon 002</t>
  </si>
  <si>
    <t>E02004177</t>
  </si>
  <si>
    <t>North Devon 003</t>
  </si>
  <si>
    <t>E02004178</t>
  </si>
  <si>
    <t>North Devon 004</t>
  </si>
  <si>
    <t>E02004179</t>
  </si>
  <si>
    <t>North Devon 005</t>
  </si>
  <si>
    <t>E02004180</t>
  </si>
  <si>
    <t>North Devon 006</t>
  </si>
  <si>
    <t>E02004181</t>
  </si>
  <si>
    <t>North Devon 007</t>
  </si>
  <si>
    <t>E02004182</t>
  </si>
  <si>
    <t>North Devon 008</t>
  </si>
  <si>
    <t>E02004183</t>
  </si>
  <si>
    <t>North Devon 009</t>
  </si>
  <si>
    <t>E02004184</t>
  </si>
  <si>
    <t>North Devon 010</t>
  </si>
  <si>
    <t>E02004185</t>
  </si>
  <si>
    <t>North Devon 011</t>
  </si>
  <si>
    <t>E02004186</t>
  </si>
  <si>
    <t>North Devon 012</t>
  </si>
  <si>
    <t>E02004187</t>
  </si>
  <si>
    <t>North Devon 013</t>
  </si>
  <si>
    <t>E02004188</t>
  </si>
  <si>
    <t>North Devon 014</t>
  </si>
  <si>
    <t>E02004189</t>
  </si>
  <si>
    <t>South Hams 001</t>
  </si>
  <si>
    <t>E07000044</t>
  </si>
  <si>
    <t>South Hams</t>
  </si>
  <si>
    <t>E02004190</t>
  </si>
  <si>
    <t>South Hams 002</t>
  </si>
  <si>
    <t>E02004191</t>
  </si>
  <si>
    <t>South Hams 003</t>
  </si>
  <si>
    <t>E02004192</t>
  </si>
  <si>
    <t>South Hams 004</t>
  </si>
  <si>
    <t>E02004193</t>
  </si>
  <si>
    <t>South Hams 005</t>
  </si>
  <si>
    <t>E02004194</t>
  </si>
  <si>
    <t>South Hams 006</t>
  </si>
  <si>
    <t>E02004195</t>
  </si>
  <si>
    <t>South Hams 007</t>
  </si>
  <si>
    <t>E02004196</t>
  </si>
  <si>
    <t>South Hams 008</t>
  </si>
  <si>
    <t>E02004197</t>
  </si>
  <si>
    <t>South Hams 009</t>
  </si>
  <si>
    <t>E02004198</t>
  </si>
  <si>
    <t>South Hams 010</t>
  </si>
  <si>
    <t>E02004199</t>
  </si>
  <si>
    <t>South Hams 011</t>
  </si>
  <si>
    <t>E02004200</t>
  </si>
  <si>
    <t>South Hams 012</t>
  </si>
  <si>
    <t>E02004201</t>
  </si>
  <si>
    <t>Teignbridge 001</t>
  </si>
  <si>
    <t>E07000045</t>
  </si>
  <si>
    <t>Teignbridge</t>
  </si>
  <si>
    <t>E02004202</t>
  </si>
  <si>
    <t>Teignbridge 002</t>
  </si>
  <si>
    <t>E02004203</t>
  </si>
  <si>
    <t>Teignbridge 003</t>
  </si>
  <si>
    <t>E02004204</t>
  </si>
  <si>
    <t>Teignbridge 004</t>
  </si>
  <si>
    <t>E02004205</t>
  </si>
  <si>
    <t>Teignbridge 005</t>
  </si>
  <si>
    <t>E02004206</t>
  </si>
  <si>
    <t>Teignbridge 006</t>
  </si>
  <si>
    <t>E02004207</t>
  </si>
  <si>
    <t>Teignbridge 007</t>
  </si>
  <si>
    <t>E02004208</t>
  </si>
  <si>
    <t>Teignbridge 008</t>
  </si>
  <si>
    <t>E02004209</t>
  </si>
  <si>
    <t>Teignbridge 009</t>
  </si>
  <si>
    <t>E02004210</t>
  </si>
  <si>
    <t>Teignbridge 010</t>
  </si>
  <si>
    <t>E02004211</t>
  </si>
  <si>
    <t>Teignbridge 011</t>
  </si>
  <si>
    <t>E02004212</t>
  </si>
  <si>
    <t>Teignbridge 012</t>
  </si>
  <si>
    <t>E02004213</t>
  </si>
  <si>
    <t>Teignbridge 013</t>
  </si>
  <si>
    <t>E02004214</t>
  </si>
  <si>
    <t>Teignbridge 014</t>
  </si>
  <si>
    <t>E02004215</t>
  </si>
  <si>
    <t>Teignbridge 015</t>
  </si>
  <si>
    <t>E02004216</t>
  </si>
  <si>
    <t>Teignbridge 016</t>
  </si>
  <si>
    <t>E02004217</t>
  </si>
  <si>
    <t>Teignbridge 017</t>
  </si>
  <si>
    <t>E02004218</t>
  </si>
  <si>
    <t>Teignbridge 018</t>
  </si>
  <si>
    <t>E02004219</t>
  </si>
  <si>
    <t>Teignbridge 019</t>
  </si>
  <si>
    <t>E02004220</t>
  </si>
  <si>
    <t>Torridge 001</t>
  </si>
  <si>
    <t>E07000046</t>
  </si>
  <si>
    <t>Torridge</t>
  </si>
  <si>
    <t>E02004221</t>
  </si>
  <si>
    <t>Torridge 002</t>
  </si>
  <si>
    <t>E02004222</t>
  </si>
  <si>
    <t>Torridge 003</t>
  </si>
  <si>
    <t>E02004223</t>
  </si>
  <si>
    <t>Torridge 004</t>
  </si>
  <si>
    <t>E02004224</t>
  </si>
  <si>
    <t>Torridge 005</t>
  </si>
  <si>
    <t>E02004225</t>
  </si>
  <si>
    <t>Torridge 006</t>
  </si>
  <si>
    <t>E02004226</t>
  </si>
  <si>
    <t>Torridge 007</t>
  </si>
  <si>
    <t>E02004227</t>
  </si>
  <si>
    <t>Torridge 008</t>
  </si>
  <si>
    <t>E02004228</t>
  </si>
  <si>
    <t>Torridge 009</t>
  </si>
  <si>
    <t>E02004229</t>
  </si>
  <si>
    <t>West Devon 001</t>
  </si>
  <si>
    <t>E07000047</t>
  </si>
  <si>
    <t>West Devon</t>
  </si>
  <si>
    <t>E02004230</t>
  </si>
  <si>
    <t>West Devon 002</t>
  </si>
  <si>
    <t>E02004231</t>
  </si>
  <si>
    <t>West Devon 003</t>
  </si>
  <si>
    <t>E02004232</t>
  </si>
  <si>
    <t>West Devon 004</t>
  </si>
  <si>
    <t>E02004233</t>
  </si>
  <si>
    <t>West Devon 005</t>
  </si>
  <si>
    <t>E02004234</t>
  </si>
  <si>
    <t>West Devon 006</t>
  </si>
  <si>
    <t>E02004235</t>
  </si>
  <si>
    <t>West Devon 007</t>
  </si>
  <si>
    <t>E02004236</t>
  </si>
  <si>
    <t>Christchurch 001</t>
  </si>
  <si>
    <t>E07000048</t>
  </si>
  <si>
    <t>Christchurch</t>
  </si>
  <si>
    <t>E02004237</t>
  </si>
  <si>
    <t>Christchurch 002</t>
  </si>
  <si>
    <t>E02004238</t>
  </si>
  <si>
    <t>Christchurch 003</t>
  </si>
  <si>
    <t>E02004239</t>
  </si>
  <si>
    <t>Christchurch 004</t>
  </si>
  <si>
    <t>E02004240</t>
  </si>
  <si>
    <t>Christchurch 005</t>
  </si>
  <si>
    <t>E02004241</t>
  </si>
  <si>
    <t>Christchurch 006</t>
  </si>
  <si>
    <t>E02004242</t>
  </si>
  <si>
    <t>Christchurch 007</t>
  </si>
  <si>
    <t>E02004243</t>
  </si>
  <si>
    <t>East Dorset 001</t>
  </si>
  <si>
    <t>E07000049</t>
  </si>
  <si>
    <t>East Dorset</t>
  </si>
  <si>
    <t>E02004244</t>
  </si>
  <si>
    <t>East Dorset 002</t>
  </si>
  <si>
    <t>E02004245</t>
  </si>
  <si>
    <t>East Dorset 003</t>
  </si>
  <si>
    <t>E02004246</t>
  </si>
  <si>
    <t>East Dorset 004</t>
  </si>
  <si>
    <t>E02004247</t>
  </si>
  <si>
    <t>East Dorset 005</t>
  </si>
  <si>
    <t>E02004248</t>
  </si>
  <si>
    <t>East Dorset 006</t>
  </si>
  <si>
    <t>E02004249</t>
  </si>
  <si>
    <t>East Dorset 007</t>
  </si>
  <si>
    <t>E02004250</t>
  </si>
  <si>
    <t>East Dorset 008</t>
  </si>
  <si>
    <t>E02004251</t>
  </si>
  <si>
    <t>East Dorset 009</t>
  </si>
  <si>
    <t>E02004252</t>
  </si>
  <si>
    <t>East Dorset 010</t>
  </si>
  <si>
    <t>E02004253</t>
  </si>
  <si>
    <t>East Dorset 011</t>
  </si>
  <si>
    <t>E02004254</t>
  </si>
  <si>
    <t>East Dorset 012</t>
  </si>
  <si>
    <t>E02004255</t>
  </si>
  <si>
    <t>North Dorset 001</t>
  </si>
  <si>
    <t>E07000050</t>
  </si>
  <si>
    <t>North Dorset</t>
  </si>
  <si>
    <t>E02004256</t>
  </si>
  <si>
    <t>North Dorset 002</t>
  </si>
  <si>
    <t>E02004257</t>
  </si>
  <si>
    <t>North Dorset 003</t>
  </si>
  <si>
    <t>E02004258</t>
  </si>
  <si>
    <t>North Dorset 004</t>
  </si>
  <si>
    <t>E02004259</t>
  </si>
  <si>
    <t>North Dorset 005</t>
  </si>
  <si>
    <t>E02004260</t>
  </si>
  <si>
    <t>North Dorset 006</t>
  </si>
  <si>
    <t>E02004261</t>
  </si>
  <si>
    <t>North Dorset 007</t>
  </si>
  <si>
    <t>E02004262</t>
  </si>
  <si>
    <t>North Dorset 008</t>
  </si>
  <si>
    <t>E02004263</t>
  </si>
  <si>
    <t>Purbeck 001</t>
  </si>
  <si>
    <t>E07000051</t>
  </si>
  <si>
    <t>Purbeck</t>
  </si>
  <si>
    <t>E02004264</t>
  </si>
  <si>
    <t>Purbeck 002</t>
  </si>
  <si>
    <t>E02004265</t>
  </si>
  <si>
    <t>Purbeck 003</t>
  </si>
  <si>
    <t>E02004266</t>
  </si>
  <si>
    <t>Purbeck 004</t>
  </si>
  <si>
    <t>E02004267</t>
  </si>
  <si>
    <t>Purbeck 005</t>
  </si>
  <si>
    <t>E02004268</t>
  </si>
  <si>
    <t>Purbeck 006</t>
  </si>
  <si>
    <t>E02004269</t>
  </si>
  <si>
    <t>West Dorset 001</t>
  </si>
  <si>
    <t>E07000052</t>
  </si>
  <si>
    <t>West Dorset</t>
  </si>
  <si>
    <t>E02004270</t>
  </si>
  <si>
    <t>West Dorset 002</t>
  </si>
  <si>
    <t>E02004271</t>
  </si>
  <si>
    <t>West Dorset 003</t>
  </si>
  <si>
    <t>E02004272</t>
  </si>
  <si>
    <t>West Dorset 004</t>
  </si>
  <si>
    <t>E02004273</t>
  </si>
  <si>
    <t>West Dorset 005</t>
  </si>
  <si>
    <t>E02004274</t>
  </si>
  <si>
    <t>West Dorset 006</t>
  </si>
  <si>
    <t>E02004275</t>
  </si>
  <si>
    <t>West Dorset 007</t>
  </si>
  <si>
    <t>E02004276</t>
  </si>
  <si>
    <t>West Dorset 008</t>
  </si>
  <si>
    <t>E02004277</t>
  </si>
  <si>
    <t>West Dorset 009</t>
  </si>
  <si>
    <t>E02004278</t>
  </si>
  <si>
    <t>West Dorset 010</t>
  </si>
  <si>
    <t>E02004279</t>
  </si>
  <si>
    <t>West Dorset 011</t>
  </si>
  <si>
    <t>E02004280</t>
  </si>
  <si>
    <t>West Dorset 012</t>
  </si>
  <si>
    <t>E02004281</t>
  </si>
  <si>
    <t>Weymouth and Portland 001</t>
  </si>
  <si>
    <t>E07000053</t>
  </si>
  <si>
    <t>Weymouth and Portland</t>
  </si>
  <si>
    <t>E02004282</t>
  </si>
  <si>
    <t>Weymouth and Portland 002</t>
  </si>
  <si>
    <t>E02004283</t>
  </si>
  <si>
    <t>Weymouth and Portland 003</t>
  </si>
  <si>
    <t>E02004284</t>
  </si>
  <si>
    <t>Weymouth and Portland 004</t>
  </si>
  <si>
    <t>E02004285</t>
  </si>
  <si>
    <t>Weymouth and Portland 005</t>
  </si>
  <si>
    <t>E02004286</t>
  </si>
  <si>
    <t>Weymouth and Portland 006</t>
  </si>
  <si>
    <t>E02004287</t>
  </si>
  <si>
    <t>Weymouth and Portland 007</t>
  </si>
  <si>
    <t>E02004288</t>
  </si>
  <si>
    <t>Weymouth and Portland 008</t>
  </si>
  <si>
    <t>E02004289</t>
  </si>
  <si>
    <t>Weymouth and Portland 009</t>
  </si>
  <si>
    <t>E02004290</t>
  </si>
  <si>
    <t>County Durham 002</t>
  </si>
  <si>
    <t>E06000047</t>
  </si>
  <si>
    <t>County Durham</t>
  </si>
  <si>
    <t>E02004291</t>
  </si>
  <si>
    <t>County Durham 005</t>
  </si>
  <si>
    <t>E02004292</t>
  </si>
  <si>
    <t>County Durham 007</t>
  </si>
  <si>
    <t>E02004293</t>
  </si>
  <si>
    <t>County Durham 011</t>
  </si>
  <si>
    <t>E02004294</t>
  </si>
  <si>
    <t>County Durham 013</t>
  </si>
  <si>
    <t>E02004295</t>
  </si>
  <si>
    <t>County Durham 015</t>
  </si>
  <si>
    <t>E02004296</t>
  </si>
  <si>
    <t>County Durham 019</t>
  </si>
  <si>
    <t>E02004297</t>
  </si>
  <si>
    <t>County Durham 001</t>
  </si>
  <si>
    <t>E02004298</t>
  </si>
  <si>
    <t>County Durham 003</t>
  </si>
  <si>
    <t>E02004299</t>
  </si>
  <si>
    <t>County Durham 004</t>
  </si>
  <si>
    <t>E02004300</t>
  </si>
  <si>
    <t>County Durham 006</t>
  </si>
  <si>
    <t>E02004301</t>
  </si>
  <si>
    <t>County Durham 008</t>
  </si>
  <si>
    <t>E02004302</t>
  </si>
  <si>
    <t>County Durham 009</t>
  </si>
  <si>
    <t>E02004303</t>
  </si>
  <si>
    <t>County Durham 010</t>
  </si>
  <si>
    <t>E02004304</t>
  </si>
  <si>
    <t>County Durham 012</t>
  </si>
  <si>
    <t>E02004305</t>
  </si>
  <si>
    <t>County Durham 014</t>
  </si>
  <si>
    <t>E02004306</t>
  </si>
  <si>
    <t>County Durham 020</t>
  </si>
  <si>
    <t>E02004307</t>
  </si>
  <si>
    <t>County Durham 024</t>
  </si>
  <si>
    <t>E02004308</t>
  </si>
  <si>
    <t>County Durham 022</t>
  </si>
  <si>
    <t>E02004309</t>
  </si>
  <si>
    <t>County Durham 023</t>
  </si>
  <si>
    <t>E02004310</t>
  </si>
  <si>
    <t>County Durham 026</t>
  </si>
  <si>
    <t>E02004311</t>
  </si>
  <si>
    <t>County Durham 027</t>
  </si>
  <si>
    <t>E02004312</t>
  </si>
  <si>
    <t>County Durham 028</t>
  </si>
  <si>
    <t>E02004313</t>
  </si>
  <si>
    <t>County Durham 029</t>
  </si>
  <si>
    <t>E02004314</t>
  </si>
  <si>
    <t>County Durham 030</t>
  </si>
  <si>
    <t>E02004315</t>
  </si>
  <si>
    <t>County Durham 033</t>
  </si>
  <si>
    <t>E02004316</t>
  </si>
  <si>
    <t>County Durham 031</t>
  </si>
  <si>
    <t>E02004317</t>
  </si>
  <si>
    <t>County Durham 038</t>
  </si>
  <si>
    <t>E02004318</t>
  </si>
  <si>
    <t>County Durham 041</t>
  </si>
  <si>
    <t>E02004319</t>
  </si>
  <si>
    <t>County Durham 044</t>
  </si>
  <si>
    <t>E02004320</t>
  </si>
  <si>
    <t>County Durham 016</t>
  </si>
  <si>
    <t>E02004321</t>
  </si>
  <si>
    <t>County Durham 017</t>
  </si>
  <si>
    <t>E02004322</t>
  </si>
  <si>
    <t>County Durham 018</t>
  </si>
  <si>
    <t>E02004323</t>
  </si>
  <si>
    <t>County Durham 021</t>
  </si>
  <si>
    <t>E02004324</t>
  </si>
  <si>
    <t>County Durham 025</t>
  </si>
  <si>
    <t>E02004325</t>
  </si>
  <si>
    <t>County Durham 032</t>
  </si>
  <si>
    <t>E02004326</t>
  </si>
  <si>
    <t>County Durham 034</t>
  </si>
  <si>
    <t>E02004327</t>
  </si>
  <si>
    <t>County Durham 036</t>
  </si>
  <si>
    <t>E02004328</t>
  </si>
  <si>
    <t>County Durham 035</t>
  </si>
  <si>
    <t>E02004329</t>
  </si>
  <si>
    <t>County Durham 037</t>
  </si>
  <si>
    <t>E02004330</t>
  </si>
  <si>
    <t>County Durham 039</t>
  </si>
  <si>
    <t>E02004331</t>
  </si>
  <si>
    <t>County Durham 040</t>
  </si>
  <si>
    <t>E02004332</t>
  </si>
  <si>
    <t>County Durham 043</t>
  </si>
  <si>
    <t>E02004333</t>
  </si>
  <si>
    <t>County Durham 047</t>
  </si>
  <si>
    <t>E02004334</t>
  </si>
  <si>
    <t>County Durham 048</t>
  </si>
  <si>
    <t>E02004335</t>
  </si>
  <si>
    <t>County Durham 049</t>
  </si>
  <si>
    <t>E02004336</t>
  </si>
  <si>
    <t>County Durham 050</t>
  </si>
  <si>
    <t>E02004337</t>
  </si>
  <si>
    <t>County Durham 052</t>
  </si>
  <si>
    <t>E02004338</t>
  </si>
  <si>
    <t>County Durham 053</t>
  </si>
  <si>
    <t>E02004339</t>
  </si>
  <si>
    <t>County Durham 054</t>
  </si>
  <si>
    <t>E02004340</t>
  </si>
  <si>
    <t>County Durham 059</t>
  </si>
  <si>
    <t>E02004341</t>
  </si>
  <si>
    <t>County Durham 060</t>
  </si>
  <si>
    <t>E02004342</t>
  </si>
  <si>
    <t>County Durham 061</t>
  </si>
  <si>
    <t>E02004343</t>
  </si>
  <si>
    <t>County Durham 062</t>
  </si>
  <si>
    <t>E02004344</t>
  </si>
  <si>
    <t>County Durham 063</t>
  </si>
  <si>
    <t>E02004345</t>
  </si>
  <si>
    <t>County Durham 064</t>
  </si>
  <si>
    <t>E02004346</t>
  </si>
  <si>
    <t>County Durham 065</t>
  </si>
  <si>
    <t>E02004347</t>
  </si>
  <si>
    <t>County Durham 066</t>
  </si>
  <si>
    <t>E02004348</t>
  </si>
  <si>
    <t>County Durham 042</t>
  </si>
  <si>
    <t>E02004349</t>
  </si>
  <si>
    <t>County Durham 045</t>
  </si>
  <si>
    <t>E02004350</t>
  </si>
  <si>
    <t>County Durham 046</t>
  </si>
  <si>
    <t>E02004351</t>
  </si>
  <si>
    <t>County Durham 051</t>
  </si>
  <si>
    <t>E02004352</t>
  </si>
  <si>
    <t>County Durham 055</t>
  </si>
  <si>
    <t>E02004353</t>
  </si>
  <si>
    <t>County Durham 056</t>
  </si>
  <si>
    <t>E02004354</t>
  </si>
  <si>
    <t>County Durham 057</t>
  </si>
  <si>
    <t>E02004355</t>
  </si>
  <si>
    <t>County Durham 058</t>
  </si>
  <si>
    <t>E02004356</t>
  </si>
  <si>
    <t>Eastbourne 001</t>
  </si>
  <si>
    <t>E07000061</t>
  </si>
  <si>
    <t>Eastbourne</t>
  </si>
  <si>
    <t>E02004357</t>
  </si>
  <si>
    <t>Eastbourne 002</t>
  </si>
  <si>
    <t>E02004358</t>
  </si>
  <si>
    <t>Eastbourne 003</t>
  </si>
  <si>
    <t>E02004359</t>
  </si>
  <si>
    <t>Eastbourne 004</t>
  </si>
  <si>
    <t>E02004361</t>
  </si>
  <si>
    <t>Eastbourne 006</t>
  </si>
  <si>
    <t>E02004362</t>
  </si>
  <si>
    <t>Eastbourne 007</t>
  </si>
  <si>
    <t>E02004363</t>
  </si>
  <si>
    <t>Eastbourne 008</t>
  </si>
  <si>
    <t>E02004364</t>
  </si>
  <si>
    <t>Eastbourne 009</t>
  </si>
  <si>
    <t>E02004365</t>
  </si>
  <si>
    <t>Eastbourne 010</t>
  </si>
  <si>
    <t>E02004366</t>
  </si>
  <si>
    <t>Eastbourne 011</t>
  </si>
  <si>
    <t>E02004367</t>
  </si>
  <si>
    <t>Eastbourne 012</t>
  </si>
  <si>
    <t>E02004368</t>
  </si>
  <si>
    <t>Hastings 001</t>
  </si>
  <si>
    <t>E07000062</t>
  </si>
  <si>
    <t>Hastings</t>
  </si>
  <si>
    <t>E02004369</t>
  </si>
  <si>
    <t>Hastings 002</t>
  </si>
  <si>
    <t>E02004370</t>
  </si>
  <si>
    <t>Hastings 003</t>
  </si>
  <si>
    <t>E02004371</t>
  </si>
  <si>
    <t>Hastings 004</t>
  </si>
  <si>
    <t>E02004372</t>
  </si>
  <si>
    <t>Hastings 005</t>
  </si>
  <si>
    <t>E02004373</t>
  </si>
  <si>
    <t>Hastings 006</t>
  </si>
  <si>
    <t>E02004374</t>
  </si>
  <si>
    <t>Hastings 007</t>
  </si>
  <si>
    <t>E02004375</t>
  </si>
  <si>
    <t>Hastings 008</t>
  </si>
  <si>
    <t>E02004376</t>
  </si>
  <si>
    <t>Hastings 009</t>
  </si>
  <si>
    <t>E02004377</t>
  </si>
  <si>
    <t>Hastings 010</t>
  </si>
  <si>
    <t>E02004378</t>
  </si>
  <si>
    <t>Hastings 011</t>
  </si>
  <si>
    <t>E02004379</t>
  </si>
  <si>
    <t>Lewes 001</t>
  </si>
  <si>
    <t>E07000063</t>
  </si>
  <si>
    <t>Lewes</t>
  </si>
  <si>
    <t>E02004380</t>
  </si>
  <si>
    <t>Lewes 002</t>
  </si>
  <si>
    <t>E02004381</t>
  </si>
  <si>
    <t>Lewes 003</t>
  </si>
  <si>
    <t>E02004382</t>
  </si>
  <si>
    <t>Lewes 004</t>
  </si>
  <si>
    <t>E02004383</t>
  </si>
  <si>
    <t>Lewes 005</t>
  </si>
  <si>
    <t>E02004384</t>
  </si>
  <si>
    <t>Lewes 006</t>
  </si>
  <si>
    <t>E02004385</t>
  </si>
  <si>
    <t>Lewes 007</t>
  </si>
  <si>
    <t>E02004386</t>
  </si>
  <si>
    <t>Lewes 008</t>
  </si>
  <si>
    <t>E02004387</t>
  </si>
  <si>
    <t>Lewes 009</t>
  </si>
  <si>
    <t>E02004388</t>
  </si>
  <si>
    <t>Lewes 010</t>
  </si>
  <si>
    <t>E02004389</t>
  </si>
  <si>
    <t>Lewes 011</t>
  </si>
  <si>
    <t>E02004390</t>
  </si>
  <si>
    <t>Lewes 012</t>
  </si>
  <si>
    <t>E02004391</t>
  </si>
  <si>
    <t>Lewes 013</t>
  </si>
  <si>
    <t>E02004392</t>
  </si>
  <si>
    <t>Rother 001</t>
  </si>
  <si>
    <t>E07000064</t>
  </si>
  <si>
    <t>Rother</t>
  </si>
  <si>
    <t>E02004393</t>
  </si>
  <si>
    <t>Rother 002</t>
  </si>
  <si>
    <t>E02004394</t>
  </si>
  <si>
    <t>Rother 003</t>
  </si>
  <si>
    <t>E02004395</t>
  </si>
  <si>
    <t>Rother 004</t>
  </si>
  <si>
    <t>E02004396</t>
  </si>
  <si>
    <t>Rother 005</t>
  </si>
  <si>
    <t>E02004397</t>
  </si>
  <si>
    <t>Rother 006</t>
  </si>
  <si>
    <t>E02004398</t>
  </si>
  <si>
    <t>Rother 007</t>
  </si>
  <si>
    <t>E02004399</t>
  </si>
  <si>
    <t>Rother 008</t>
  </si>
  <si>
    <t>E02004400</t>
  </si>
  <si>
    <t>Rother 009</t>
  </si>
  <si>
    <t>E02004401</t>
  </si>
  <si>
    <t>Rother 010</t>
  </si>
  <si>
    <t>E02004402</t>
  </si>
  <si>
    <t>Rother 011</t>
  </si>
  <si>
    <t>E02004403</t>
  </si>
  <si>
    <t>Wealden 001</t>
  </si>
  <si>
    <t>E07000065</t>
  </si>
  <si>
    <t>Wealden</t>
  </si>
  <si>
    <t>E02004404</t>
  </si>
  <si>
    <t>Wealden 002</t>
  </si>
  <si>
    <t>E02004405</t>
  </si>
  <si>
    <t>Wealden 003</t>
  </si>
  <si>
    <t>E02004406</t>
  </si>
  <si>
    <t>Wealden 004</t>
  </si>
  <si>
    <t>E02004407</t>
  </si>
  <si>
    <t>Wealden 005</t>
  </si>
  <si>
    <t>E02004408</t>
  </si>
  <si>
    <t>Wealden 006</t>
  </si>
  <si>
    <t>E02004409</t>
  </si>
  <si>
    <t>Wealden 007</t>
  </si>
  <si>
    <t>E02004410</t>
  </si>
  <si>
    <t>Wealden 008</t>
  </si>
  <si>
    <t>E02004411</t>
  </si>
  <si>
    <t>Wealden 009</t>
  </si>
  <si>
    <t>E02004412</t>
  </si>
  <si>
    <t>Wealden 010</t>
  </si>
  <si>
    <t>E02004413</t>
  </si>
  <si>
    <t>Wealden 011</t>
  </si>
  <si>
    <t>E02004414</t>
  </si>
  <si>
    <t>Wealden 012</t>
  </si>
  <si>
    <t>E02004415</t>
  </si>
  <si>
    <t>Wealden 013</t>
  </si>
  <si>
    <t>E02004416</t>
  </si>
  <si>
    <t>Wealden 014</t>
  </si>
  <si>
    <t>E02004417</t>
  </si>
  <si>
    <t>Wealden 015</t>
  </si>
  <si>
    <t>E02004418</t>
  </si>
  <si>
    <t>Wealden 016</t>
  </si>
  <si>
    <t>E02004419</t>
  </si>
  <si>
    <t>Wealden 017</t>
  </si>
  <si>
    <t>E02004420</t>
  </si>
  <si>
    <t>Wealden 018</t>
  </si>
  <si>
    <t>E02004421</t>
  </si>
  <si>
    <t>Wealden 019</t>
  </si>
  <si>
    <t>E02004422</t>
  </si>
  <si>
    <t>Wealden 020</t>
  </si>
  <si>
    <t>E02004423</t>
  </si>
  <si>
    <t>Wealden 021</t>
  </si>
  <si>
    <t>E02004424</t>
  </si>
  <si>
    <t>Basildon 001</t>
  </si>
  <si>
    <t>E07000066</t>
  </si>
  <si>
    <t>Basildon</t>
  </si>
  <si>
    <t>E02004425</t>
  </si>
  <si>
    <t>Basildon 002</t>
  </si>
  <si>
    <t>E02004426</t>
  </si>
  <si>
    <t>Basildon 003</t>
  </si>
  <si>
    <t>E02004427</t>
  </si>
  <si>
    <t>Basildon 004</t>
  </si>
  <si>
    <t>E02004428</t>
  </si>
  <si>
    <t>Basildon 005</t>
  </si>
  <si>
    <t>E02004429</t>
  </si>
  <si>
    <t>Basildon 006</t>
  </si>
  <si>
    <t>E02004430</t>
  </si>
  <si>
    <t>Basildon 007</t>
  </si>
  <si>
    <t>E02004431</t>
  </si>
  <si>
    <t>Basildon 008</t>
  </si>
  <si>
    <t>E02004432</t>
  </si>
  <si>
    <t>Basildon 009</t>
  </si>
  <si>
    <t>E02004433</t>
  </si>
  <si>
    <t>Basildon 010</t>
  </si>
  <si>
    <t>E02004434</t>
  </si>
  <si>
    <t>Basildon 011</t>
  </si>
  <si>
    <t>E02004435</t>
  </si>
  <si>
    <t>Basildon 012</t>
  </si>
  <si>
    <t>E02004436</t>
  </si>
  <si>
    <t>Basildon 013</t>
  </si>
  <si>
    <t>E02004437</t>
  </si>
  <si>
    <t>Basildon 014</t>
  </si>
  <si>
    <t>E02004438</t>
  </si>
  <si>
    <t>Basildon 015</t>
  </si>
  <si>
    <t>E02004439</t>
  </si>
  <si>
    <t>Basildon 016</t>
  </si>
  <si>
    <t>E02004440</t>
  </si>
  <si>
    <t>Basildon 017</t>
  </si>
  <si>
    <t>E02004441</t>
  </si>
  <si>
    <t>Basildon 018</t>
  </si>
  <si>
    <t>E02004442</t>
  </si>
  <si>
    <t>Basildon 019</t>
  </si>
  <si>
    <t>E02004443</t>
  </si>
  <si>
    <t>Basildon 020</t>
  </si>
  <si>
    <t>E02004444</t>
  </si>
  <si>
    <t>Basildon 021</t>
  </si>
  <si>
    <t>E02004445</t>
  </si>
  <si>
    <t>Basildon 022</t>
  </si>
  <si>
    <t>E02004446</t>
  </si>
  <si>
    <t>Braintree 001</t>
  </si>
  <si>
    <t>E07000067</t>
  </si>
  <si>
    <t>Braintree</t>
  </si>
  <si>
    <t>E02004447</t>
  </si>
  <si>
    <t>Braintree 002</t>
  </si>
  <si>
    <t>E02004448</t>
  </si>
  <si>
    <t>Braintree 003</t>
  </si>
  <si>
    <t>E02004449</t>
  </si>
  <si>
    <t>Braintree 004</t>
  </si>
  <si>
    <t>E02004450</t>
  </si>
  <si>
    <t>Braintree 005</t>
  </si>
  <si>
    <t>E02004451</t>
  </si>
  <si>
    <t>Braintree 006</t>
  </si>
  <si>
    <t>E02004452</t>
  </si>
  <si>
    <t>Braintree 007</t>
  </si>
  <si>
    <t>E02004453</t>
  </si>
  <si>
    <t>Braintree 008</t>
  </si>
  <si>
    <t>E02004454</t>
  </si>
  <si>
    <t>Braintree 009</t>
  </si>
  <si>
    <t>E02004455</t>
  </si>
  <si>
    <t>Braintree 010</t>
  </si>
  <si>
    <t>E02004456</t>
  </si>
  <si>
    <t>Braintree 011</t>
  </si>
  <si>
    <t>E02004457</t>
  </si>
  <si>
    <t>Braintree 012</t>
  </si>
  <si>
    <t>E02004458</t>
  </si>
  <si>
    <t>Braintree 013</t>
  </si>
  <si>
    <t>E02004459</t>
  </si>
  <si>
    <t>Braintree 014</t>
  </si>
  <si>
    <t>E02004460</t>
  </si>
  <si>
    <t>Braintree 015</t>
  </si>
  <si>
    <t>E02004461</t>
  </si>
  <si>
    <t>Braintree 016</t>
  </si>
  <si>
    <t>E02004462</t>
  </si>
  <si>
    <t>Braintree 017</t>
  </si>
  <si>
    <t>E02004463</t>
  </si>
  <si>
    <t>Braintree 018</t>
  </si>
  <si>
    <t>E02004464</t>
  </si>
  <si>
    <t>Brentwood 001</t>
  </si>
  <si>
    <t>E07000068</t>
  </si>
  <si>
    <t>Brentwood</t>
  </si>
  <si>
    <t>E02004465</t>
  </si>
  <si>
    <t>Brentwood 002</t>
  </si>
  <si>
    <t>E02004466</t>
  </si>
  <si>
    <t>Brentwood 003</t>
  </si>
  <si>
    <t>E02004467</t>
  </si>
  <si>
    <t>Brentwood 004</t>
  </si>
  <si>
    <t>E02004468</t>
  </si>
  <si>
    <t>Brentwood 005</t>
  </si>
  <si>
    <t>E02004469</t>
  </si>
  <si>
    <t>Brentwood 006</t>
  </si>
  <si>
    <t>E02004470</t>
  </si>
  <si>
    <t>Brentwood 007</t>
  </si>
  <si>
    <t>E02004471</t>
  </si>
  <si>
    <t>Brentwood 008</t>
  </si>
  <si>
    <t>E02004472</t>
  </si>
  <si>
    <t>Brentwood 009</t>
  </si>
  <si>
    <t>E02004473</t>
  </si>
  <si>
    <t>Castle Point 001</t>
  </si>
  <si>
    <t>E07000069</t>
  </si>
  <si>
    <t>Castle Point</t>
  </si>
  <si>
    <t>E02004474</t>
  </si>
  <si>
    <t>Castle Point 002</t>
  </si>
  <si>
    <t>E02004475</t>
  </si>
  <si>
    <t>Castle Point 003</t>
  </si>
  <si>
    <t>E02004476</t>
  </si>
  <si>
    <t>Castle Point 004</t>
  </si>
  <si>
    <t>E02004477</t>
  </si>
  <si>
    <t>Castle Point 005</t>
  </si>
  <si>
    <t>E02004478</t>
  </si>
  <si>
    <t>Castle Point 006</t>
  </si>
  <si>
    <t>E02004479</t>
  </si>
  <si>
    <t>Castle Point 007</t>
  </si>
  <si>
    <t>E02004480</t>
  </si>
  <si>
    <t>Castle Point 008</t>
  </si>
  <si>
    <t>E02004481</t>
  </si>
  <si>
    <t>Castle Point 009</t>
  </si>
  <si>
    <t>E02004482</t>
  </si>
  <si>
    <t>Castle Point 010</t>
  </si>
  <si>
    <t>E02004483</t>
  </si>
  <si>
    <t>Castle Point 011</t>
  </si>
  <si>
    <t>E02004484</t>
  </si>
  <si>
    <t>Castle Point 012</t>
  </si>
  <si>
    <t>E02004485</t>
  </si>
  <si>
    <t>Chelmsford 001</t>
  </si>
  <si>
    <t>E07000070</t>
  </si>
  <si>
    <t>Chelmsford</t>
  </si>
  <si>
    <t>E02004486</t>
  </si>
  <si>
    <t>Chelmsford 002</t>
  </si>
  <si>
    <t>E02004487</t>
  </si>
  <si>
    <t>Chelmsford 003</t>
  </si>
  <si>
    <t>E02004488</t>
  </si>
  <si>
    <t>Chelmsford 004</t>
  </si>
  <si>
    <t>E02004489</t>
  </si>
  <si>
    <t>Chelmsford 005</t>
  </si>
  <si>
    <t>E02004490</t>
  </si>
  <si>
    <t>Chelmsford 006</t>
  </si>
  <si>
    <t>E02004491</t>
  </si>
  <si>
    <t>Chelmsford 007</t>
  </si>
  <si>
    <t>E02004492</t>
  </si>
  <si>
    <t>Chelmsford 008</t>
  </si>
  <si>
    <t>E02004493</t>
  </si>
  <si>
    <t>Chelmsford 009</t>
  </si>
  <si>
    <t>E02004494</t>
  </si>
  <si>
    <t>Chelmsford 010</t>
  </si>
  <si>
    <t>E02004495</t>
  </si>
  <si>
    <t>Chelmsford 011</t>
  </si>
  <si>
    <t>E02004496</t>
  </si>
  <si>
    <t>Chelmsford 012</t>
  </si>
  <si>
    <t>E02004497</t>
  </si>
  <si>
    <t>Chelmsford 013</t>
  </si>
  <si>
    <t>E02004498</t>
  </si>
  <si>
    <t>Chelmsford 014</t>
  </si>
  <si>
    <t>E02004499</t>
  </si>
  <si>
    <t>Chelmsford 015</t>
  </si>
  <si>
    <t>E02004500</t>
  </si>
  <si>
    <t>Chelmsford 016</t>
  </si>
  <si>
    <t>E02004501</t>
  </si>
  <si>
    <t>Chelmsford 017</t>
  </si>
  <si>
    <t>E02004502</t>
  </si>
  <si>
    <t>Chelmsford 018</t>
  </si>
  <si>
    <t>E02004503</t>
  </si>
  <si>
    <t>Chelmsford 019</t>
  </si>
  <si>
    <t>E02004504</t>
  </si>
  <si>
    <t>Chelmsford 020</t>
  </si>
  <si>
    <t>E02004505</t>
  </si>
  <si>
    <t>Chelmsford 021</t>
  </si>
  <si>
    <t>E02004506</t>
  </si>
  <si>
    <t>Colchester 001</t>
  </si>
  <si>
    <t>E07000071</t>
  </si>
  <si>
    <t>Colchester</t>
  </si>
  <si>
    <t>E02004507</t>
  </si>
  <si>
    <t>Colchester 002</t>
  </si>
  <si>
    <t>E02004508</t>
  </si>
  <si>
    <t>Colchester 003</t>
  </si>
  <si>
    <t>E02004509</t>
  </si>
  <si>
    <t>Colchester 004</t>
  </si>
  <si>
    <t>E02004512</t>
  </si>
  <si>
    <t>Colchester 007</t>
  </si>
  <si>
    <t>E02004513</t>
  </si>
  <si>
    <t>Colchester 008</t>
  </si>
  <si>
    <t>E02004514</t>
  </si>
  <si>
    <t>Colchester 009</t>
  </si>
  <si>
    <t>E02004515</t>
  </si>
  <si>
    <t>Colchester 010</t>
  </si>
  <si>
    <t>E02004516</t>
  </si>
  <si>
    <t>Colchester 011</t>
  </si>
  <si>
    <t>E02004517</t>
  </si>
  <si>
    <t>Colchester 012</t>
  </si>
  <si>
    <t>E02004518</t>
  </si>
  <si>
    <t>Colchester 013</t>
  </si>
  <si>
    <t>E02004519</t>
  </si>
  <si>
    <t>Colchester 014</t>
  </si>
  <si>
    <t>E02004520</t>
  </si>
  <si>
    <t>Colchester 015</t>
  </si>
  <si>
    <t>E02004521</t>
  </si>
  <si>
    <t>Colchester 016</t>
  </si>
  <si>
    <t>E02004522</t>
  </si>
  <si>
    <t>Colchester 017</t>
  </si>
  <si>
    <t>E02004523</t>
  </si>
  <si>
    <t>Colchester 018</t>
  </si>
  <si>
    <t>E02004524</t>
  </si>
  <si>
    <t>Colchester 019</t>
  </si>
  <si>
    <t>E02004525</t>
  </si>
  <si>
    <t>Colchester 020</t>
  </si>
  <si>
    <t>E02004526</t>
  </si>
  <si>
    <t>Colchester 021</t>
  </si>
  <si>
    <t>E02004527</t>
  </si>
  <si>
    <t>Epping Forest 001</t>
  </si>
  <si>
    <t>E07000072</t>
  </si>
  <si>
    <t>Epping Forest</t>
  </si>
  <si>
    <t>E02004528</t>
  </si>
  <si>
    <t>Epping Forest 002</t>
  </si>
  <si>
    <t>E02004529</t>
  </si>
  <si>
    <t>Epping Forest 003</t>
  </si>
  <si>
    <t>E02004530</t>
  </si>
  <si>
    <t>Epping Forest 004</t>
  </si>
  <si>
    <t>E02004531</t>
  </si>
  <si>
    <t>Epping Forest 005</t>
  </si>
  <si>
    <t>E02004532</t>
  </si>
  <si>
    <t>Epping Forest 006</t>
  </si>
  <si>
    <t>E02004533</t>
  </si>
  <si>
    <t>Epping Forest 007</t>
  </si>
  <si>
    <t>E02004534</t>
  </si>
  <si>
    <t>Epping Forest 008</t>
  </si>
  <si>
    <t>E02004535</t>
  </si>
  <si>
    <t>Epping Forest 009</t>
  </si>
  <si>
    <t>E02004536</t>
  </si>
  <si>
    <t>Epping Forest 010</t>
  </si>
  <si>
    <t>E02004537</t>
  </si>
  <si>
    <t>Epping Forest 011</t>
  </si>
  <si>
    <t>E02004538</t>
  </si>
  <si>
    <t>Epping Forest 012</t>
  </si>
  <si>
    <t>E02004539</t>
  </si>
  <si>
    <t>Epping Forest 013</t>
  </si>
  <si>
    <t>E02004540</t>
  </si>
  <si>
    <t>Epping Forest 014</t>
  </si>
  <si>
    <t>E02004541</t>
  </si>
  <si>
    <t>Epping Forest 015</t>
  </si>
  <si>
    <t>E02004542</t>
  </si>
  <si>
    <t>Epping Forest 016</t>
  </si>
  <si>
    <t>E02004543</t>
  </si>
  <si>
    <t>Epping Forest 017</t>
  </si>
  <si>
    <t>E02004544</t>
  </si>
  <si>
    <t>Harlow 001</t>
  </si>
  <si>
    <t>E07000073</t>
  </si>
  <si>
    <t>Harlow</t>
  </si>
  <si>
    <t>E02004545</t>
  </si>
  <si>
    <t>Harlow 002</t>
  </si>
  <si>
    <t>E02004546</t>
  </si>
  <si>
    <t>Harlow 003</t>
  </si>
  <si>
    <t>E02004547</t>
  </si>
  <si>
    <t>Harlow 004</t>
  </si>
  <si>
    <t>E02004548</t>
  </si>
  <si>
    <t>Harlow 005</t>
  </si>
  <si>
    <t>E02004549</t>
  </si>
  <si>
    <t>Harlow 006</t>
  </si>
  <si>
    <t>E02004550</t>
  </si>
  <si>
    <t>Harlow 007</t>
  </si>
  <si>
    <t>E02004551</t>
  </si>
  <si>
    <t>Harlow 008</t>
  </si>
  <si>
    <t>E02004552</t>
  </si>
  <si>
    <t>Harlow 009</t>
  </si>
  <si>
    <t>E02004553</t>
  </si>
  <si>
    <t>Harlow 010</t>
  </si>
  <si>
    <t>E02004554</t>
  </si>
  <si>
    <t>Harlow 011</t>
  </si>
  <si>
    <t>E02004555</t>
  </si>
  <si>
    <t>Maldon 001</t>
  </si>
  <si>
    <t>E07000074</t>
  </si>
  <si>
    <t>Maldon</t>
  </si>
  <si>
    <t>E02004556</t>
  </si>
  <si>
    <t>Maldon 002</t>
  </si>
  <si>
    <t>E02004557</t>
  </si>
  <si>
    <t>Maldon 003</t>
  </si>
  <si>
    <t>E02004558</t>
  </si>
  <si>
    <t>Maldon 004</t>
  </si>
  <si>
    <t>E02004559</t>
  </si>
  <si>
    <t>Maldon 005</t>
  </si>
  <si>
    <t>E02004560</t>
  </si>
  <si>
    <t>Maldon 006</t>
  </si>
  <si>
    <t>E02004561</t>
  </si>
  <si>
    <t>Maldon 007</t>
  </si>
  <si>
    <t>E02004562</t>
  </si>
  <si>
    <t>Maldon 008</t>
  </si>
  <si>
    <t>E02004563</t>
  </si>
  <si>
    <t>Rochford 001</t>
  </si>
  <si>
    <t>E07000075</t>
  </si>
  <si>
    <t>Rochford</t>
  </si>
  <si>
    <t>E02004564</t>
  </si>
  <si>
    <t>Rochford 002</t>
  </si>
  <si>
    <t>E02004565</t>
  </si>
  <si>
    <t>Rochford 003</t>
  </si>
  <si>
    <t>E02004566</t>
  </si>
  <si>
    <t>Rochford 004</t>
  </si>
  <si>
    <t>E02004567</t>
  </si>
  <si>
    <t>Rochford 005</t>
  </si>
  <si>
    <t>E02004568</t>
  </si>
  <si>
    <t>Rochford 006</t>
  </si>
  <si>
    <t>E02004569</t>
  </si>
  <si>
    <t>Rochford 007</t>
  </si>
  <si>
    <t>E02004570</t>
  </si>
  <si>
    <t>Rochford 008</t>
  </si>
  <si>
    <t>E02004571</t>
  </si>
  <si>
    <t>Rochford 009</t>
  </si>
  <si>
    <t>E02004572</t>
  </si>
  <si>
    <t>Rochford 010</t>
  </si>
  <si>
    <t>E02004573</t>
  </si>
  <si>
    <t>Tendring 001</t>
  </si>
  <si>
    <t>E07000076</t>
  </si>
  <si>
    <t>Tendring</t>
  </si>
  <si>
    <t>E02004574</t>
  </si>
  <si>
    <t>Tendring 002</t>
  </si>
  <si>
    <t>E02004575</t>
  </si>
  <si>
    <t>Tendring 003</t>
  </si>
  <si>
    <t>E02004576</t>
  </si>
  <si>
    <t>Tendring 004</t>
  </si>
  <si>
    <t>E02004577</t>
  </si>
  <si>
    <t>Tendring 005</t>
  </si>
  <si>
    <t>E02004578</t>
  </si>
  <si>
    <t>Tendring 006</t>
  </si>
  <si>
    <t>E02004579</t>
  </si>
  <si>
    <t>Tendring 007</t>
  </si>
  <si>
    <t>E02004580</t>
  </si>
  <si>
    <t>Tendring 008</t>
  </si>
  <si>
    <t>E02004581</t>
  </si>
  <si>
    <t>Tendring 009</t>
  </si>
  <si>
    <t>E02004582</t>
  </si>
  <si>
    <t>Tendring 010</t>
  </si>
  <si>
    <t>E02004583</t>
  </si>
  <si>
    <t>Tendring 011</t>
  </si>
  <si>
    <t>E02004584</t>
  </si>
  <si>
    <t>Tendring 012</t>
  </si>
  <si>
    <t>E02004585</t>
  </si>
  <si>
    <t>Tendring 013</t>
  </si>
  <si>
    <t>E02004586</t>
  </si>
  <si>
    <t>Tendring 014</t>
  </si>
  <si>
    <t>E02004587</t>
  </si>
  <si>
    <t>Tendring 015</t>
  </si>
  <si>
    <t>E02004588</t>
  </si>
  <si>
    <t>Tendring 016</t>
  </si>
  <si>
    <t>E02004589</t>
  </si>
  <si>
    <t>Tendring 017</t>
  </si>
  <si>
    <t>E02004590</t>
  </si>
  <si>
    <t>Tendring 018</t>
  </si>
  <si>
    <t>E02004591</t>
  </si>
  <si>
    <t>Uttlesford 001</t>
  </si>
  <si>
    <t>E07000077</t>
  </si>
  <si>
    <t>Uttlesford</t>
  </si>
  <si>
    <t>E02004592</t>
  </si>
  <si>
    <t>Uttlesford 002</t>
  </si>
  <si>
    <t>E02004593</t>
  </si>
  <si>
    <t>Uttlesford 003</t>
  </si>
  <si>
    <t>E02004594</t>
  </si>
  <si>
    <t>Uttlesford 004</t>
  </si>
  <si>
    <t>E02004595</t>
  </si>
  <si>
    <t>Uttlesford 005</t>
  </si>
  <si>
    <t>E02004596</t>
  </si>
  <si>
    <t>Uttlesford 006</t>
  </si>
  <si>
    <t>E02004597</t>
  </si>
  <si>
    <t>Uttlesford 007</t>
  </si>
  <si>
    <t>E02004598</t>
  </si>
  <si>
    <t>Uttlesford 008</t>
  </si>
  <si>
    <t>E02004599</t>
  </si>
  <si>
    <t>Uttlesford 009</t>
  </si>
  <si>
    <t>E02004600</t>
  </si>
  <si>
    <t>Cheltenham 001</t>
  </si>
  <si>
    <t>E07000078</t>
  </si>
  <si>
    <t>Cheltenham</t>
  </si>
  <si>
    <t>E02004601</t>
  </si>
  <si>
    <t>Cheltenham 002</t>
  </si>
  <si>
    <t>E02004602</t>
  </si>
  <si>
    <t>Cheltenham 003</t>
  </si>
  <si>
    <t>E02004603</t>
  </si>
  <si>
    <t>Cheltenham 004</t>
  </si>
  <si>
    <t>E02004604</t>
  </si>
  <si>
    <t>Cheltenham 005</t>
  </si>
  <si>
    <t>E02004605</t>
  </si>
  <si>
    <t>Cheltenham 006</t>
  </si>
  <si>
    <t>E02004606</t>
  </si>
  <si>
    <t>Cheltenham 007</t>
  </si>
  <si>
    <t>E02004607</t>
  </si>
  <si>
    <t>Cheltenham 008</t>
  </si>
  <si>
    <t>E02004608</t>
  </si>
  <si>
    <t>Cheltenham 009</t>
  </si>
  <si>
    <t>E02004609</t>
  </si>
  <si>
    <t>Cheltenham 010</t>
  </si>
  <si>
    <t>E02004610</t>
  </si>
  <si>
    <t>Cheltenham 011</t>
  </si>
  <si>
    <t>E02004611</t>
  </si>
  <si>
    <t>Cheltenham 012</t>
  </si>
  <si>
    <t>E02004612</t>
  </si>
  <si>
    <t>Cheltenham 013</t>
  </si>
  <si>
    <t>E02004613</t>
  </si>
  <si>
    <t>Cheltenham 014</t>
  </si>
  <si>
    <t>E02004614</t>
  </si>
  <si>
    <t>Cheltenham 015</t>
  </si>
  <si>
    <t>E02004615</t>
  </si>
  <si>
    <t>Cotswold 001</t>
  </si>
  <si>
    <t>E07000079</t>
  </si>
  <si>
    <t>Cotswold</t>
  </si>
  <si>
    <t>E02004616</t>
  </si>
  <si>
    <t>Cotswold 002</t>
  </si>
  <si>
    <t>E02004617</t>
  </si>
  <si>
    <t>Cotswold 003</t>
  </si>
  <si>
    <t>E02004618</t>
  </si>
  <si>
    <t>Cotswold 004</t>
  </si>
  <si>
    <t>E02004619</t>
  </si>
  <si>
    <t>Cotswold 005</t>
  </si>
  <si>
    <t>E02004620</t>
  </si>
  <si>
    <t>Cotswold 006</t>
  </si>
  <si>
    <t>E02004621</t>
  </si>
  <si>
    <t>Cotswold 007</t>
  </si>
  <si>
    <t>E02004622</t>
  </si>
  <si>
    <t>Cotswold 008</t>
  </si>
  <si>
    <t>E02004623</t>
  </si>
  <si>
    <t>Cotswold 009</t>
  </si>
  <si>
    <t>E02004624</t>
  </si>
  <si>
    <t>Cotswold 010</t>
  </si>
  <si>
    <t>E02004625</t>
  </si>
  <si>
    <t>Cotswold 011</t>
  </si>
  <si>
    <t>E02004626</t>
  </si>
  <si>
    <t>Forest of Dean 001</t>
  </si>
  <si>
    <t>E07000080</t>
  </si>
  <si>
    <t>Forest of Dean</t>
  </si>
  <si>
    <t>E02004627</t>
  </si>
  <si>
    <t>Forest of Dean 002</t>
  </si>
  <si>
    <t>E02004628</t>
  </si>
  <si>
    <t>Forest of Dean 003</t>
  </si>
  <si>
    <t>E02004629</t>
  </si>
  <si>
    <t>Forest of Dean 004</t>
  </si>
  <si>
    <t>E02004630</t>
  </si>
  <si>
    <t>Forest of Dean 005</t>
  </si>
  <si>
    <t>E02004631</t>
  </si>
  <si>
    <t>Forest of Dean 006</t>
  </si>
  <si>
    <t>E02004632</t>
  </si>
  <si>
    <t>Forest of Dean 007</t>
  </si>
  <si>
    <t>E02004633</t>
  </si>
  <si>
    <t>Forest of Dean 008</t>
  </si>
  <si>
    <t>E02004634</t>
  </si>
  <si>
    <t>Forest of Dean 009</t>
  </si>
  <si>
    <t>E02004635</t>
  </si>
  <si>
    <t>Forest of Dean 010</t>
  </si>
  <si>
    <t>E02004636</t>
  </si>
  <si>
    <t>Gloucester 001</t>
  </si>
  <si>
    <t>E07000081</t>
  </si>
  <si>
    <t>Gloucester</t>
  </si>
  <si>
    <t>E02004637</t>
  </si>
  <si>
    <t>Gloucester 002</t>
  </si>
  <si>
    <t>E02004638</t>
  </si>
  <si>
    <t>Gloucester 003</t>
  </si>
  <si>
    <t>E02004639</t>
  </si>
  <si>
    <t>Gloucester 004</t>
  </si>
  <si>
    <t>E02004640</t>
  </si>
  <si>
    <t>Gloucester 005</t>
  </si>
  <si>
    <t>E02004641</t>
  </si>
  <si>
    <t>Gloucester 006</t>
  </si>
  <si>
    <t>E02004642</t>
  </si>
  <si>
    <t>Gloucester 007</t>
  </si>
  <si>
    <t>E02004643</t>
  </si>
  <si>
    <t>Gloucester 008</t>
  </si>
  <si>
    <t>E02004644</t>
  </si>
  <si>
    <t>Gloucester 009</t>
  </si>
  <si>
    <t>E02004645</t>
  </si>
  <si>
    <t>Gloucester 010</t>
  </si>
  <si>
    <t>E02004646</t>
  </si>
  <si>
    <t>Gloucester 011</t>
  </si>
  <si>
    <t>E02004647</t>
  </si>
  <si>
    <t>Gloucester 012</t>
  </si>
  <si>
    <t>E02004648</t>
  </si>
  <si>
    <t>Gloucester 013</t>
  </si>
  <si>
    <t>E02004649</t>
  </si>
  <si>
    <t>Gloucester 014</t>
  </si>
  <si>
    <t>E02004650</t>
  </si>
  <si>
    <t>Gloucester 015</t>
  </si>
  <si>
    <t>E02004651</t>
  </si>
  <si>
    <t>Stroud 001</t>
  </si>
  <si>
    <t>E07000082</t>
  </si>
  <si>
    <t>Stroud</t>
  </si>
  <si>
    <t>E02004652</t>
  </si>
  <si>
    <t>Stroud 002</t>
  </si>
  <si>
    <t>E02004653</t>
  </si>
  <si>
    <t>Stroud 003</t>
  </si>
  <si>
    <t>E02004654</t>
  </si>
  <si>
    <t>Stroud 004</t>
  </si>
  <si>
    <t>E02004655</t>
  </si>
  <si>
    <t>Stroud 005</t>
  </si>
  <si>
    <t>E02004656</t>
  </si>
  <si>
    <t>Stroud 006</t>
  </si>
  <si>
    <t>E02004657</t>
  </si>
  <si>
    <t>Stroud 007</t>
  </si>
  <si>
    <t>E02004658</t>
  </si>
  <si>
    <t>Stroud 008</t>
  </si>
  <si>
    <t>E02004659</t>
  </si>
  <si>
    <t>Stroud 009</t>
  </si>
  <si>
    <t>E02004660</t>
  </si>
  <si>
    <t>Stroud 010</t>
  </si>
  <si>
    <t>E02004661</t>
  </si>
  <si>
    <t>Stroud 011</t>
  </si>
  <si>
    <t>E02004662</t>
  </si>
  <si>
    <t>Stroud 012</t>
  </si>
  <si>
    <t>E02004663</t>
  </si>
  <si>
    <t>Stroud 013</t>
  </si>
  <si>
    <t>E02004664</t>
  </si>
  <si>
    <t>Stroud 014</t>
  </si>
  <si>
    <t>E02004665</t>
  </si>
  <si>
    <t>Stroud 015</t>
  </si>
  <si>
    <t>E02004666</t>
  </si>
  <si>
    <t>Tewkesbury 001</t>
  </si>
  <si>
    <t>E07000083</t>
  </si>
  <si>
    <t>Tewkesbury</t>
  </si>
  <si>
    <t>E02004667</t>
  </si>
  <si>
    <t>Tewkesbury 002</t>
  </si>
  <si>
    <t>E02004668</t>
  </si>
  <si>
    <t>Tewkesbury 003</t>
  </si>
  <si>
    <t>E02004669</t>
  </si>
  <si>
    <t>Tewkesbury 004</t>
  </si>
  <si>
    <t>E02004670</t>
  </si>
  <si>
    <t>Tewkesbury 005</t>
  </si>
  <si>
    <t>E02004671</t>
  </si>
  <si>
    <t>Tewkesbury 006</t>
  </si>
  <si>
    <t>E02004672</t>
  </si>
  <si>
    <t>Tewkesbury 007</t>
  </si>
  <si>
    <t>E02004673</t>
  </si>
  <si>
    <t>Tewkesbury 008</t>
  </si>
  <si>
    <t>E02004674</t>
  </si>
  <si>
    <t>Tewkesbury 009</t>
  </si>
  <si>
    <t>E02004675</t>
  </si>
  <si>
    <t>Basingstoke and Deane 001</t>
  </si>
  <si>
    <t>E07000084</t>
  </si>
  <si>
    <t>Basingstoke and Deane</t>
  </si>
  <si>
    <t>E02004676</t>
  </si>
  <si>
    <t>Basingstoke and Deane 002</t>
  </si>
  <si>
    <t>E02004677</t>
  </si>
  <si>
    <t>Basingstoke and Deane 003</t>
  </si>
  <si>
    <t>E02004678</t>
  </si>
  <si>
    <t>Basingstoke and Deane 004</t>
  </si>
  <si>
    <t>E02004679</t>
  </si>
  <si>
    <t>Basingstoke and Deane 005</t>
  </si>
  <si>
    <t>E02004680</t>
  </si>
  <si>
    <t>Basingstoke and Deane 006</t>
  </si>
  <si>
    <t>E02004681</t>
  </si>
  <si>
    <t>Basingstoke and Deane 007</t>
  </si>
  <si>
    <t>E02004682</t>
  </si>
  <si>
    <t>Basingstoke and Deane 008</t>
  </si>
  <si>
    <t>E02004683</t>
  </si>
  <si>
    <t>Basingstoke and Deane 009</t>
  </si>
  <si>
    <t>E02004684</t>
  </si>
  <si>
    <t>Basingstoke and Deane 010</t>
  </si>
  <si>
    <t>E02004685</t>
  </si>
  <si>
    <t>Basingstoke and Deane 011</t>
  </si>
  <si>
    <t>E02004686</t>
  </si>
  <si>
    <t>Basingstoke and Deane 012</t>
  </si>
  <si>
    <t>E02004687</t>
  </si>
  <si>
    <t>Basingstoke and Deane 013</t>
  </si>
  <si>
    <t>E02004688</t>
  </si>
  <si>
    <t>Basingstoke and Deane 014</t>
  </si>
  <si>
    <t>E02004689</t>
  </si>
  <si>
    <t>Basingstoke and Deane 015</t>
  </si>
  <si>
    <t>E02004690</t>
  </si>
  <si>
    <t>Basingstoke and Deane 016</t>
  </si>
  <si>
    <t>E02004691</t>
  </si>
  <si>
    <t>Basingstoke and Deane 017</t>
  </si>
  <si>
    <t>E02004692</t>
  </si>
  <si>
    <t>Basingstoke and Deane 018</t>
  </si>
  <si>
    <t>E02004693</t>
  </si>
  <si>
    <t>Basingstoke and Deane 019</t>
  </si>
  <si>
    <t>E02004694</t>
  </si>
  <si>
    <t>Basingstoke and Deane 020</t>
  </si>
  <si>
    <t>E02004695</t>
  </si>
  <si>
    <t>Basingstoke and Deane 021</t>
  </si>
  <si>
    <t>E02004696</t>
  </si>
  <si>
    <t>Basingstoke and Deane 022</t>
  </si>
  <si>
    <t>E02004697</t>
  </si>
  <si>
    <t>East Hampshire 001</t>
  </si>
  <si>
    <t>E07000085</t>
  </si>
  <si>
    <t>East Hampshire</t>
  </si>
  <si>
    <t>E02004698</t>
  </si>
  <si>
    <t>East Hampshire 002</t>
  </si>
  <si>
    <t>E02004699</t>
  </si>
  <si>
    <t>East Hampshire 003</t>
  </si>
  <si>
    <t>E02004700</t>
  </si>
  <si>
    <t>East Hampshire 004</t>
  </si>
  <si>
    <t>E02004702</t>
  </si>
  <si>
    <t>East Hampshire 006</t>
  </si>
  <si>
    <t>E02004703</t>
  </si>
  <si>
    <t>East Hampshire 007</t>
  </si>
  <si>
    <t>E02004704</t>
  </si>
  <si>
    <t>East Hampshire 008</t>
  </si>
  <si>
    <t>E02004705</t>
  </si>
  <si>
    <t>East Hampshire 009</t>
  </si>
  <si>
    <t>E02004706</t>
  </si>
  <si>
    <t>East Hampshire 010</t>
  </si>
  <si>
    <t>E02004707</t>
  </si>
  <si>
    <t>East Hampshire 011</t>
  </si>
  <si>
    <t>E02004708</t>
  </si>
  <si>
    <t>East Hampshire 012</t>
  </si>
  <si>
    <t>E02004709</t>
  </si>
  <si>
    <t>East Hampshire 013</t>
  </si>
  <si>
    <t>E02004710</t>
  </si>
  <si>
    <t>East Hampshire 014</t>
  </si>
  <si>
    <t>E02004712</t>
  </si>
  <si>
    <t>Eastleigh 001</t>
  </si>
  <si>
    <t>E07000086</t>
  </si>
  <si>
    <t>Eastleigh</t>
  </si>
  <si>
    <t>E02004713</t>
  </si>
  <si>
    <t>Eastleigh 002</t>
  </si>
  <si>
    <t>E02004714</t>
  </si>
  <si>
    <t>Eastleigh 003</t>
  </si>
  <si>
    <t>E02004715</t>
  </si>
  <si>
    <t>Eastleigh 004</t>
  </si>
  <si>
    <t>E02004716</t>
  </si>
  <si>
    <t>Eastleigh 005</t>
  </si>
  <si>
    <t>E02004717</t>
  </si>
  <si>
    <t>Eastleigh 006</t>
  </si>
  <si>
    <t>E02004718</t>
  </si>
  <si>
    <t>Eastleigh 007</t>
  </si>
  <si>
    <t>E02004719</t>
  </si>
  <si>
    <t>Eastleigh 008</t>
  </si>
  <si>
    <t>E02004720</t>
  </si>
  <si>
    <t>Eastleigh 009</t>
  </si>
  <si>
    <t>E02004721</t>
  </si>
  <si>
    <t>Eastleigh 010</t>
  </si>
  <si>
    <t>E02004722</t>
  </si>
  <si>
    <t>Eastleigh 011</t>
  </si>
  <si>
    <t>E02004723</t>
  </si>
  <si>
    <t>Eastleigh 012</t>
  </si>
  <si>
    <t>E02004724</t>
  </si>
  <si>
    <t>Eastleigh 013</t>
  </si>
  <si>
    <t>E02004725</t>
  </si>
  <si>
    <t>Eastleigh 014</t>
  </si>
  <si>
    <t>E02004726</t>
  </si>
  <si>
    <t>Eastleigh 015</t>
  </si>
  <si>
    <t>E02004727</t>
  </si>
  <si>
    <t>Fareham 001</t>
  </si>
  <si>
    <t>E07000087</t>
  </si>
  <si>
    <t>Fareham</t>
  </si>
  <si>
    <t>E02004728</t>
  </si>
  <si>
    <t>Fareham 002</t>
  </si>
  <si>
    <t>E02004729</t>
  </si>
  <si>
    <t>Fareham 003</t>
  </si>
  <si>
    <t>E02004730</t>
  </si>
  <si>
    <t>Fareham 004</t>
  </si>
  <si>
    <t>E02004731</t>
  </si>
  <si>
    <t>Fareham 005</t>
  </si>
  <si>
    <t>E02004732</t>
  </si>
  <si>
    <t>Fareham 006</t>
  </si>
  <si>
    <t>E02004733</t>
  </si>
  <si>
    <t>Fareham 007</t>
  </si>
  <si>
    <t>E02004734</t>
  </si>
  <si>
    <t>Fareham 008</t>
  </si>
  <si>
    <t>E02004735</t>
  </si>
  <si>
    <t>Fareham 009</t>
  </si>
  <si>
    <t>E02004736</t>
  </si>
  <si>
    <t>Fareham 010</t>
  </si>
  <si>
    <t>E02004737</t>
  </si>
  <si>
    <t>Fareham 011</t>
  </si>
  <si>
    <t>E02004738</t>
  </si>
  <si>
    <t>Fareham 012</t>
  </si>
  <si>
    <t>E02004739</t>
  </si>
  <si>
    <t>Fareham 013</t>
  </si>
  <si>
    <t>E02004740</t>
  </si>
  <si>
    <t>Fareham 014</t>
  </si>
  <si>
    <t>E02004741</t>
  </si>
  <si>
    <t>Gosport 001</t>
  </si>
  <si>
    <t>E07000088</t>
  </si>
  <si>
    <t>Gosport</t>
  </si>
  <si>
    <t>E02004742</t>
  </si>
  <si>
    <t>Gosport 002</t>
  </si>
  <si>
    <t>E02004743</t>
  </si>
  <si>
    <t>Gosport 003</t>
  </si>
  <si>
    <t>E02004744</t>
  </si>
  <si>
    <t>Gosport 004</t>
  </si>
  <si>
    <t>E02004745</t>
  </si>
  <si>
    <t>Gosport 005</t>
  </si>
  <si>
    <t>E02004746</t>
  </si>
  <si>
    <t>Gosport 006</t>
  </si>
  <si>
    <t>E02004747</t>
  </si>
  <si>
    <t>Gosport 007</t>
  </si>
  <si>
    <t>E02004748</t>
  </si>
  <si>
    <t>Gosport 008</t>
  </si>
  <si>
    <t>E02004749</t>
  </si>
  <si>
    <t>Gosport 009</t>
  </si>
  <si>
    <t>E02004750</t>
  </si>
  <si>
    <t>Gosport 010</t>
  </si>
  <si>
    <t>E02004751</t>
  </si>
  <si>
    <t>Hart 001</t>
  </si>
  <si>
    <t>E07000089</t>
  </si>
  <si>
    <t>Hart</t>
  </si>
  <si>
    <t>E02004752</t>
  </si>
  <si>
    <t>Hart 002</t>
  </si>
  <si>
    <t>E02004753</t>
  </si>
  <si>
    <t>Hart 003</t>
  </si>
  <si>
    <t>E02004754</t>
  </si>
  <si>
    <t>Hart 004</t>
  </si>
  <si>
    <t>E02004755</t>
  </si>
  <si>
    <t>Hart 005</t>
  </si>
  <si>
    <t>E02004756</t>
  </si>
  <si>
    <t>Hart 006</t>
  </si>
  <si>
    <t>E02004757</t>
  </si>
  <si>
    <t>Hart 007</t>
  </si>
  <si>
    <t>E02004758</t>
  </si>
  <si>
    <t>Hart 008</t>
  </si>
  <si>
    <t>E02004759</t>
  </si>
  <si>
    <t>Hart 009</t>
  </si>
  <si>
    <t>E02004760</t>
  </si>
  <si>
    <t>Hart 010</t>
  </si>
  <si>
    <t>E02004761</t>
  </si>
  <si>
    <t>Hart 011</t>
  </si>
  <si>
    <t>E02004764</t>
  </si>
  <si>
    <t>Havant 003</t>
  </si>
  <si>
    <t>E07000090</t>
  </si>
  <si>
    <t>Havant</t>
  </si>
  <si>
    <t>E02004765</t>
  </si>
  <si>
    <t>Havant 004</t>
  </si>
  <si>
    <t>E02004766</t>
  </si>
  <si>
    <t>Havant 005</t>
  </si>
  <si>
    <t>E02004767</t>
  </si>
  <si>
    <t>Havant 006</t>
  </si>
  <si>
    <t>E02004768</t>
  </si>
  <si>
    <t>Havant 007</t>
  </si>
  <si>
    <t>E02004769</t>
  </si>
  <si>
    <t>Havant 008</t>
  </si>
  <si>
    <t>E02004770</t>
  </si>
  <si>
    <t>Havant 009</t>
  </si>
  <si>
    <t>E02004771</t>
  </si>
  <si>
    <t>Havant 010</t>
  </si>
  <si>
    <t>E02004772</t>
  </si>
  <si>
    <t>Havant 011</t>
  </si>
  <si>
    <t>E02004774</t>
  </si>
  <si>
    <t>Havant 013</t>
  </si>
  <si>
    <t>E02004775</t>
  </si>
  <si>
    <t>Havant 014</t>
  </si>
  <si>
    <t>E02004776</t>
  </si>
  <si>
    <t>Havant 015</t>
  </si>
  <si>
    <t>E02004777</t>
  </si>
  <si>
    <t>Havant 016</t>
  </si>
  <si>
    <t>E02004778</t>
  </si>
  <si>
    <t>Havant 017</t>
  </si>
  <si>
    <t>E02004779</t>
  </si>
  <si>
    <t>New Forest 001</t>
  </si>
  <si>
    <t>E07000091</t>
  </si>
  <si>
    <t>New Forest</t>
  </si>
  <si>
    <t>E02004780</t>
  </si>
  <si>
    <t>New Forest 002</t>
  </si>
  <si>
    <t>E02004781</t>
  </si>
  <si>
    <t>New Forest 003</t>
  </si>
  <si>
    <t>E02004782</t>
  </si>
  <si>
    <t>New Forest 004</t>
  </si>
  <si>
    <t>E02004783</t>
  </si>
  <si>
    <t>New Forest 005</t>
  </si>
  <si>
    <t>E02004784</t>
  </si>
  <si>
    <t>New Forest 006</t>
  </si>
  <si>
    <t>E02004785</t>
  </si>
  <si>
    <t>New Forest 007</t>
  </si>
  <si>
    <t>E02004786</t>
  </si>
  <si>
    <t>New Forest 008</t>
  </si>
  <si>
    <t>E02004787</t>
  </si>
  <si>
    <t>New Forest 009</t>
  </si>
  <si>
    <t>E02004788</t>
  </si>
  <si>
    <t>New Forest 010</t>
  </si>
  <si>
    <t>E02004789</t>
  </si>
  <si>
    <t>New Forest 011</t>
  </si>
  <si>
    <t>E02004790</t>
  </si>
  <si>
    <t>New Forest 012</t>
  </si>
  <si>
    <t>E02004791</t>
  </si>
  <si>
    <t>New Forest 013</t>
  </si>
  <si>
    <t>E02004792</t>
  </si>
  <si>
    <t>New Forest 014</t>
  </si>
  <si>
    <t>E02004793</t>
  </si>
  <si>
    <t>New Forest 015</t>
  </si>
  <si>
    <t>E02004794</t>
  </si>
  <si>
    <t>New Forest 016</t>
  </si>
  <si>
    <t>E02004795</t>
  </si>
  <si>
    <t>New Forest 017</t>
  </si>
  <si>
    <t>E02004796</t>
  </si>
  <si>
    <t>New Forest 018</t>
  </si>
  <si>
    <t>E02004797</t>
  </si>
  <si>
    <t>New Forest 019</t>
  </si>
  <si>
    <t>E02004798</t>
  </si>
  <si>
    <t>New Forest 020</t>
  </si>
  <si>
    <t>E02004799</t>
  </si>
  <si>
    <t>New Forest 021</t>
  </si>
  <si>
    <t>E02004800</t>
  </si>
  <si>
    <t>New Forest 022</t>
  </si>
  <si>
    <t>E02004801</t>
  </si>
  <si>
    <t>New Forest 023</t>
  </si>
  <si>
    <t>E02004802</t>
  </si>
  <si>
    <t>Rushmoor 001</t>
  </si>
  <si>
    <t>E07000092</t>
  </si>
  <si>
    <t>Rushmoor</t>
  </si>
  <si>
    <t>E02004803</t>
  </si>
  <si>
    <t>Rushmoor 002</t>
  </si>
  <si>
    <t>E02004804</t>
  </si>
  <si>
    <t>Rushmoor 003</t>
  </si>
  <si>
    <t>E02004805</t>
  </si>
  <si>
    <t>Rushmoor 004</t>
  </si>
  <si>
    <t>E02004806</t>
  </si>
  <si>
    <t>Rushmoor 005</t>
  </si>
  <si>
    <t>E02004807</t>
  </si>
  <si>
    <t>Rushmoor 006</t>
  </si>
  <si>
    <t>E02004808</t>
  </si>
  <si>
    <t>Rushmoor 007</t>
  </si>
  <si>
    <t>E02004809</t>
  </si>
  <si>
    <t>Rushmoor 008</t>
  </si>
  <si>
    <t>E02004810</t>
  </si>
  <si>
    <t>Rushmoor 009</t>
  </si>
  <si>
    <t>E02004811</t>
  </si>
  <si>
    <t>Rushmoor 010</t>
  </si>
  <si>
    <t>E02004812</t>
  </si>
  <si>
    <t>Rushmoor 011</t>
  </si>
  <si>
    <t>E02004813</t>
  </si>
  <si>
    <t>Rushmoor 012</t>
  </si>
  <si>
    <t>E02004814</t>
  </si>
  <si>
    <t>Test Valley 001</t>
  </si>
  <si>
    <t>E07000093</t>
  </si>
  <si>
    <t>Test Valley</t>
  </si>
  <si>
    <t>E02004815</t>
  </si>
  <si>
    <t>Test Valley 002</t>
  </si>
  <si>
    <t>E02004816</t>
  </si>
  <si>
    <t>Test Valley 003</t>
  </si>
  <si>
    <t>E02004817</t>
  </si>
  <si>
    <t>Test Valley 004</t>
  </si>
  <si>
    <t>E02004818</t>
  </si>
  <si>
    <t>Test Valley 005</t>
  </si>
  <si>
    <t>E02004819</t>
  </si>
  <si>
    <t>Test Valley 006</t>
  </si>
  <si>
    <t>E02004820</t>
  </si>
  <si>
    <t>Test Valley 007</t>
  </si>
  <si>
    <t>E02004821</t>
  </si>
  <si>
    <t>Test Valley 008</t>
  </si>
  <si>
    <t>E02004822</t>
  </si>
  <si>
    <t>Test Valley 009</t>
  </si>
  <si>
    <t>E02004823</t>
  </si>
  <si>
    <t>Test Valley 010</t>
  </si>
  <si>
    <t>E02004824</t>
  </si>
  <si>
    <t>Test Valley 011</t>
  </si>
  <si>
    <t>E02004825</t>
  </si>
  <si>
    <t>Test Valley 012</t>
  </si>
  <si>
    <t>E02004826</t>
  </si>
  <si>
    <t>Test Valley 013</t>
  </si>
  <si>
    <t>E02004827</t>
  </si>
  <si>
    <t>Test Valley 014</t>
  </si>
  <si>
    <t>E02004828</t>
  </si>
  <si>
    <t>Test Valley 015</t>
  </si>
  <si>
    <t>E02004829</t>
  </si>
  <si>
    <t>Winchester 001</t>
  </si>
  <si>
    <t>E07000094</t>
  </si>
  <si>
    <t>Winchester</t>
  </si>
  <si>
    <t>E02004830</t>
  </si>
  <si>
    <t>Winchester 002</t>
  </si>
  <si>
    <t>E02004831</t>
  </si>
  <si>
    <t>Winchester 003</t>
  </si>
  <si>
    <t>E02004832</t>
  </si>
  <si>
    <t>Winchester 004</t>
  </si>
  <si>
    <t>E02004833</t>
  </si>
  <si>
    <t>Winchester 005</t>
  </si>
  <si>
    <t>E02004834</t>
  </si>
  <si>
    <t>Winchester 006</t>
  </si>
  <si>
    <t>E02004835</t>
  </si>
  <si>
    <t>Winchester 007</t>
  </si>
  <si>
    <t>E02004836</t>
  </si>
  <si>
    <t>Winchester 008</t>
  </si>
  <si>
    <t>E02004837</t>
  </si>
  <si>
    <t>Winchester 009</t>
  </si>
  <si>
    <t>E02004838</t>
  </si>
  <si>
    <t>Winchester 010</t>
  </si>
  <si>
    <t>E02004839</t>
  </si>
  <si>
    <t>Winchester 011</t>
  </si>
  <si>
    <t>E02004840</t>
  </si>
  <si>
    <t>Winchester 012</t>
  </si>
  <si>
    <t>E02004841</t>
  </si>
  <si>
    <t>Winchester 013</t>
  </si>
  <si>
    <t>E02004842</t>
  </si>
  <si>
    <t>Winchester 014</t>
  </si>
  <si>
    <t>E02004843</t>
  </si>
  <si>
    <t>Broxbourne 001</t>
  </si>
  <si>
    <t>E07000095</t>
  </si>
  <si>
    <t>Broxbourne</t>
  </si>
  <si>
    <t>E02004844</t>
  </si>
  <si>
    <t>Broxbourne 002</t>
  </si>
  <si>
    <t>E02004845</t>
  </si>
  <si>
    <t>Broxbourne 003</t>
  </si>
  <si>
    <t>E02004846</t>
  </si>
  <si>
    <t>Broxbourne 004</t>
  </si>
  <si>
    <t>E02004847</t>
  </si>
  <si>
    <t>Broxbourne 005</t>
  </si>
  <si>
    <t>E02004848</t>
  </si>
  <si>
    <t>Broxbourne 006</t>
  </si>
  <si>
    <t>E02004849</t>
  </si>
  <si>
    <t>Broxbourne 007</t>
  </si>
  <si>
    <t>E02004850</t>
  </si>
  <si>
    <t>Broxbourne 008</t>
  </si>
  <si>
    <t>E02004851</t>
  </si>
  <si>
    <t>Broxbourne 009</t>
  </si>
  <si>
    <t>E02004852</t>
  </si>
  <si>
    <t>Broxbourne 010</t>
  </si>
  <si>
    <t>E02004853</t>
  </si>
  <si>
    <t>Broxbourne 011</t>
  </si>
  <si>
    <t>E02004854</t>
  </si>
  <si>
    <t>Broxbourne 012</t>
  </si>
  <si>
    <t>E02004855</t>
  </si>
  <si>
    <t>Broxbourne 013</t>
  </si>
  <si>
    <t>E02004856</t>
  </si>
  <si>
    <t>Dacorum 001</t>
  </si>
  <si>
    <t>E07000096</t>
  </si>
  <si>
    <t>Dacorum</t>
  </si>
  <si>
    <t>E02004857</t>
  </si>
  <si>
    <t>Dacorum 002</t>
  </si>
  <si>
    <t>E02004858</t>
  </si>
  <si>
    <t>Dacorum 003</t>
  </si>
  <si>
    <t>E02004859</t>
  </si>
  <si>
    <t>Dacorum 004</t>
  </si>
  <si>
    <t>E02004860</t>
  </si>
  <si>
    <t>Dacorum 005</t>
  </si>
  <si>
    <t>E02004861</t>
  </si>
  <si>
    <t>Dacorum 006</t>
  </si>
  <si>
    <t>E02004862</t>
  </si>
  <si>
    <t>Dacorum 007</t>
  </si>
  <si>
    <t>E02004863</t>
  </si>
  <si>
    <t>Dacorum 008</t>
  </si>
  <si>
    <t>E02004864</t>
  </si>
  <si>
    <t>Dacorum 009</t>
  </si>
  <si>
    <t>E02004865</t>
  </si>
  <si>
    <t>Dacorum 010</t>
  </si>
  <si>
    <t>E02004866</t>
  </si>
  <si>
    <t>Dacorum 011</t>
  </si>
  <si>
    <t>E02004867</t>
  </si>
  <si>
    <t>Dacorum 012</t>
  </si>
  <si>
    <t>E02004868</t>
  </si>
  <si>
    <t>Dacorum 013</t>
  </si>
  <si>
    <t>E02004869</t>
  </si>
  <si>
    <t>Dacorum 014</t>
  </si>
  <si>
    <t>E02004870</t>
  </si>
  <si>
    <t>Dacorum 015</t>
  </si>
  <si>
    <t>E02004871</t>
  </si>
  <si>
    <t>Dacorum 016</t>
  </si>
  <si>
    <t>E02004872</t>
  </si>
  <si>
    <t>Dacorum 017</t>
  </si>
  <si>
    <t>E02004873</t>
  </si>
  <si>
    <t>Dacorum 018</t>
  </si>
  <si>
    <t>E02004874</t>
  </si>
  <si>
    <t>Dacorum 019</t>
  </si>
  <si>
    <t>E02004875</t>
  </si>
  <si>
    <t>Dacorum 020</t>
  </si>
  <si>
    <t>E02004876</t>
  </si>
  <si>
    <t>Dacorum 021</t>
  </si>
  <si>
    <t>E02004877</t>
  </si>
  <si>
    <t>Dacorum 022</t>
  </si>
  <si>
    <t>E02004878</t>
  </si>
  <si>
    <t>East Hertfordshire 001</t>
  </si>
  <si>
    <t>E07000097</t>
  </si>
  <si>
    <t>East Hertfordshire</t>
  </si>
  <si>
    <t>E02004879</t>
  </si>
  <si>
    <t>East Hertfordshire 002</t>
  </si>
  <si>
    <t>E02004880</t>
  </si>
  <si>
    <t>East Hertfordshire 003</t>
  </si>
  <si>
    <t>E02004881</t>
  </si>
  <si>
    <t>East Hertfordshire 004</t>
  </si>
  <si>
    <t>E02004882</t>
  </si>
  <si>
    <t>East Hertfordshire 005</t>
  </si>
  <si>
    <t>E02004883</t>
  </si>
  <si>
    <t>East Hertfordshire 006</t>
  </si>
  <si>
    <t>E02004884</t>
  </si>
  <si>
    <t>East Hertfordshire 007</t>
  </si>
  <si>
    <t>E02004885</t>
  </si>
  <si>
    <t>East Hertfordshire 008</t>
  </si>
  <si>
    <t>E02004886</t>
  </si>
  <si>
    <t>East Hertfordshire 009</t>
  </si>
  <si>
    <t>E02004887</t>
  </si>
  <si>
    <t>East Hertfordshire 010</t>
  </si>
  <si>
    <t>E02004888</t>
  </si>
  <si>
    <t>East Hertfordshire 011</t>
  </si>
  <si>
    <t>E02004889</t>
  </si>
  <si>
    <t>East Hertfordshire 012</t>
  </si>
  <si>
    <t>E02004890</t>
  </si>
  <si>
    <t>East Hertfordshire 013</t>
  </si>
  <si>
    <t>E02004891</t>
  </si>
  <si>
    <t>East Hertfordshire 014</t>
  </si>
  <si>
    <t>E02004892</t>
  </si>
  <si>
    <t>East Hertfordshire 015</t>
  </si>
  <si>
    <t>E02004893</t>
  </si>
  <si>
    <t>East Hertfordshire 016</t>
  </si>
  <si>
    <t>E02004894</t>
  </si>
  <si>
    <t>East Hertfordshire 017</t>
  </si>
  <si>
    <t>E02004895</t>
  </si>
  <si>
    <t>East Hertfordshire 018</t>
  </si>
  <si>
    <t>E02004896</t>
  </si>
  <si>
    <t>Hertsmere 001</t>
  </si>
  <si>
    <t>E07000098</t>
  </si>
  <si>
    <t>Hertsmere</t>
  </si>
  <si>
    <t>E02004897</t>
  </si>
  <si>
    <t>Hertsmere 002</t>
  </si>
  <si>
    <t>E02004898</t>
  </si>
  <si>
    <t>Hertsmere 003</t>
  </si>
  <si>
    <t>E02004899</t>
  </si>
  <si>
    <t>Hertsmere 004</t>
  </si>
  <si>
    <t>E02004900</t>
  </si>
  <si>
    <t>Hertsmere 005</t>
  </si>
  <si>
    <t>E02004901</t>
  </si>
  <si>
    <t>Hertsmere 006</t>
  </si>
  <si>
    <t>E02004902</t>
  </si>
  <si>
    <t>Hertsmere 007</t>
  </si>
  <si>
    <t>E02004903</t>
  </si>
  <si>
    <t>Hertsmere 008</t>
  </si>
  <si>
    <t>E02004904</t>
  </si>
  <si>
    <t>Hertsmere 009</t>
  </si>
  <si>
    <t>E02004905</t>
  </si>
  <si>
    <t>Hertsmere 010</t>
  </si>
  <si>
    <t>E02004906</t>
  </si>
  <si>
    <t>Hertsmere 011</t>
  </si>
  <si>
    <t>E02004907</t>
  </si>
  <si>
    <t>Hertsmere 012</t>
  </si>
  <si>
    <t>E02004908</t>
  </si>
  <si>
    <t>Hertsmere 013</t>
  </si>
  <si>
    <t>E02004909</t>
  </si>
  <si>
    <t>North Hertfordshire 001</t>
  </si>
  <si>
    <t>E07000099</t>
  </si>
  <si>
    <t>North Hertfordshire</t>
  </si>
  <si>
    <t>E02004910</t>
  </si>
  <si>
    <t>North Hertfordshire 002</t>
  </si>
  <si>
    <t>E02004911</t>
  </si>
  <si>
    <t>North Hertfordshire 003</t>
  </si>
  <si>
    <t>E02004912</t>
  </si>
  <si>
    <t>North Hertfordshire 004</t>
  </si>
  <si>
    <t>E02004913</t>
  </si>
  <si>
    <t>North Hertfordshire 005</t>
  </si>
  <si>
    <t>E02004914</t>
  </si>
  <si>
    <t>North Hertfordshire 006</t>
  </si>
  <si>
    <t>E02004915</t>
  </si>
  <si>
    <t>North Hertfordshire 007</t>
  </si>
  <si>
    <t>E02004916</t>
  </si>
  <si>
    <t>North Hertfordshire 008</t>
  </si>
  <si>
    <t>E02004917</t>
  </si>
  <si>
    <t>North Hertfordshire 009</t>
  </si>
  <si>
    <t>E02004918</t>
  </si>
  <si>
    <t>North Hertfordshire 010</t>
  </si>
  <si>
    <t>E02004919</t>
  </si>
  <si>
    <t>North Hertfordshire 011</t>
  </si>
  <si>
    <t>E02004920</t>
  </si>
  <si>
    <t>North Hertfordshire 012</t>
  </si>
  <si>
    <t>E02004921</t>
  </si>
  <si>
    <t>North Hertfordshire 013</t>
  </si>
  <si>
    <t>E02004922</t>
  </si>
  <si>
    <t>North Hertfordshire 014</t>
  </si>
  <si>
    <t>E02004923</t>
  </si>
  <si>
    <t>North Hertfordshire 015</t>
  </si>
  <si>
    <t>E02004924</t>
  </si>
  <si>
    <t>St Albans 001</t>
  </si>
  <si>
    <t>E07000100</t>
  </si>
  <si>
    <t>St Albans</t>
  </si>
  <si>
    <t>E02004925</t>
  </si>
  <si>
    <t>St Albans 002</t>
  </si>
  <si>
    <t>E02004926</t>
  </si>
  <si>
    <t>St Albans 003</t>
  </si>
  <si>
    <t>E02004927</t>
  </si>
  <si>
    <t>St Albans 004</t>
  </si>
  <si>
    <t>E02004928</t>
  </si>
  <si>
    <t>St Albans 005</t>
  </si>
  <si>
    <t>E02004929</t>
  </si>
  <si>
    <t>St Albans 006</t>
  </si>
  <si>
    <t>E02004930</t>
  </si>
  <si>
    <t>St Albans 007</t>
  </si>
  <si>
    <t>E02004931</t>
  </si>
  <si>
    <t>St Albans 008</t>
  </si>
  <si>
    <t>E02004932</t>
  </si>
  <si>
    <t>St Albans 009</t>
  </si>
  <si>
    <t>E02004933</t>
  </si>
  <si>
    <t>St Albans 010</t>
  </si>
  <si>
    <t>E02004934</t>
  </si>
  <si>
    <t>St Albans 011</t>
  </si>
  <si>
    <t>E02004935</t>
  </si>
  <si>
    <t>St Albans 012</t>
  </si>
  <si>
    <t>E02004936</t>
  </si>
  <si>
    <t>St Albans 013</t>
  </si>
  <si>
    <t>E02004937</t>
  </si>
  <si>
    <t>St Albans 014</t>
  </si>
  <si>
    <t>E02004938</t>
  </si>
  <si>
    <t>St Albans 015</t>
  </si>
  <si>
    <t>E02004939</t>
  </si>
  <si>
    <t>St Albans 016</t>
  </si>
  <si>
    <t>E02004940</t>
  </si>
  <si>
    <t>St Albans 017</t>
  </si>
  <si>
    <t>E02004941</t>
  </si>
  <si>
    <t>St Albans 018</t>
  </si>
  <si>
    <t>E02004942</t>
  </si>
  <si>
    <t>St Albans 019</t>
  </si>
  <si>
    <t>E02004943</t>
  </si>
  <si>
    <t>St Albans 020</t>
  </si>
  <si>
    <t>E02004944</t>
  </si>
  <si>
    <t>Stevenage 001</t>
  </si>
  <si>
    <t>E07000101</t>
  </si>
  <si>
    <t>Stevenage</t>
  </si>
  <si>
    <t>E02004945</t>
  </si>
  <si>
    <t>Stevenage 002</t>
  </si>
  <si>
    <t>E02004946</t>
  </si>
  <si>
    <t>Stevenage 003</t>
  </si>
  <si>
    <t>E02004947</t>
  </si>
  <si>
    <t>Stevenage 004</t>
  </si>
  <si>
    <t>E02004948</t>
  </si>
  <si>
    <t>Stevenage 005</t>
  </si>
  <si>
    <t>E02004949</t>
  </si>
  <si>
    <t>Stevenage 006</t>
  </si>
  <si>
    <t>E02004950</t>
  </si>
  <si>
    <t>Stevenage 007</t>
  </si>
  <si>
    <t>E02004951</t>
  </si>
  <si>
    <t>Stevenage 008</t>
  </si>
  <si>
    <t>E02004952</t>
  </si>
  <si>
    <t>Stevenage 009</t>
  </si>
  <si>
    <t>E02004953</t>
  </si>
  <si>
    <t>Stevenage 010</t>
  </si>
  <si>
    <t>E02004954</t>
  </si>
  <si>
    <t>Stevenage 011</t>
  </si>
  <si>
    <t>E02004955</t>
  </si>
  <si>
    <t>Stevenage 012</t>
  </si>
  <si>
    <t>E02004956</t>
  </si>
  <si>
    <t>Three Rivers 001</t>
  </si>
  <si>
    <t>E07000102</t>
  </si>
  <si>
    <t>Three Rivers</t>
  </si>
  <si>
    <t>E02004957</t>
  </si>
  <si>
    <t>Three Rivers 002</t>
  </si>
  <si>
    <t>E02004958</t>
  </si>
  <si>
    <t>Three Rivers 003</t>
  </si>
  <si>
    <t>E02004959</t>
  </si>
  <si>
    <t>Three Rivers 004</t>
  </si>
  <si>
    <t>E02004960</t>
  </si>
  <si>
    <t>Three Rivers 005</t>
  </si>
  <si>
    <t>E02004961</t>
  </si>
  <si>
    <t>Three Rivers 006</t>
  </si>
  <si>
    <t>E02004962</t>
  </si>
  <si>
    <t>Three Rivers 007</t>
  </si>
  <si>
    <t>E02004963</t>
  </si>
  <si>
    <t>Three Rivers 008</t>
  </si>
  <si>
    <t>E02004964</t>
  </si>
  <si>
    <t>Three Rivers 009</t>
  </si>
  <si>
    <t>E02004965</t>
  </si>
  <si>
    <t>Three Rivers 010</t>
  </si>
  <si>
    <t>E02004966</t>
  </si>
  <si>
    <t>Three Rivers 011</t>
  </si>
  <si>
    <t>E02004967</t>
  </si>
  <si>
    <t>Three Rivers 012</t>
  </si>
  <si>
    <t>E02004968</t>
  </si>
  <si>
    <t>Watford 001</t>
  </si>
  <si>
    <t>E07000103</t>
  </si>
  <si>
    <t>Watford</t>
  </si>
  <si>
    <t>E02004969</t>
  </si>
  <si>
    <t>Watford 002</t>
  </si>
  <si>
    <t>E02004970</t>
  </si>
  <si>
    <t>Watford 003</t>
  </si>
  <si>
    <t>E02004971</t>
  </si>
  <si>
    <t>Watford 004</t>
  </si>
  <si>
    <t>E02004972</t>
  </si>
  <si>
    <t>Watford 005</t>
  </si>
  <si>
    <t>E02004973</t>
  </si>
  <si>
    <t>Watford 006</t>
  </si>
  <si>
    <t>E02004974</t>
  </si>
  <si>
    <t>Watford 007</t>
  </si>
  <si>
    <t>E02004975</t>
  </si>
  <si>
    <t>Watford 008</t>
  </si>
  <si>
    <t>E02004976</t>
  </si>
  <si>
    <t>Watford 009</t>
  </si>
  <si>
    <t>E02004977</t>
  </si>
  <si>
    <t>Watford 010</t>
  </si>
  <si>
    <t>E02004978</t>
  </si>
  <si>
    <t>Watford 011</t>
  </si>
  <si>
    <t>E02004979</t>
  </si>
  <si>
    <t>Watford 012</t>
  </si>
  <si>
    <t>E02004980</t>
  </si>
  <si>
    <t>Welwyn Hatfield 001</t>
  </si>
  <si>
    <t>E07000104</t>
  </si>
  <si>
    <t>Welwyn Hatfield</t>
  </si>
  <si>
    <t>E02004981</t>
  </si>
  <si>
    <t>Welwyn Hatfield 002</t>
  </si>
  <si>
    <t>E02004982</t>
  </si>
  <si>
    <t>Welwyn Hatfield 003</t>
  </si>
  <si>
    <t>E02004983</t>
  </si>
  <si>
    <t>Welwyn Hatfield 004</t>
  </si>
  <si>
    <t>E02004984</t>
  </si>
  <si>
    <t>Welwyn Hatfield 005</t>
  </si>
  <si>
    <t>E02004985</t>
  </si>
  <si>
    <t>Welwyn Hatfield 006</t>
  </si>
  <si>
    <t>E02004986</t>
  </si>
  <si>
    <t>Welwyn Hatfield 007</t>
  </si>
  <si>
    <t>E02004987</t>
  </si>
  <si>
    <t>Welwyn Hatfield 008</t>
  </si>
  <si>
    <t>E02004988</t>
  </si>
  <si>
    <t>Welwyn Hatfield 009</t>
  </si>
  <si>
    <t>E02004989</t>
  </si>
  <si>
    <t>Welwyn Hatfield 010</t>
  </si>
  <si>
    <t>E02004990</t>
  </si>
  <si>
    <t>Welwyn Hatfield 011</t>
  </si>
  <si>
    <t>E02004991</t>
  </si>
  <si>
    <t>Welwyn Hatfield 012</t>
  </si>
  <si>
    <t>E02004992</t>
  </si>
  <si>
    <t>Welwyn Hatfield 013</t>
  </si>
  <si>
    <t>E02004993</t>
  </si>
  <si>
    <t>Welwyn Hatfield 014</t>
  </si>
  <si>
    <t>E02004994</t>
  </si>
  <si>
    <t>Welwyn Hatfield 015</t>
  </si>
  <si>
    <t>E02004995</t>
  </si>
  <si>
    <t>Welwyn Hatfield 016</t>
  </si>
  <si>
    <t>E02004996</t>
  </si>
  <si>
    <t>Ashford 001</t>
  </si>
  <si>
    <t>E07000105</t>
  </si>
  <si>
    <t>Ashford</t>
  </si>
  <si>
    <t>E02004997</t>
  </si>
  <si>
    <t>Ashford 002</t>
  </si>
  <si>
    <t>E02004998</t>
  </si>
  <si>
    <t>Ashford 003</t>
  </si>
  <si>
    <t>E02004999</t>
  </si>
  <si>
    <t>Ashford 004</t>
  </si>
  <si>
    <t>E02005000</t>
  </si>
  <si>
    <t>Ashford 005</t>
  </si>
  <si>
    <t>E02005001</t>
  </si>
  <si>
    <t>Ashford 006</t>
  </si>
  <si>
    <t>E02005002</t>
  </si>
  <si>
    <t>Ashford 007</t>
  </si>
  <si>
    <t>E02005003</t>
  </si>
  <si>
    <t>Ashford 008</t>
  </si>
  <si>
    <t>E02005004</t>
  </si>
  <si>
    <t>Ashford 009</t>
  </si>
  <si>
    <t>E02005005</t>
  </si>
  <si>
    <t>Ashford 010</t>
  </si>
  <si>
    <t>E02005006</t>
  </si>
  <si>
    <t>Ashford 011</t>
  </si>
  <si>
    <t>E02005007</t>
  </si>
  <si>
    <t>Ashford 012</t>
  </si>
  <si>
    <t>E02005008</t>
  </si>
  <si>
    <t>Ashford 013</t>
  </si>
  <si>
    <t>E02005009</t>
  </si>
  <si>
    <t>Ashford 014</t>
  </si>
  <si>
    <t>E02005010</t>
  </si>
  <si>
    <t>Canterbury 001</t>
  </si>
  <si>
    <t>E07000106</t>
  </si>
  <si>
    <t>Canterbury</t>
  </si>
  <si>
    <t>E02005011</t>
  </si>
  <si>
    <t>Canterbury 002</t>
  </si>
  <si>
    <t>E02005012</t>
  </si>
  <si>
    <t>Canterbury 003</t>
  </si>
  <si>
    <t>E02005013</t>
  </si>
  <si>
    <t>Canterbury 004</t>
  </si>
  <si>
    <t>E02005014</t>
  </si>
  <si>
    <t>Canterbury 005</t>
  </si>
  <si>
    <t>E02005015</t>
  </si>
  <si>
    <t>Canterbury 006</t>
  </si>
  <si>
    <t>E02005016</t>
  </si>
  <si>
    <t>Canterbury 007</t>
  </si>
  <si>
    <t>E02005017</t>
  </si>
  <si>
    <t>Canterbury 008</t>
  </si>
  <si>
    <t>E02005018</t>
  </si>
  <si>
    <t>Canterbury 009</t>
  </si>
  <si>
    <t>E02005019</t>
  </si>
  <si>
    <t>Canterbury 010</t>
  </si>
  <si>
    <t>E02005020</t>
  </si>
  <si>
    <t>Canterbury 011</t>
  </si>
  <si>
    <t>E02005021</t>
  </si>
  <si>
    <t>Canterbury 012</t>
  </si>
  <si>
    <t>E02005022</t>
  </si>
  <si>
    <t>Canterbury 013</t>
  </si>
  <si>
    <t>E02005023</t>
  </si>
  <si>
    <t>Canterbury 014</t>
  </si>
  <si>
    <t>E02005025</t>
  </si>
  <si>
    <t>Canterbury 016</t>
  </si>
  <si>
    <t>E02005026</t>
  </si>
  <si>
    <t>Canterbury 017</t>
  </si>
  <si>
    <t>E02005027</t>
  </si>
  <si>
    <t>Canterbury 018</t>
  </si>
  <si>
    <t>E02005028</t>
  </si>
  <si>
    <t>Dartford 001</t>
  </si>
  <si>
    <t>E07000107</t>
  </si>
  <si>
    <t>Dartford</t>
  </si>
  <si>
    <t>E02005029</t>
  </si>
  <si>
    <t>Dartford 002</t>
  </si>
  <si>
    <t>E02005030</t>
  </si>
  <si>
    <t>Dartford 003</t>
  </si>
  <si>
    <t>E02005031</t>
  </si>
  <si>
    <t>Dartford 004</t>
  </si>
  <si>
    <t>E02005032</t>
  </si>
  <si>
    <t>Dartford 005</t>
  </si>
  <si>
    <t>E02005033</t>
  </si>
  <si>
    <t>Dartford 006</t>
  </si>
  <si>
    <t>E02005034</t>
  </si>
  <si>
    <t>Dartford 007</t>
  </si>
  <si>
    <t>E02005035</t>
  </si>
  <si>
    <t>Dartford 008</t>
  </si>
  <si>
    <t>E02005036</t>
  </si>
  <si>
    <t>Dartford 009</t>
  </si>
  <si>
    <t>E02005037</t>
  </si>
  <si>
    <t>Dartford 010</t>
  </si>
  <si>
    <t>E02005038</t>
  </si>
  <si>
    <t>Dartford 011</t>
  </si>
  <si>
    <t>E02005039</t>
  </si>
  <si>
    <t>Dartford 012</t>
  </si>
  <si>
    <t>E02005040</t>
  </si>
  <si>
    <t>Dartford 013</t>
  </si>
  <si>
    <t>E02005041</t>
  </si>
  <si>
    <t>Dover 001</t>
  </si>
  <si>
    <t>E07000108</t>
  </si>
  <si>
    <t>Dover</t>
  </si>
  <si>
    <t>E02005042</t>
  </si>
  <si>
    <t>Dover 002</t>
  </si>
  <si>
    <t>E02005043</t>
  </si>
  <si>
    <t>Dover 003</t>
  </si>
  <si>
    <t>E02005044</t>
  </si>
  <si>
    <t>Dover 004</t>
  </si>
  <si>
    <t>E02005045</t>
  </si>
  <si>
    <t>Dover 005</t>
  </si>
  <si>
    <t>E02005046</t>
  </si>
  <si>
    <t>Dover 006</t>
  </si>
  <si>
    <t>E02005047</t>
  </si>
  <si>
    <t>Dover 007</t>
  </si>
  <si>
    <t>E02005048</t>
  </si>
  <si>
    <t>Dover 008</t>
  </si>
  <si>
    <t>E02005049</t>
  </si>
  <si>
    <t>Dover 009</t>
  </si>
  <si>
    <t>E02005050</t>
  </si>
  <si>
    <t>Dover 010</t>
  </si>
  <si>
    <t>E02005051</t>
  </si>
  <si>
    <t>Dover 011</t>
  </si>
  <si>
    <t>E02005052</t>
  </si>
  <si>
    <t>Dover 012</t>
  </si>
  <si>
    <t>E02005053</t>
  </si>
  <si>
    <t>Dover 013</t>
  </si>
  <si>
    <t>E02005054</t>
  </si>
  <si>
    <t>Dover 014</t>
  </si>
  <si>
    <t>E02005055</t>
  </si>
  <si>
    <t>Gravesham 001</t>
  </si>
  <si>
    <t>E07000109</t>
  </si>
  <si>
    <t>Gravesham</t>
  </si>
  <si>
    <t>E02005056</t>
  </si>
  <si>
    <t>Gravesham 002</t>
  </si>
  <si>
    <t>E02005057</t>
  </si>
  <si>
    <t>Gravesham 003</t>
  </si>
  <si>
    <t>E02005058</t>
  </si>
  <si>
    <t>Gravesham 004</t>
  </si>
  <si>
    <t>E02005059</t>
  </si>
  <si>
    <t>Gravesham 005</t>
  </si>
  <si>
    <t>E02005060</t>
  </si>
  <si>
    <t>Gravesham 006</t>
  </si>
  <si>
    <t>E02005061</t>
  </si>
  <si>
    <t>Gravesham 007</t>
  </si>
  <si>
    <t>E02005062</t>
  </si>
  <si>
    <t>Gravesham 008</t>
  </si>
  <si>
    <t>E02005063</t>
  </si>
  <si>
    <t>Gravesham 009</t>
  </si>
  <si>
    <t>E02005064</t>
  </si>
  <si>
    <t>Gravesham 010</t>
  </si>
  <si>
    <t>E02005065</t>
  </si>
  <si>
    <t>Gravesham 011</t>
  </si>
  <si>
    <t>E02005066</t>
  </si>
  <si>
    <t>Gravesham 012</t>
  </si>
  <si>
    <t>E02005067</t>
  </si>
  <si>
    <t>Gravesham 013</t>
  </si>
  <si>
    <t>E02005068</t>
  </si>
  <si>
    <t>Maidstone 001</t>
  </si>
  <si>
    <t>E07000110</t>
  </si>
  <si>
    <t>Maidstone</t>
  </si>
  <si>
    <t>E02005069</t>
  </si>
  <si>
    <t>Maidstone 002</t>
  </si>
  <si>
    <t>E02005070</t>
  </si>
  <si>
    <t>Maidstone 003</t>
  </si>
  <si>
    <t>E02005071</t>
  </si>
  <si>
    <t>Maidstone 004</t>
  </si>
  <si>
    <t>E02005072</t>
  </si>
  <si>
    <t>Maidstone 005</t>
  </si>
  <si>
    <t>E02005073</t>
  </si>
  <si>
    <t>Maidstone 006</t>
  </si>
  <si>
    <t>E02005074</t>
  </si>
  <si>
    <t>Maidstone 007</t>
  </si>
  <si>
    <t>E02005075</t>
  </si>
  <si>
    <t>Maidstone 008</t>
  </si>
  <si>
    <t>E02005076</t>
  </si>
  <si>
    <t>Maidstone 009</t>
  </si>
  <si>
    <t>E02005077</t>
  </si>
  <si>
    <t>Maidstone 010</t>
  </si>
  <si>
    <t>E02005078</t>
  </si>
  <si>
    <t>Maidstone 011</t>
  </si>
  <si>
    <t>E02005079</t>
  </si>
  <si>
    <t>Maidstone 012</t>
  </si>
  <si>
    <t>E02005080</t>
  </si>
  <si>
    <t>Maidstone 013</t>
  </si>
  <si>
    <t>E02005081</t>
  </si>
  <si>
    <t>Maidstone 014</t>
  </si>
  <si>
    <t>E02005082</t>
  </si>
  <si>
    <t>Maidstone 015</t>
  </si>
  <si>
    <t>E02005083</t>
  </si>
  <si>
    <t>Maidstone 016</t>
  </si>
  <si>
    <t>E02005084</t>
  </si>
  <si>
    <t>Maidstone 017</t>
  </si>
  <si>
    <t>E02005085</t>
  </si>
  <si>
    <t>Maidstone 018</t>
  </si>
  <si>
    <t>E02005086</t>
  </si>
  <si>
    <t>Maidstone 019</t>
  </si>
  <si>
    <t>E02005087</t>
  </si>
  <si>
    <t>Sevenoaks 001</t>
  </si>
  <si>
    <t>E07000111</t>
  </si>
  <si>
    <t>Sevenoaks</t>
  </si>
  <si>
    <t>E02005088</t>
  </si>
  <si>
    <t>Sevenoaks 002</t>
  </si>
  <si>
    <t>E02005089</t>
  </si>
  <si>
    <t>Sevenoaks 003</t>
  </si>
  <si>
    <t>E02005090</t>
  </si>
  <si>
    <t>Sevenoaks 004</t>
  </si>
  <si>
    <t>E02005091</t>
  </si>
  <si>
    <t>Sevenoaks 005</t>
  </si>
  <si>
    <t>E02005093</t>
  </si>
  <si>
    <t>Sevenoaks 007</t>
  </si>
  <si>
    <t>E02005094</t>
  </si>
  <si>
    <t>Sevenoaks 008</t>
  </si>
  <si>
    <t>E02005095</t>
  </si>
  <si>
    <t>Sevenoaks 009</t>
  </si>
  <si>
    <t>E02005096</t>
  </si>
  <si>
    <t>Sevenoaks 010</t>
  </si>
  <si>
    <t>E02005097</t>
  </si>
  <si>
    <t>Sevenoaks 011</t>
  </si>
  <si>
    <t>E02005098</t>
  </si>
  <si>
    <t>Sevenoaks 012</t>
  </si>
  <si>
    <t>E02005099</t>
  </si>
  <si>
    <t>Sevenoaks 013</t>
  </si>
  <si>
    <t>E02005100</t>
  </si>
  <si>
    <t>Sevenoaks 014</t>
  </si>
  <si>
    <t>E02005101</t>
  </si>
  <si>
    <t>Sevenoaks 015</t>
  </si>
  <si>
    <t>E02005102</t>
  </si>
  <si>
    <t>Shepway 001</t>
  </si>
  <si>
    <t>E07000112</t>
  </si>
  <si>
    <t>Shepway</t>
  </si>
  <si>
    <t>E02005103</t>
  </si>
  <si>
    <t>Shepway 002</t>
  </si>
  <si>
    <t>E02005104</t>
  </si>
  <si>
    <t>Shepway 003</t>
  </si>
  <si>
    <t>E02005105</t>
  </si>
  <si>
    <t>Shepway 004</t>
  </si>
  <si>
    <t>E02005106</t>
  </si>
  <si>
    <t>Shepway 005</t>
  </si>
  <si>
    <t>E02005107</t>
  </si>
  <si>
    <t>Shepway 006</t>
  </si>
  <si>
    <t>E02005109</t>
  </si>
  <si>
    <t>Shepway 008</t>
  </si>
  <si>
    <t>E02005110</t>
  </si>
  <si>
    <t>Shepway 009</t>
  </si>
  <si>
    <t>E02005111</t>
  </si>
  <si>
    <t>Shepway 010</t>
  </si>
  <si>
    <t>E02005112</t>
  </si>
  <si>
    <t>Shepway 011</t>
  </si>
  <si>
    <t>E02005113</t>
  </si>
  <si>
    <t>Shepway 012</t>
  </si>
  <si>
    <t>E02005114</t>
  </si>
  <si>
    <t>Shepway 013</t>
  </si>
  <si>
    <t>E02005115</t>
  </si>
  <si>
    <t>Swale 001</t>
  </si>
  <si>
    <t>E07000113</t>
  </si>
  <si>
    <t>Swale</t>
  </si>
  <si>
    <t>E02005116</t>
  </si>
  <si>
    <t>Swale 002</t>
  </si>
  <si>
    <t>E02005117</t>
  </si>
  <si>
    <t>Swale 003</t>
  </si>
  <si>
    <t>E02005118</t>
  </si>
  <si>
    <t>Swale 004</t>
  </si>
  <si>
    <t>E02005119</t>
  </si>
  <si>
    <t>Swale 005</t>
  </si>
  <si>
    <t>E02005120</t>
  </si>
  <si>
    <t>Swale 006</t>
  </si>
  <si>
    <t>E02005121</t>
  </si>
  <si>
    <t>Swale 007</t>
  </si>
  <si>
    <t>E02005122</t>
  </si>
  <si>
    <t>Swale 008</t>
  </si>
  <si>
    <t>E02005123</t>
  </si>
  <si>
    <t>Swale 009</t>
  </si>
  <si>
    <t>E02005124</t>
  </si>
  <si>
    <t>Swale 010</t>
  </si>
  <si>
    <t>E02005125</t>
  </si>
  <si>
    <t>Swale 011</t>
  </si>
  <si>
    <t>E02005126</t>
  </si>
  <si>
    <t>Swale 012</t>
  </si>
  <si>
    <t>E02005127</t>
  </si>
  <si>
    <t>Swale 013</t>
  </si>
  <si>
    <t>E02005128</t>
  </si>
  <si>
    <t>Swale 014</t>
  </si>
  <si>
    <t>E02005129</t>
  </si>
  <si>
    <t>Swale 015</t>
  </si>
  <si>
    <t>E02005130</t>
  </si>
  <si>
    <t>Swale 016</t>
  </si>
  <si>
    <t>E02005131</t>
  </si>
  <si>
    <t>Swale 017</t>
  </si>
  <si>
    <t>E02005132</t>
  </si>
  <si>
    <t>Thanet 001</t>
  </si>
  <si>
    <t>E07000114</t>
  </si>
  <si>
    <t>Thanet</t>
  </si>
  <si>
    <t>E02005133</t>
  </si>
  <si>
    <t>Thanet 002</t>
  </si>
  <si>
    <t>E02005134</t>
  </si>
  <si>
    <t>Thanet 003</t>
  </si>
  <si>
    <t>E02005135</t>
  </si>
  <si>
    <t>Thanet 004</t>
  </si>
  <si>
    <t>E02005136</t>
  </si>
  <si>
    <t>Thanet 005</t>
  </si>
  <si>
    <t>E02005137</t>
  </si>
  <si>
    <t>Thanet 006</t>
  </si>
  <si>
    <t>E02005138</t>
  </si>
  <si>
    <t>Thanet 007</t>
  </si>
  <si>
    <t>E02005139</t>
  </si>
  <si>
    <t>Thanet 008</t>
  </si>
  <si>
    <t>E02005140</t>
  </si>
  <si>
    <t>Thanet 009</t>
  </si>
  <si>
    <t>E02005141</t>
  </si>
  <si>
    <t>Thanet 010</t>
  </si>
  <si>
    <t>E02005142</t>
  </si>
  <si>
    <t>Thanet 011</t>
  </si>
  <si>
    <t>E02005143</t>
  </si>
  <si>
    <t>Thanet 012</t>
  </si>
  <si>
    <t>E02005144</t>
  </si>
  <si>
    <t>Thanet 013</t>
  </si>
  <si>
    <t>E02005145</t>
  </si>
  <si>
    <t>Thanet 014</t>
  </si>
  <si>
    <t>E02005146</t>
  </si>
  <si>
    <t>Thanet 015</t>
  </si>
  <si>
    <t>E02005147</t>
  </si>
  <si>
    <t>Thanet 016</t>
  </si>
  <si>
    <t>E02005148</t>
  </si>
  <si>
    <t>Thanet 017</t>
  </si>
  <si>
    <t>E02005149</t>
  </si>
  <si>
    <t>Tonbridge and Malling 001</t>
  </si>
  <si>
    <t>E07000115</t>
  </si>
  <si>
    <t>Tonbridge and Malling</t>
  </si>
  <si>
    <t>E02005150</t>
  </si>
  <si>
    <t>Tonbridge and Malling 002</t>
  </si>
  <si>
    <t>E02005151</t>
  </si>
  <si>
    <t>Tonbridge and Malling 003</t>
  </si>
  <si>
    <t>E02005153</t>
  </si>
  <si>
    <t>Tonbridge and Malling 005</t>
  </si>
  <si>
    <t>E02005154</t>
  </si>
  <si>
    <t>Tonbridge and Malling 006</t>
  </si>
  <si>
    <t>E02005155</t>
  </si>
  <si>
    <t>Tonbridge and Malling 007</t>
  </si>
  <si>
    <t>E02005156</t>
  </si>
  <si>
    <t>Tonbridge and Malling 008</t>
  </si>
  <si>
    <t>E02005157</t>
  </si>
  <si>
    <t>Tonbridge and Malling 009</t>
  </si>
  <si>
    <t>E02005158</t>
  </si>
  <si>
    <t>Tonbridge and Malling 010</t>
  </si>
  <si>
    <t>E02005159</t>
  </si>
  <si>
    <t>Tonbridge and Malling 011</t>
  </si>
  <si>
    <t>E02005160</t>
  </si>
  <si>
    <t>Tonbridge and Malling 012</t>
  </si>
  <si>
    <t>E02005161</t>
  </si>
  <si>
    <t>Tonbridge and Malling 013</t>
  </si>
  <si>
    <t>E02005162</t>
  </si>
  <si>
    <t>Tunbridge Wells 001</t>
  </si>
  <si>
    <t>E07000116</t>
  </si>
  <si>
    <t>Tunbridge Wells</t>
  </si>
  <si>
    <t>E02005163</t>
  </si>
  <si>
    <t>Tunbridge Wells 002</t>
  </si>
  <si>
    <t>E02005164</t>
  </si>
  <si>
    <t>Tunbridge Wells 003</t>
  </si>
  <si>
    <t>E02005165</t>
  </si>
  <si>
    <t>Tunbridge Wells 004</t>
  </si>
  <si>
    <t>E02005166</t>
  </si>
  <si>
    <t>Tunbridge Wells 005</t>
  </si>
  <si>
    <t>E02005167</t>
  </si>
  <si>
    <t>Tunbridge Wells 006</t>
  </si>
  <si>
    <t>E02005168</t>
  </si>
  <si>
    <t>Tunbridge Wells 007</t>
  </si>
  <si>
    <t>E02005169</t>
  </si>
  <si>
    <t>Tunbridge Wells 008</t>
  </si>
  <si>
    <t>E02005170</t>
  </si>
  <si>
    <t>Tunbridge Wells 009</t>
  </si>
  <si>
    <t>E02005171</t>
  </si>
  <si>
    <t>Tunbridge Wells 010</t>
  </si>
  <si>
    <t>E02005172</t>
  </si>
  <si>
    <t>Tunbridge Wells 011</t>
  </si>
  <si>
    <t>E02005173</t>
  </si>
  <si>
    <t>Tunbridge Wells 012</t>
  </si>
  <si>
    <t>E02005174</t>
  </si>
  <si>
    <t>Tunbridge Wells 013</t>
  </si>
  <si>
    <t>E02005175</t>
  </si>
  <si>
    <t>Tunbridge Wells 014</t>
  </si>
  <si>
    <t>E02005176</t>
  </si>
  <si>
    <t>Burnley 001</t>
  </si>
  <si>
    <t>E07000117</t>
  </si>
  <si>
    <t>Burnley</t>
  </si>
  <si>
    <t>E02005177</t>
  </si>
  <si>
    <t>Burnley 002</t>
  </si>
  <si>
    <t>E02005178</t>
  </si>
  <si>
    <t>Burnley 003</t>
  </si>
  <si>
    <t>E02005179</t>
  </si>
  <si>
    <t>Burnley 004</t>
  </si>
  <si>
    <t>E02005180</t>
  </si>
  <si>
    <t>Burnley 005</t>
  </si>
  <si>
    <t>E02005181</t>
  </si>
  <si>
    <t>Burnley 006</t>
  </si>
  <si>
    <t>E02005182</t>
  </si>
  <si>
    <t>Burnley 007</t>
  </si>
  <si>
    <t>E02005183</t>
  </si>
  <si>
    <t>Burnley 008</t>
  </si>
  <si>
    <t>E02005184</t>
  </si>
  <si>
    <t>Burnley 009</t>
  </si>
  <si>
    <t>E02005185</t>
  </si>
  <si>
    <t>Burnley 010</t>
  </si>
  <si>
    <t>E02005186</t>
  </si>
  <si>
    <t>Burnley 011</t>
  </si>
  <si>
    <t>E02005189</t>
  </si>
  <si>
    <t>Chorley 001</t>
  </si>
  <si>
    <t>E07000118</t>
  </si>
  <si>
    <t>Chorley</t>
  </si>
  <si>
    <t>E02005190</t>
  </si>
  <si>
    <t>Chorley 002</t>
  </si>
  <si>
    <t>E02005191</t>
  </si>
  <si>
    <t>Chorley 003</t>
  </si>
  <si>
    <t>E02005192</t>
  </si>
  <si>
    <t>Chorley 004</t>
  </si>
  <si>
    <t>E02005193</t>
  </si>
  <si>
    <t>Chorley 005</t>
  </si>
  <si>
    <t>E02005194</t>
  </si>
  <si>
    <t>Chorley 006</t>
  </si>
  <si>
    <t>E02005195</t>
  </si>
  <si>
    <t>Chorley 007</t>
  </si>
  <si>
    <t>E02005196</t>
  </si>
  <si>
    <t>Chorley 008</t>
  </si>
  <si>
    <t>E02005197</t>
  </si>
  <si>
    <t>Chorley 009</t>
  </si>
  <si>
    <t>E02005198</t>
  </si>
  <si>
    <t>Chorley 010</t>
  </si>
  <si>
    <t>E02005199</t>
  </si>
  <si>
    <t>Chorley 011</t>
  </si>
  <si>
    <t>E02005200</t>
  </si>
  <si>
    <t>Chorley 012</t>
  </si>
  <si>
    <t>E02005201</t>
  </si>
  <si>
    <t>Chorley 013</t>
  </si>
  <si>
    <t>E02005202</t>
  </si>
  <si>
    <t>Chorley 014</t>
  </si>
  <si>
    <t>E02005203</t>
  </si>
  <si>
    <t>Fylde 001</t>
  </si>
  <si>
    <t>E07000119</t>
  </si>
  <si>
    <t>Fylde</t>
  </si>
  <si>
    <t>E02005204</t>
  </si>
  <si>
    <t>Fylde 002</t>
  </si>
  <si>
    <t>E02005205</t>
  </si>
  <si>
    <t>Fylde 003</t>
  </si>
  <si>
    <t>E02005206</t>
  </si>
  <si>
    <t>Fylde 004</t>
  </si>
  <si>
    <t>E02005207</t>
  </si>
  <si>
    <t>Fylde 005</t>
  </si>
  <si>
    <t>E02005208</t>
  </si>
  <si>
    <t>Fylde 006</t>
  </si>
  <si>
    <t>E02005209</t>
  </si>
  <si>
    <t>Fylde 007</t>
  </si>
  <si>
    <t>E02005210</t>
  </si>
  <si>
    <t>Fylde 008</t>
  </si>
  <si>
    <t>E02005211</t>
  </si>
  <si>
    <t>Fylde 009</t>
  </si>
  <si>
    <t>E02005212</t>
  </si>
  <si>
    <t>Hyndburn 001</t>
  </si>
  <si>
    <t>E07000120</t>
  </si>
  <si>
    <t>Hyndburn</t>
  </si>
  <si>
    <t>E02005213</t>
  </si>
  <si>
    <t>Hyndburn 002</t>
  </si>
  <si>
    <t>E02005214</t>
  </si>
  <si>
    <t>Hyndburn 003</t>
  </si>
  <si>
    <t>E02005215</t>
  </si>
  <si>
    <t>Hyndburn 004</t>
  </si>
  <si>
    <t>E02005216</t>
  </si>
  <si>
    <t>Hyndburn 005</t>
  </si>
  <si>
    <t>E02005217</t>
  </si>
  <si>
    <t>Hyndburn 006</t>
  </si>
  <si>
    <t>E02005218</t>
  </si>
  <si>
    <t>Hyndburn 007</t>
  </si>
  <si>
    <t>E02005219</t>
  </si>
  <si>
    <t>Hyndburn 008</t>
  </si>
  <si>
    <t>E02005220</t>
  </si>
  <si>
    <t>Hyndburn 009</t>
  </si>
  <si>
    <t>E02005221</t>
  </si>
  <si>
    <t>Lancaster 001</t>
  </si>
  <si>
    <t>E07000121</t>
  </si>
  <si>
    <t>Lancaster</t>
  </si>
  <si>
    <t>E02005222</t>
  </si>
  <si>
    <t>Lancaster 002</t>
  </si>
  <si>
    <t>E02005223</t>
  </si>
  <si>
    <t>Lancaster 003</t>
  </si>
  <si>
    <t>E02005224</t>
  </si>
  <si>
    <t>Lancaster 004</t>
  </si>
  <si>
    <t>E02005225</t>
  </si>
  <si>
    <t>Lancaster 005</t>
  </si>
  <si>
    <t>E02005226</t>
  </si>
  <si>
    <t>Lancaster 006</t>
  </si>
  <si>
    <t>E02005228</t>
  </si>
  <si>
    <t>Lancaster 008</t>
  </si>
  <si>
    <t>E02005229</t>
  </si>
  <si>
    <t>Lancaster 009</t>
  </si>
  <si>
    <t>E02005230</t>
  </si>
  <si>
    <t>Lancaster 010</t>
  </si>
  <si>
    <t>E02005231</t>
  </si>
  <si>
    <t>Lancaster 011</t>
  </si>
  <si>
    <t>E02005233</t>
  </si>
  <si>
    <t>Lancaster 013</t>
  </si>
  <si>
    <t>E02005234</t>
  </si>
  <si>
    <t>Lancaster 014</t>
  </si>
  <si>
    <t>E02005235</t>
  </si>
  <si>
    <t>Lancaster 015</t>
  </si>
  <si>
    <t>E02005236</t>
  </si>
  <si>
    <t>Lancaster 016</t>
  </si>
  <si>
    <t>E02005237</t>
  </si>
  <si>
    <t>Lancaster 017</t>
  </si>
  <si>
    <t>E02005238</t>
  </si>
  <si>
    <t>Lancaster 018</t>
  </si>
  <si>
    <t>E02005239</t>
  </si>
  <si>
    <t>Lancaster 019</t>
  </si>
  <si>
    <t>E02005240</t>
  </si>
  <si>
    <t>Pendle 001</t>
  </si>
  <si>
    <t>E07000122</t>
  </si>
  <si>
    <t>Pendle</t>
  </si>
  <si>
    <t>E02005241</t>
  </si>
  <si>
    <t>Pendle 002</t>
  </si>
  <si>
    <t>E02005242</t>
  </si>
  <si>
    <t>Pendle 003</t>
  </si>
  <si>
    <t>E02005243</t>
  </si>
  <si>
    <t>Pendle 004</t>
  </si>
  <si>
    <t>E02005244</t>
  </si>
  <si>
    <t>Pendle 005</t>
  </si>
  <si>
    <t>E02005245</t>
  </si>
  <si>
    <t>Pendle 006</t>
  </si>
  <si>
    <t>E02005246</t>
  </si>
  <si>
    <t>Pendle 007</t>
  </si>
  <si>
    <t>E02005247</t>
  </si>
  <si>
    <t>Pendle 008</t>
  </si>
  <si>
    <t>E02005248</t>
  </si>
  <si>
    <t>Pendle 009</t>
  </si>
  <si>
    <t>E02005249</t>
  </si>
  <si>
    <t>Pendle 010</t>
  </si>
  <si>
    <t>E02005250</t>
  </si>
  <si>
    <t>Pendle 011</t>
  </si>
  <si>
    <t>E02005251</t>
  </si>
  <si>
    <t>Pendle 012</t>
  </si>
  <si>
    <t>E02005252</t>
  </si>
  <si>
    <t>Pendle 013</t>
  </si>
  <si>
    <t>E02005253</t>
  </si>
  <si>
    <t>Preston 001</t>
  </si>
  <si>
    <t>E07000123</t>
  </si>
  <si>
    <t>Preston</t>
  </si>
  <si>
    <t>E02005254</t>
  </si>
  <si>
    <t>Preston 002</t>
  </si>
  <si>
    <t>E02005255</t>
  </si>
  <si>
    <t>Preston 003</t>
  </si>
  <si>
    <t>E02005256</t>
  </si>
  <si>
    <t>Preston 004</t>
  </si>
  <si>
    <t>E02005257</t>
  </si>
  <si>
    <t>Preston 005</t>
  </si>
  <si>
    <t>E02005258</t>
  </si>
  <si>
    <t>Preston 006</t>
  </si>
  <si>
    <t>E02005259</t>
  </si>
  <si>
    <t>Preston 007</t>
  </si>
  <si>
    <t>E02005260</t>
  </si>
  <si>
    <t>Preston 008</t>
  </si>
  <si>
    <t>E02005261</t>
  </si>
  <si>
    <t>Preston 009</t>
  </si>
  <si>
    <t>E02005262</t>
  </si>
  <si>
    <t>Preston 010</t>
  </si>
  <si>
    <t>E02005263</t>
  </si>
  <si>
    <t>Preston 011</t>
  </si>
  <si>
    <t>E02005264</t>
  </si>
  <si>
    <t>Preston 012</t>
  </si>
  <si>
    <t>E02005265</t>
  </si>
  <si>
    <t>Preston 013</t>
  </si>
  <si>
    <t>E02005266</t>
  </si>
  <si>
    <t>Preston 014</t>
  </si>
  <si>
    <t>E02005267</t>
  </si>
  <si>
    <t>Preston 015</t>
  </si>
  <si>
    <t>E02005268</t>
  </si>
  <si>
    <t>Preston 016</t>
  </si>
  <si>
    <t>E02005269</t>
  </si>
  <si>
    <t>Preston 017</t>
  </si>
  <si>
    <t>E02005270</t>
  </si>
  <si>
    <t>Ribble Valley 001</t>
  </si>
  <si>
    <t>E07000124</t>
  </si>
  <si>
    <t>Ribble Valley</t>
  </si>
  <si>
    <t>E02005271</t>
  </si>
  <si>
    <t>Ribble Valley 002</t>
  </si>
  <si>
    <t>E02005272</t>
  </si>
  <si>
    <t>Ribble Valley 003</t>
  </si>
  <si>
    <t>E02005273</t>
  </si>
  <si>
    <t>Ribble Valley 004</t>
  </si>
  <si>
    <t>E02005274</t>
  </si>
  <si>
    <t>Ribble Valley 005</t>
  </si>
  <si>
    <t>E02005275</t>
  </si>
  <si>
    <t>Ribble Valley 006</t>
  </si>
  <si>
    <t>E02005276</t>
  </si>
  <si>
    <t>Ribble Valley 007</t>
  </si>
  <si>
    <t>E02005277</t>
  </si>
  <si>
    <t>Ribble Valley 008</t>
  </si>
  <si>
    <t>E02005278</t>
  </si>
  <si>
    <t>Rossendale 001</t>
  </si>
  <si>
    <t>E07000125</t>
  </si>
  <si>
    <t>Rossendale</t>
  </si>
  <si>
    <t>E02005279</t>
  </si>
  <si>
    <t>Rossendale 002</t>
  </si>
  <si>
    <t>E02005280</t>
  </si>
  <si>
    <t>Rossendale 003</t>
  </si>
  <si>
    <t>E02005281</t>
  </si>
  <si>
    <t>Rossendale 004</t>
  </si>
  <si>
    <t>E02005284</t>
  </si>
  <si>
    <t>Rossendale 007</t>
  </si>
  <si>
    <t>E02005285</t>
  </si>
  <si>
    <t>Rossendale 008</t>
  </si>
  <si>
    <t>E02005286</t>
  </si>
  <si>
    <t>Rossendale 009</t>
  </si>
  <si>
    <t>E02005287</t>
  </si>
  <si>
    <t>South Ribble 001</t>
  </si>
  <si>
    <t>E07000126</t>
  </si>
  <si>
    <t>South Ribble</t>
  </si>
  <si>
    <t>E02005288</t>
  </si>
  <si>
    <t>South Ribble 002</t>
  </si>
  <si>
    <t>E02005289</t>
  </si>
  <si>
    <t>South Ribble 003</t>
  </si>
  <si>
    <t>E02005290</t>
  </si>
  <si>
    <t>South Ribble 004</t>
  </si>
  <si>
    <t>E02005291</t>
  </si>
  <si>
    <t>South Ribble 005</t>
  </si>
  <si>
    <t>E02005292</t>
  </si>
  <si>
    <t>South Ribble 006</t>
  </si>
  <si>
    <t>E02005293</t>
  </si>
  <si>
    <t>South Ribble 007</t>
  </si>
  <si>
    <t>E02005294</t>
  </si>
  <si>
    <t>South Ribble 008</t>
  </si>
  <si>
    <t>E02005295</t>
  </si>
  <si>
    <t>South Ribble 009</t>
  </si>
  <si>
    <t>E02005296</t>
  </si>
  <si>
    <t>South Ribble 010</t>
  </si>
  <si>
    <t>E02005297</t>
  </si>
  <si>
    <t>South Ribble 011</t>
  </si>
  <si>
    <t>E02005298</t>
  </si>
  <si>
    <t>South Ribble 012</t>
  </si>
  <si>
    <t>E02005299</t>
  </si>
  <si>
    <t>South Ribble 013</t>
  </si>
  <si>
    <t>E02005300</t>
  </si>
  <si>
    <t>South Ribble 014</t>
  </si>
  <si>
    <t>E02005301</t>
  </si>
  <si>
    <t>South Ribble 015</t>
  </si>
  <si>
    <t>E02005302</t>
  </si>
  <si>
    <t>South Ribble 016</t>
  </si>
  <si>
    <t>E02005303</t>
  </si>
  <si>
    <t>South Ribble 017</t>
  </si>
  <si>
    <t>E02005304</t>
  </si>
  <si>
    <t>West Lancashire 001</t>
  </si>
  <si>
    <t>E07000127</t>
  </si>
  <si>
    <t>West Lancashire</t>
  </si>
  <si>
    <t>E02005305</t>
  </si>
  <si>
    <t>West Lancashire 002</t>
  </si>
  <si>
    <t>E02005306</t>
  </si>
  <si>
    <t>West Lancashire 003</t>
  </si>
  <si>
    <t>E02005307</t>
  </si>
  <si>
    <t>West Lancashire 004</t>
  </si>
  <si>
    <t>E02005308</t>
  </si>
  <si>
    <t>West Lancashire 005</t>
  </si>
  <si>
    <t>E02005309</t>
  </si>
  <si>
    <t>West Lancashire 006</t>
  </si>
  <si>
    <t>E02005310</t>
  </si>
  <si>
    <t>West Lancashire 007</t>
  </si>
  <si>
    <t>E02005311</t>
  </si>
  <si>
    <t>West Lancashire 008</t>
  </si>
  <si>
    <t>E02005312</t>
  </si>
  <si>
    <t>West Lancashire 009</t>
  </si>
  <si>
    <t>E02005313</t>
  </si>
  <si>
    <t>West Lancashire 010</t>
  </si>
  <si>
    <t>E02005314</t>
  </si>
  <si>
    <t>West Lancashire 011</t>
  </si>
  <si>
    <t>E02005315</t>
  </si>
  <si>
    <t>West Lancashire 012</t>
  </si>
  <si>
    <t>E02005316</t>
  </si>
  <si>
    <t>West Lancashire 013</t>
  </si>
  <si>
    <t>E02005317</t>
  </si>
  <si>
    <t>West Lancashire 014</t>
  </si>
  <si>
    <t>E02005318</t>
  </si>
  <si>
    <t>West Lancashire 015</t>
  </si>
  <si>
    <t>E02005319</t>
  </si>
  <si>
    <t>Wyre 001</t>
  </si>
  <si>
    <t>E07000128</t>
  </si>
  <si>
    <t>Wyre</t>
  </si>
  <si>
    <t>E02005320</t>
  </si>
  <si>
    <t>Wyre 002</t>
  </si>
  <si>
    <t>E02005321</t>
  </si>
  <si>
    <t>Wyre 003</t>
  </si>
  <si>
    <t>E02005322</t>
  </si>
  <si>
    <t>Wyre 004</t>
  </si>
  <si>
    <t>E02005323</t>
  </si>
  <si>
    <t>Wyre 005</t>
  </si>
  <si>
    <t>E02005324</t>
  </si>
  <si>
    <t>Wyre 006</t>
  </si>
  <si>
    <t>E02005325</t>
  </si>
  <si>
    <t>Wyre 007</t>
  </si>
  <si>
    <t>E02005326</t>
  </si>
  <si>
    <t>Wyre 008</t>
  </si>
  <si>
    <t>E02005327</t>
  </si>
  <si>
    <t>Wyre 009</t>
  </si>
  <si>
    <t>E02005328</t>
  </si>
  <si>
    <t>Wyre 010</t>
  </si>
  <si>
    <t>E02005329</t>
  </si>
  <si>
    <t>Wyre 011</t>
  </si>
  <si>
    <t>E02005330</t>
  </si>
  <si>
    <t>Wyre 012</t>
  </si>
  <si>
    <t>E02005331</t>
  </si>
  <si>
    <t>Wyre 013</t>
  </si>
  <si>
    <t>E02005332</t>
  </si>
  <si>
    <t>Wyre 014</t>
  </si>
  <si>
    <t>E02005334</t>
  </si>
  <si>
    <t>Blaby 002</t>
  </si>
  <si>
    <t>E07000129</t>
  </si>
  <si>
    <t>Blaby</t>
  </si>
  <si>
    <t>E02005335</t>
  </si>
  <si>
    <t>Blaby 003</t>
  </si>
  <si>
    <t>E02005336</t>
  </si>
  <si>
    <t>Blaby 004</t>
  </si>
  <si>
    <t>E02005337</t>
  </si>
  <si>
    <t>Blaby 005</t>
  </si>
  <si>
    <t>E02005338</t>
  </si>
  <si>
    <t>Blaby 006</t>
  </si>
  <si>
    <t>E02005339</t>
  </si>
  <si>
    <t>Blaby 007</t>
  </si>
  <si>
    <t>E02005340</t>
  </si>
  <si>
    <t>Blaby 008</t>
  </si>
  <si>
    <t>E02005341</t>
  </si>
  <si>
    <t>Blaby 009</t>
  </si>
  <si>
    <t>E02005342</t>
  </si>
  <si>
    <t>Blaby 010</t>
  </si>
  <si>
    <t>E02005343</t>
  </si>
  <si>
    <t>Blaby 011</t>
  </si>
  <si>
    <t>E02005344</t>
  </si>
  <si>
    <t>Blaby 012</t>
  </si>
  <si>
    <t>E02005345</t>
  </si>
  <si>
    <t>Charnwood 001</t>
  </si>
  <si>
    <t>E07000130</t>
  </si>
  <si>
    <t>Charnwood</t>
  </si>
  <si>
    <t>E02005346</t>
  </si>
  <si>
    <t>Charnwood 002</t>
  </si>
  <si>
    <t>E02005347</t>
  </si>
  <si>
    <t>Charnwood 003</t>
  </si>
  <si>
    <t>E02005348</t>
  </si>
  <si>
    <t>Charnwood 004</t>
  </si>
  <si>
    <t>E02005349</t>
  </si>
  <si>
    <t>Charnwood 005</t>
  </si>
  <si>
    <t>E02005350</t>
  </si>
  <si>
    <t>Charnwood 006</t>
  </si>
  <si>
    <t>E02005351</t>
  </si>
  <si>
    <t>Charnwood 007</t>
  </si>
  <si>
    <t>E02005352</t>
  </si>
  <si>
    <t>Charnwood 008</t>
  </si>
  <si>
    <t>E02005353</t>
  </si>
  <si>
    <t>Charnwood 009</t>
  </si>
  <si>
    <t>E02005354</t>
  </si>
  <si>
    <t>Charnwood 010</t>
  </si>
  <si>
    <t>E02005355</t>
  </si>
  <si>
    <t>Charnwood 011</t>
  </si>
  <si>
    <t>E02005356</t>
  </si>
  <si>
    <t>Charnwood 012</t>
  </si>
  <si>
    <t>E02005357</t>
  </si>
  <si>
    <t>Charnwood 013</t>
  </si>
  <si>
    <t>E02005358</t>
  </si>
  <si>
    <t>Charnwood 014</t>
  </si>
  <si>
    <t>E02005359</t>
  </si>
  <si>
    <t>Charnwood 015</t>
  </si>
  <si>
    <t>E02005360</t>
  </si>
  <si>
    <t>Charnwood 016</t>
  </si>
  <si>
    <t>E02005361</t>
  </si>
  <si>
    <t>Charnwood 017</t>
  </si>
  <si>
    <t>E02005362</t>
  </si>
  <si>
    <t>Charnwood 018</t>
  </si>
  <si>
    <t>E02005363</t>
  </si>
  <si>
    <t>Charnwood 019</t>
  </si>
  <si>
    <t>E02005364</t>
  </si>
  <si>
    <t>Charnwood 020</t>
  </si>
  <si>
    <t>E02005365</t>
  </si>
  <si>
    <t>Charnwood 021</t>
  </si>
  <si>
    <t>E02005366</t>
  </si>
  <si>
    <t>Charnwood 022</t>
  </si>
  <si>
    <t>E02005368</t>
  </si>
  <si>
    <t>Harborough 002</t>
  </si>
  <si>
    <t>E07000131</t>
  </si>
  <si>
    <t>Harborough</t>
  </si>
  <si>
    <t>E02005369</t>
  </si>
  <si>
    <t>Harborough 003</t>
  </si>
  <si>
    <t>E02005370</t>
  </si>
  <si>
    <t>Harborough 004</t>
  </si>
  <si>
    <t>E02005371</t>
  </si>
  <si>
    <t>Harborough 005</t>
  </si>
  <si>
    <t>E02005372</t>
  </si>
  <si>
    <t>Harborough 006</t>
  </si>
  <si>
    <t>E02005373</t>
  </si>
  <si>
    <t>Harborough 007</t>
  </si>
  <si>
    <t>E02005374</t>
  </si>
  <si>
    <t>Harborough 008</t>
  </si>
  <si>
    <t>E02005375</t>
  </si>
  <si>
    <t>Harborough 009</t>
  </si>
  <si>
    <t>E02005376</t>
  </si>
  <si>
    <t>Harborough 010</t>
  </si>
  <si>
    <t>E02005377</t>
  </si>
  <si>
    <t>Hinckley and Bosworth 001</t>
  </si>
  <si>
    <t>E07000132</t>
  </si>
  <si>
    <t>Hinckley and Bosworth</t>
  </si>
  <si>
    <t>E02005378</t>
  </si>
  <si>
    <t>Hinckley and Bosworth 002</t>
  </si>
  <si>
    <t>E02005379</t>
  </si>
  <si>
    <t>Hinckley and Bosworth 003</t>
  </si>
  <si>
    <t>E02005380</t>
  </si>
  <si>
    <t>Hinckley and Bosworth 004</t>
  </si>
  <si>
    <t>E02005381</t>
  </si>
  <si>
    <t>Hinckley and Bosworth 005</t>
  </si>
  <si>
    <t>E02005382</t>
  </si>
  <si>
    <t>Hinckley and Bosworth 006</t>
  </si>
  <si>
    <t>E02005383</t>
  </si>
  <si>
    <t>Hinckley and Bosworth 007</t>
  </si>
  <si>
    <t>E02005384</t>
  </si>
  <si>
    <t>Hinckley and Bosworth 008</t>
  </si>
  <si>
    <t>E02005385</t>
  </si>
  <si>
    <t>Hinckley and Bosworth 009</t>
  </si>
  <si>
    <t>E02005386</t>
  </si>
  <si>
    <t>Hinckley and Bosworth 010</t>
  </si>
  <si>
    <t>E02005387</t>
  </si>
  <si>
    <t>Hinckley and Bosworth 011</t>
  </si>
  <si>
    <t>E02005388</t>
  </si>
  <si>
    <t>Hinckley and Bosworth 012</t>
  </si>
  <si>
    <t>E02005389</t>
  </si>
  <si>
    <t>Hinckley and Bosworth 013</t>
  </si>
  <si>
    <t>E02005390</t>
  </si>
  <si>
    <t>Hinckley and Bosworth 014</t>
  </si>
  <si>
    <t>E02005391</t>
  </si>
  <si>
    <t>Melton 001</t>
  </si>
  <si>
    <t>E07000133</t>
  </si>
  <si>
    <t>Melton</t>
  </si>
  <si>
    <t>E02005392</t>
  </si>
  <si>
    <t>Melton 002</t>
  </si>
  <si>
    <t>E02005393</t>
  </si>
  <si>
    <t>Melton 003</t>
  </si>
  <si>
    <t>E02005394</t>
  </si>
  <si>
    <t>Melton 004</t>
  </si>
  <si>
    <t>E02005395</t>
  </si>
  <si>
    <t>Melton 005</t>
  </si>
  <si>
    <t>E02005396</t>
  </si>
  <si>
    <t>Melton 006</t>
  </si>
  <si>
    <t>E02005397</t>
  </si>
  <si>
    <t>North West Leicestershire 001</t>
  </si>
  <si>
    <t>E07000134</t>
  </si>
  <si>
    <t>North West Leicestershire</t>
  </si>
  <si>
    <t>E02005398</t>
  </si>
  <si>
    <t>North West Leicestershire 002</t>
  </si>
  <si>
    <t>E02005399</t>
  </si>
  <si>
    <t>North West Leicestershire 003</t>
  </si>
  <si>
    <t>E02005400</t>
  </si>
  <si>
    <t>North West Leicestershire 004</t>
  </si>
  <si>
    <t>E02005401</t>
  </si>
  <si>
    <t>North West Leicestershire 005</t>
  </si>
  <si>
    <t>E02005402</t>
  </si>
  <si>
    <t>North West Leicestershire 006</t>
  </si>
  <si>
    <t>E02005403</t>
  </si>
  <si>
    <t>North West Leicestershire 007</t>
  </si>
  <si>
    <t>E02005404</t>
  </si>
  <si>
    <t>North West Leicestershire 008</t>
  </si>
  <si>
    <t>E02005405</t>
  </si>
  <si>
    <t>North West Leicestershire 009</t>
  </si>
  <si>
    <t>E02005406</t>
  </si>
  <si>
    <t>North West Leicestershire 010</t>
  </si>
  <si>
    <t>E02005407</t>
  </si>
  <si>
    <t>North West Leicestershire 011</t>
  </si>
  <si>
    <t>E02005408</t>
  </si>
  <si>
    <t>North West Leicestershire 012</t>
  </si>
  <si>
    <t>E02005409</t>
  </si>
  <si>
    <t>North West Leicestershire 013</t>
  </si>
  <si>
    <t>E02005412</t>
  </si>
  <si>
    <t>Oadby and Wigston 003</t>
  </si>
  <si>
    <t>E07000135</t>
  </si>
  <si>
    <t>Oadby and Wigston</t>
  </si>
  <si>
    <t>E02005414</t>
  </si>
  <si>
    <t>Oadby and Wigston 005</t>
  </si>
  <si>
    <t>E02005415</t>
  </si>
  <si>
    <t>Oadby and Wigston 006</t>
  </si>
  <si>
    <t>E02005416</t>
  </si>
  <si>
    <t>Oadby and Wigston 007</t>
  </si>
  <si>
    <t>E02005417</t>
  </si>
  <si>
    <t>Boston 001</t>
  </si>
  <si>
    <t>E07000136</t>
  </si>
  <si>
    <t>Boston</t>
  </si>
  <si>
    <t>E02005418</t>
  </si>
  <si>
    <t>Boston 002</t>
  </si>
  <si>
    <t>E02005419</t>
  </si>
  <si>
    <t>Boston 003</t>
  </si>
  <si>
    <t>E02005420</t>
  </si>
  <si>
    <t>Boston 004</t>
  </si>
  <si>
    <t>E02005422</t>
  </si>
  <si>
    <t>Boston 006</t>
  </si>
  <si>
    <t>E02005423</t>
  </si>
  <si>
    <t>Boston 007</t>
  </si>
  <si>
    <t>E02005424</t>
  </si>
  <si>
    <t>East Lindsey 001</t>
  </si>
  <si>
    <t>E07000137</t>
  </si>
  <si>
    <t>East Lindsey</t>
  </si>
  <si>
    <t>E02005425</t>
  </si>
  <si>
    <t>East Lindsey 002</t>
  </si>
  <si>
    <t>E02005426</t>
  </si>
  <si>
    <t>East Lindsey 003</t>
  </si>
  <si>
    <t>E02005427</t>
  </si>
  <si>
    <t>East Lindsey 004</t>
  </si>
  <si>
    <t>E02005428</t>
  </si>
  <si>
    <t>East Lindsey 005</t>
  </si>
  <si>
    <t>E02005429</t>
  </si>
  <si>
    <t>East Lindsey 006</t>
  </si>
  <si>
    <t>E02005430</t>
  </si>
  <si>
    <t>East Lindsey 007</t>
  </si>
  <si>
    <t>E02005431</t>
  </si>
  <si>
    <t>East Lindsey 008</t>
  </si>
  <si>
    <t>E02005432</t>
  </si>
  <si>
    <t>East Lindsey 009</t>
  </si>
  <si>
    <t>E02005433</t>
  </si>
  <si>
    <t>East Lindsey 010</t>
  </si>
  <si>
    <t>E02005434</t>
  </si>
  <si>
    <t>East Lindsey 011</t>
  </si>
  <si>
    <t>E02005435</t>
  </si>
  <si>
    <t>East Lindsey 012</t>
  </si>
  <si>
    <t>E02005436</t>
  </si>
  <si>
    <t>East Lindsey 013</t>
  </si>
  <si>
    <t>E02005437</t>
  </si>
  <si>
    <t>East Lindsey 014</t>
  </si>
  <si>
    <t>E02005438</t>
  </si>
  <si>
    <t>East Lindsey 015</t>
  </si>
  <si>
    <t>E02005439</t>
  </si>
  <si>
    <t>East Lindsey 016</t>
  </si>
  <si>
    <t>E02005440</t>
  </si>
  <si>
    <t>East Lindsey 017</t>
  </si>
  <si>
    <t>E02005441</t>
  </si>
  <si>
    <t>East Lindsey 018</t>
  </si>
  <si>
    <t>E02005442</t>
  </si>
  <si>
    <t>Lincoln 001</t>
  </si>
  <si>
    <t>E07000138</t>
  </si>
  <si>
    <t>Lincoln</t>
  </si>
  <si>
    <t>E02005443</t>
  </si>
  <si>
    <t>Lincoln 002</t>
  </si>
  <si>
    <t>E02005444</t>
  </si>
  <si>
    <t>Lincoln 003</t>
  </si>
  <si>
    <t>E02005445</t>
  </si>
  <si>
    <t>Lincoln 004</t>
  </si>
  <si>
    <t>E02005446</t>
  </si>
  <si>
    <t>Lincoln 005</t>
  </si>
  <si>
    <t>E02005447</t>
  </si>
  <si>
    <t>Lincoln 006</t>
  </si>
  <si>
    <t>E02005448</t>
  </si>
  <si>
    <t>Lincoln 007</t>
  </si>
  <si>
    <t>E02005449</t>
  </si>
  <si>
    <t>Lincoln 008</t>
  </si>
  <si>
    <t>E02005450</t>
  </si>
  <si>
    <t>Lincoln 009</t>
  </si>
  <si>
    <t>E02005451</t>
  </si>
  <si>
    <t>Lincoln 010</t>
  </si>
  <si>
    <t>E02005452</t>
  </si>
  <si>
    <t>Lincoln 011</t>
  </si>
  <si>
    <t>E02005453</t>
  </si>
  <si>
    <t>North Kesteven 001</t>
  </si>
  <si>
    <t>E07000139</t>
  </si>
  <si>
    <t>North Kesteven</t>
  </si>
  <si>
    <t>E02005455</t>
  </si>
  <si>
    <t>North Kesteven 003</t>
  </si>
  <si>
    <t>E02005456</t>
  </si>
  <si>
    <t>North Kesteven 004</t>
  </si>
  <si>
    <t>E02005457</t>
  </si>
  <si>
    <t>North Kesteven 005</t>
  </si>
  <si>
    <t>E02005458</t>
  </si>
  <si>
    <t>North Kesteven 006</t>
  </si>
  <si>
    <t>E02005459</t>
  </si>
  <si>
    <t>North Kesteven 007</t>
  </si>
  <si>
    <t>E02005460</t>
  </si>
  <si>
    <t>North Kesteven 008</t>
  </si>
  <si>
    <t>E02005461</t>
  </si>
  <si>
    <t>North Kesteven 009</t>
  </si>
  <si>
    <t>E02005462</t>
  </si>
  <si>
    <t>North Kesteven 010</t>
  </si>
  <si>
    <t>E02005463</t>
  </si>
  <si>
    <t>North Kesteven 011</t>
  </si>
  <si>
    <t>E02005464</t>
  </si>
  <si>
    <t>North Kesteven 012</t>
  </si>
  <si>
    <t>E02005465</t>
  </si>
  <si>
    <t>South Holland 001</t>
  </si>
  <si>
    <t>E07000140</t>
  </si>
  <si>
    <t>South Holland</t>
  </si>
  <si>
    <t>E02005466</t>
  </si>
  <si>
    <t>South Holland 002</t>
  </si>
  <si>
    <t>E02005467</t>
  </si>
  <si>
    <t>South Holland 003</t>
  </si>
  <si>
    <t>E02005468</t>
  </si>
  <si>
    <t>South Holland 004</t>
  </si>
  <si>
    <t>E02005469</t>
  </si>
  <si>
    <t>South Holland 005</t>
  </si>
  <si>
    <t>E02005470</t>
  </si>
  <si>
    <t>South Holland 006</t>
  </si>
  <si>
    <t>E02005471</t>
  </si>
  <si>
    <t>South Holland 007</t>
  </si>
  <si>
    <t>E02005472</t>
  </si>
  <si>
    <t>South Holland 008</t>
  </si>
  <si>
    <t>E02005473</t>
  </si>
  <si>
    <t>South Holland 009</t>
  </si>
  <si>
    <t>E02005474</t>
  </si>
  <si>
    <t>South Holland 010</t>
  </si>
  <si>
    <t>E02005475</t>
  </si>
  <si>
    <t>South Holland 011</t>
  </si>
  <si>
    <t>E02005476</t>
  </si>
  <si>
    <t>South Kesteven 001</t>
  </si>
  <si>
    <t>E07000141</t>
  </si>
  <si>
    <t>South Kesteven</t>
  </si>
  <si>
    <t>E02005477</t>
  </si>
  <si>
    <t>South Kesteven 002</t>
  </si>
  <si>
    <t>E02005478</t>
  </si>
  <si>
    <t>South Kesteven 003</t>
  </si>
  <si>
    <t>E02005479</t>
  </si>
  <si>
    <t>South Kesteven 004</t>
  </si>
  <si>
    <t>E02005480</t>
  </si>
  <si>
    <t>South Kesteven 005</t>
  </si>
  <si>
    <t>E02005481</t>
  </si>
  <si>
    <t>South Kesteven 006</t>
  </si>
  <si>
    <t>E02005482</t>
  </si>
  <si>
    <t>South Kesteven 007</t>
  </si>
  <si>
    <t>E02005483</t>
  </si>
  <si>
    <t>South Kesteven 008</t>
  </si>
  <si>
    <t>E02005484</t>
  </si>
  <si>
    <t>South Kesteven 009</t>
  </si>
  <si>
    <t>E02005485</t>
  </si>
  <si>
    <t>South Kesteven 010</t>
  </si>
  <si>
    <t>E02005486</t>
  </si>
  <si>
    <t>South Kesteven 011</t>
  </si>
  <si>
    <t>E02005487</t>
  </si>
  <si>
    <t>South Kesteven 012</t>
  </si>
  <si>
    <t>E02005488</t>
  </si>
  <si>
    <t>South Kesteven 013</t>
  </si>
  <si>
    <t>E02005489</t>
  </si>
  <si>
    <t>South Kesteven 014</t>
  </si>
  <si>
    <t>E02005490</t>
  </si>
  <si>
    <t>South Kesteven 015</t>
  </si>
  <si>
    <t>E02005491</t>
  </si>
  <si>
    <t>South Kesteven 016</t>
  </si>
  <si>
    <t>E02005492</t>
  </si>
  <si>
    <t>West Lindsey 001</t>
  </si>
  <si>
    <t>E07000142</t>
  </si>
  <si>
    <t>West Lindsey</t>
  </si>
  <si>
    <t>E02005493</t>
  </si>
  <si>
    <t>West Lindsey 002</t>
  </si>
  <si>
    <t>E02005494</t>
  </si>
  <si>
    <t>West Lindsey 003</t>
  </si>
  <si>
    <t>E02005495</t>
  </si>
  <si>
    <t>West Lindsey 004</t>
  </si>
  <si>
    <t>E02005496</t>
  </si>
  <si>
    <t>West Lindsey 005</t>
  </si>
  <si>
    <t>E02005497</t>
  </si>
  <si>
    <t>West Lindsey 006</t>
  </si>
  <si>
    <t>E02005498</t>
  </si>
  <si>
    <t>West Lindsey 007</t>
  </si>
  <si>
    <t>E02005499</t>
  </si>
  <si>
    <t>West Lindsey 008</t>
  </si>
  <si>
    <t>E02005500</t>
  </si>
  <si>
    <t>West Lindsey 009</t>
  </si>
  <si>
    <t>E02005501</t>
  </si>
  <si>
    <t>West Lindsey 010</t>
  </si>
  <si>
    <t>E02005502</t>
  </si>
  <si>
    <t>West Lindsey 011</t>
  </si>
  <si>
    <t>E02005503</t>
  </si>
  <si>
    <t>Breckland 001</t>
  </si>
  <si>
    <t>E07000143</t>
  </si>
  <si>
    <t>Breckland</t>
  </si>
  <si>
    <t>E02005504</t>
  </si>
  <si>
    <t>Breckland 002</t>
  </si>
  <si>
    <t>E02005505</t>
  </si>
  <si>
    <t>Breckland 003</t>
  </si>
  <si>
    <t>E02005506</t>
  </si>
  <si>
    <t>Breckland 004</t>
  </si>
  <si>
    <t>E02005507</t>
  </si>
  <si>
    <t>Breckland 005</t>
  </si>
  <si>
    <t>E02005508</t>
  </si>
  <si>
    <t>Breckland 006</t>
  </si>
  <si>
    <t>E02005509</t>
  </si>
  <si>
    <t>Breckland 007</t>
  </si>
  <si>
    <t>E02005510</t>
  </si>
  <si>
    <t>Breckland 008</t>
  </si>
  <si>
    <t>E02005511</t>
  </si>
  <si>
    <t>Breckland 009</t>
  </si>
  <si>
    <t>E02005512</t>
  </si>
  <si>
    <t>Breckland 010</t>
  </si>
  <si>
    <t>E02005513</t>
  </si>
  <si>
    <t>Breckland 011</t>
  </si>
  <si>
    <t>E02005514</t>
  </si>
  <si>
    <t>Breckland 012</t>
  </si>
  <si>
    <t>E02005515</t>
  </si>
  <si>
    <t>Breckland 013</t>
  </si>
  <si>
    <t>E02005516</t>
  </si>
  <si>
    <t>Breckland 014</t>
  </si>
  <si>
    <t>E02005517</t>
  </si>
  <si>
    <t>Breckland 015</t>
  </si>
  <si>
    <t>E02005518</t>
  </si>
  <si>
    <t>Breckland 016</t>
  </si>
  <si>
    <t>E02005519</t>
  </si>
  <si>
    <t>Breckland 017</t>
  </si>
  <si>
    <t>E02005520</t>
  </si>
  <si>
    <t>Broadland 001</t>
  </si>
  <si>
    <t>E07000144</t>
  </si>
  <si>
    <t>Broadland</t>
  </si>
  <si>
    <t>E02005521</t>
  </si>
  <si>
    <t>Broadland 002</t>
  </si>
  <si>
    <t>E02005522</t>
  </si>
  <si>
    <t>Broadland 003</t>
  </si>
  <si>
    <t>E02005523</t>
  </si>
  <si>
    <t>Broadland 004</t>
  </si>
  <si>
    <t>E02005524</t>
  </si>
  <si>
    <t>Broadland 005</t>
  </si>
  <si>
    <t>E02005525</t>
  </si>
  <si>
    <t>Broadland 006</t>
  </si>
  <si>
    <t>E02005526</t>
  </si>
  <si>
    <t>Broadland 007</t>
  </si>
  <si>
    <t>E02005527</t>
  </si>
  <si>
    <t>Broadland 008</t>
  </si>
  <si>
    <t>E02005528</t>
  </si>
  <si>
    <t>Broadland 009</t>
  </si>
  <si>
    <t>E02005529</t>
  </si>
  <si>
    <t>Broadland 010</t>
  </si>
  <si>
    <t>E02005530</t>
  </si>
  <si>
    <t>Broadland 011</t>
  </si>
  <si>
    <t>E02005531</t>
  </si>
  <si>
    <t>Broadland 012</t>
  </si>
  <si>
    <t>E02005532</t>
  </si>
  <si>
    <t>Broadland 013</t>
  </si>
  <si>
    <t>E02005533</t>
  </si>
  <si>
    <t>Broadland 014</t>
  </si>
  <si>
    <t>E02005534</t>
  </si>
  <si>
    <t>Broadland 015</t>
  </si>
  <si>
    <t>E02005535</t>
  </si>
  <si>
    <t>Broadland 016</t>
  </si>
  <si>
    <t>E02005536</t>
  </si>
  <si>
    <t>Broadland 017</t>
  </si>
  <si>
    <t>E02005537</t>
  </si>
  <si>
    <t>Broadland 018</t>
  </si>
  <si>
    <t>E02005538</t>
  </si>
  <si>
    <t>Great Yarmouth 001</t>
  </si>
  <si>
    <t>E07000145</t>
  </si>
  <si>
    <t>Great Yarmouth</t>
  </si>
  <si>
    <t>E02005539</t>
  </si>
  <si>
    <t>Great Yarmouth 002</t>
  </si>
  <si>
    <t>E02005540</t>
  </si>
  <si>
    <t>Great Yarmouth 003</t>
  </si>
  <si>
    <t>E02005541</t>
  </si>
  <si>
    <t>Great Yarmouth 004</t>
  </si>
  <si>
    <t>E02005542</t>
  </si>
  <si>
    <t>Great Yarmouth 005</t>
  </si>
  <si>
    <t>E02005543</t>
  </si>
  <si>
    <t>Great Yarmouth 006</t>
  </si>
  <si>
    <t>E02005544</t>
  </si>
  <si>
    <t>Great Yarmouth 007</t>
  </si>
  <si>
    <t>E02005545</t>
  </si>
  <si>
    <t>Great Yarmouth 008</t>
  </si>
  <si>
    <t>E02005546</t>
  </si>
  <si>
    <t>Great Yarmouth 009</t>
  </si>
  <si>
    <t>E02005547</t>
  </si>
  <si>
    <t>Great Yarmouth 010</t>
  </si>
  <si>
    <t>E02005548</t>
  </si>
  <si>
    <t>Great Yarmouth 011</t>
  </si>
  <si>
    <t>E02005549</t>
  </si>
  <si>
    <t>Great Yarmouth 012</t>
  </si>
  <si>
    <t>E02005550</t>
  </si>
  <si>
    <t>Great Yarmouth 013</t>
  </si>
  <si>
    <t>E02005551</t>
  </si>
  <si>
    <t>King's Lynn and West Norfolk 001</t>
  </si>
  <si>
    <t>E07000146</t>
  </si>
  <si>
    <t>King's Lynn and West Norfolk</t>
  </si>
  <si>
    <t>E02005552</t>
  </si>
  <si>
    <t>King's Lynn and West Norfolk 002</t>
  </si>
  <si>
    <t>E02005553</t>
  </si>
  <si>
    <t>King's Lynn and West Norfolk 003</t>
  </si>
  <si>
    <t>E02005554</t>
  </si>
  <si>
    <t>King's Lynn and West Norfolk 004</t>
  </si>
  <si>
    <t>E02005555</t>
  </si>
  <si>
    <t>King's Lynn and West Norfolk 005</t>
  </si>
  <si>
    <t>E02005556</t>
  </si>
  <si>
    <t>King's Lynn and West Norfolk 006</t>
  </si>
  <si>
    <t>E02005557</t>
  </si>
  <si>
    <t>King's Lynn and West Norfolk 007</t>
  </si>
  <si>
    <t>E02005558</t>
  </si>
  <si>
    <t>King's Lynn and West Norfolk 008</t>
  </si>
  <si>
    <t>E02005559</t>
  </si>
  <si>
    <t>King's Lynn and West Norfolk 009</t>
  </si>
  <si>
    <t>E02005560</t>
  </si>
  <si>
    <t>King's Lynn and West Norfolk 010</t>
  </si>
  <si>
    <t>E02005561</t>
  </si>
  <si>
    <t>King's Lynn and West Norfolk 011</t>
  </si>
  <si>
    <t>E02005562</t>
  </si>
  <si>
    <t>King's Lynn and West Norfolk 012</t>
  </si>
  <si>
    <t>E02005563</t>
  </si>
  <si>
    <t>King's Lynn and West Norfolk 013</t>
  </si>
  <si>
    <t>E02005564</t>
  </si>
  <si>
    <t>King's Lynn and West Norfolk 014</t>
  </si>
  <si>
    <t>E02005565</t>
  </si>
  <si>
    <t>King's Lynn and West Norfolk 015</t>
  </si>
  <si>
    <t>E02005566</t>
  </si>
  <si>
    <t>King's Lynn and West Norfolk 016</t>
  </si>
  <si>
    <t>E02005567</t>
  </si>
  <si>
    <t>King's Lynn and West Norfolk 017</t>
  </si>
  <si>
    <t>E02005568</t>
  </si>
  <si>
    <t>King's Lynn and West Norfolk 018</t>
  </si>
  <si>
    <t>E02005569</t>
  </si>
  <si>
    <t>King's Lynn and West Norfolk 019</t>
  </si>
  <si>
    <t>E02005570</t>
  </si>
  <si>
    <t>North Norfolk 001</t>
  </si>
  <si>
    <t>E07000147</t>
  </si>
  <si>
    <t>North Norfolk</t>
  </si>
  <si>
    <t>E02005571</t>
  </si>
  <si>
    <t>North Norfolk 002</t>
  </si>
  <si>
    <t>E02005572</t>
  </si>
  <si>
    <t>North Norfolk 003</t>
  </si>
  <si>
    <t>E02005573</t>
  </si>
  <si>
    <t>North Norfolk 004</t>
  </si>
  <si>
    <t>E02005574</t>
  </si>
  <si>
    <t>North Norfolk 005</t>
  </si>
  <si>
    <t>E02005575</t>
  </si>
  <si>
    <t>North Norfolk 006</t>
  </si>
  <si>
    <t>E02005576</t>
  </si>
  <si>
    <t>North Norfolk 007</t>
  </si>
  <si>
    <t>E02005577</t>
  </si>
  <si>
    <t>North Norfolk 008</t>
  </si>
  <si>
    <t>E02005578</t>
  </si>
  <si>
    <t>North Norfolk 009</t>
  </si>
  <si>
    <t>E02005579</t>
  </si>
  <si>
    <t>North Norfolk 010</t>
  </si>
  <si>
    <t>E02005580</t>
  </si>
  <si>
    <t>North Norfolk 011</t>
  </si>
  <si>
    <t>E02005581</t>
  </si>
  <si>
    <t>North Norfolk 012</t>
  </si>
  <si>
    <t>E02005582</t>
  </si>
  <si>
    <t>North Norfolk 013</t>
  </si>
  <si>
    <t>E02005583</t>
  </si>
  <si>
    <t>North Norfolk 014</t>
  </si>
  <si>
    <t>E02005584</t>
  </si>
  <si>
    <t>Norwich 001</t>
  </si>
  <si>
    <t>E07000148</t>
  </si>
  <si>
    <t>Norwich</t>
  </si>
  <si>
    <t>E02005585</t>
  </si>
  <si>
    <t>Norwich 002</t>
  </si>
  <si>
    <t>E02005586</t>
  </si>
  <si>
    <t>Norwich 003</t>
  </si>
  <si>
    <t>E02005587</t>
  </si>
  <si>
    <t>Norwich 004</t>
  </si>
  <si>
    <t>E02005588</t>
  </si>
  <si>
    <t>Norwich 005</t>
  </si>
  <si>
    <t>E02005589</t>
  </si>
  <si>
    <t>Norwich 006</t>
  </si>
  <si>
    <t>E02005590</t>
  </si>
  <si>
    <t>Norwich 007</t>
  </si>
  <si>
    <t>E02005592</t>
  </si>
  <si>
    <t>Norwich 009</t>
  </si>
  <si>
    <t>E02005593</t>
  </si>
  <si>
    <t>Norwich 010</t>
  </si>
  <si>
    <t>E02005594</t>
  </si>
  <si>
    <t>Norwich 011</t>
  </si>
  <si>
    <t>E02005595</t>
  </si>
  <si>
    <t>Norwich 012</t>
  </si>
  <si>
    <t>E02005596</t>
  </si>
  <si>
    <t>Norwich 013</t>
  </si>
  <si>
    <t>E02005597</t>
  </si>
  <si>
    <t>South Norfolk 001</t>
  </si>
  <si>
    <t>E07000149</t>
  </si>
  <si>
    <t>South Norfolk</t>
  </si>
  <si>
    <t>E02005598</t>
  </si>
  <si>
    <t>South Norfolk 002</t>
  </si>
  <si>
    <t>E02005599</t>
  </si>
  <si>
    <t>South Norfolk 003</t>
  </si>
  <si>
    <t>E02005600</t>
  </si>
  <si>
    <t>South Norfolk 004</t>
  </si>
  <si>
    <t>E02005601</t>
  </si>
  <si>
    <t>South Norfolk 005</t>
  </si>
  <si>
    <t>E02005602</t>
  </si>
  <si>
    <t>South Norfolk 006</t>
  </si>
  <si>
    <t>E02005603</t>
  </si>
  <si>
    <t>South Norfolk 007</t>
  </si>
  <si>
    <t>E02005604</t>
  </si>
  <si>
    <t>South Norfolk 008</t>
  </si>
  <si>
    <t>E02005605</t>
  </si>
  <si>
    <t>South Norfolk 009</t>
  </si>
  <si>
    <t>E02005606</t>
  </si>
  <si>
    <t>South Norfolk 010</t>
  </si>
  <si>
    <t>E02005607</t>
  </si>
  <si>
    <t>South Norfolk 011</t>
  </si>
  <si>
    <t>E02005608</t>
  </si>
  <si>
    <t>South Norfolk 012</t>
  </si>
  <si>
    <t>E02005609</t>
  </si>
  <si>
    <t>South Norfolk 013</t>
  </si>
  <si>
    <t>E02005610</t>
  </si>
  <si>
    <t>South Norfolk 014</t>
  </si>
  <si>
    <t>E02005611</t>
  </si>
  <si>
    <t>South Norfolk 015</t>
  </si>
  <si>
    <t>E02005612</t>
  </si>
  <si>
    <t>Corby 001</t>
  </si>
  <si>
    <t>E07000150</t>
  </si>
  <si>
    <t>Corby</t>
  </si>
  <si>
    <t>E02005613</t>
  </si>
  <si>
    <t>Corby 002</t>
  </si>
  <si>
    <t>E02005614</t>
  </si>
  <si>
    <t>Corby 003</t>
  </si>
  <si>
    <t>E02005615</t>
  </si>
  <si>
    <t>Corby 004</t>
  </si>
  <si>
    <t>E02005616</t>
  </si>
  <si>
    <t>Corby 005</t>
  </si>
  <si>
    <t>E02005617</t>
  </si>
  <si>
    <t>Corby 006</t>
  </si>
  <si>
    <t>E02005619</t>
  </si>
  <si>
    <t>Daventry 001</t>
  </si>
  <si>
    <t>E07000151</t>
  </si>
  <si>
    <t>Daventry</t>
  </si>
  <si>
    <t>E02005620</t>
  </si>
  <si>
    <t>Daventry 002</t>
  </si>
  <si>
    <t>E02005621</t>
  </si>
  <si>
    <t>Daventry 003</t>
  </si>
  <si>
    <t>E02005622</t>
  </si>
  <si>
    <t>Daventry 004</t>
  </si>
  <si>
    <t>E02005623</t>
  </si>
  <si>
    <t>Daventry 005</t>
  </si>
  <si>
    <t>E02005624</t>
  </si>
  <si>
    <t>Daventry 006</t>
  </si>
  <si>
    <t>E02005625</t>
  </si>
  <si>
    <t>Daventry 007</t>
  </si>
  <si>
    <t>E02005626</t>
  </si>
  <si>
    <t>Daventry 008</t>
  </si>
  <si>
    <t>E02005627</t>
  </si>
  <si>
    <t>Daventry 009</t>
  </si>
  <si>
    <t>E02005628</t>
  </si>
  <si>
    <t>Daventry 010</t>
  </si>
  <si>
    <t>E02005629</t>
  </si>
  <si>
    <t>East Northamptonshire 001</t>
  </si>
  <si>
    <t>E07000152</t>
  </si>
  <si>
    <t>East Northamptonshire</t>
  </si>
  <si>
    <t>E02005630</t>
  </si>
  <si>
    <t>East Northamptonshire 002</t>
  </si>
  <si>
    <t>E02005631</t>
  </si>
  <si>
    <t>East Northamptonshire 003</t>
  </si>
  <si>
    <t>E02005632</t>
  </si>
  <si>
    <t>East Northamptonshire 004</t>
  </si>
  <si>
    <t>E02005633</t>
  </si>
  <si>
    <t>East Northamptonshire 005</t>
  </si>
  <si>
    <t>E02005634</t>
  </si>
  <si>
    <t>East Northamptonshire 006</t>
  </si>
  <si>
    <t>E02005635</t>
  </si>
  <si>
    <t>East Northamptonshire 007</t>
  </si>
  <si>
    <t>E02005636</t>
  </si>
  <si>
    <t>East Northamptonshire 008</t>
  </si>
  <si>
    <t>E02005637</t>
  </si>
  <si>
    <t>East Northamptonshire 009</t>
  </si>
  <si>
    <t>E02005638</t>
  </si>
  <si>
    <t>East Northamptonshire 010</t>
  </si>
  <si>
    <t>E02005639</t>
  </si>
  <si>
    <t>Kettering 001</t>
  </si>
  <si>
    <t>E07000153</t>
  </si>
  <si>
    <t>Kettering</t>
  </si>
  <si>
    <t>E02005640</t>
  </si>
  <si>
    <t>Kettering 002</t>
  </si>
  <si>
    <t>E02005641</t>
  </si>
  <si>
    <t>Kettering 003</t>
  </si>
  <si>
    <t>E02005642</t>
  </si>
  <si>
    <t>Kettering 004</t>
  </si>
  <si>
    <t>E02005643</t>
  </si>
  <si>
    <t>Kettering 005</t>
  </si>
  <si>
    <t>E02005644</t>
  </si>
  <si>
    <t>Kettering 006</t>
  </si>
  <si>
    <t>E02005645</t>
  </si>
  <si>
    <t>Kettering 007</t>
  </si>
  <si>
    <t>E02005646</t>
  </si>
  <si>
    <t>Kettering 008</t>
  </si>
  <si>
    <t>E02005647</t>
  </si>
  <si>
    <t>Kettering 009</t>
  </si>
  <si>
    <t>E02005648</t>
  </si>
  <si>
    <t>Kettering 010</t>
  </si>
  <si>
    <t>E02005649</t>
  </si>
  <si>
    <t>Kettering 011</t>
  </si>
  <si>
    <t>E02005650</t>
  </si>
  <si>
    <t>Northampton 001</t>
  </si>
  <si>
    <t>E07000154</t>
  </si>
  <si>
    <t>Northampton</t>
  </si>
  <si>
    <t>E02005651</t>
  </si>
  <si>
    <t>Northampton 002</t>
  </si>
  <si>
    <t>E02005652</t>
  </si>
  <si>
    <t>Northampton 003</t>
  </si>
  <si>
    <t>E02005653</t>
  </si>
  <si>
    <t>Northampton 004</t>
  </si>
  <si>
    <t>E02005654</t>
  </si>
  <si>
    <t>Northampton 005</t>
  </si>
  <si>
    <t>E02005655</t>
  </si>
  <si>
    <t>Northampton 006</t>
  </si>
  <si>
    <t>E02005656</t>
  </si>
  <si>
    <t>Northampton 007</t>
  </si>
  <si>
    <t>E02005657</t>
  </si>
  <si>
    <t>Northampton 008</t>
  </si>
  <si>
    <t>E02005658</t>
  </si>
  <si>
    <t>Northampton 009</t>
  </si>
  <si>
    <t>E02005659</t>
  </si>
  <si>
    <t>Northampton 010</t>
  </si>
  <si>
    <t>E02005660</t>
  </si>
  <si>
    <t>Northampton 011</t>
  </si>
  <si>
    <t>E02005661</t>
  </si>
  <si>
    <t>Northampton 012</t>
  </si>
  <si>
    <t>E02005662</t>
  </si>
  <si>
    <t>Northampton 013</t>
  </si>
  <si>
    <t>E02005663</t>
  </si>
  <si>
    <t>Northampton 014</t>
  </si>
  <si>
    <t>E02005664</t>
  </si>
  <si>
    <t>Northampton 015</t>
  </si>
  <si>
    <t>E02005665</t>
  </si>
  <si>
    <t>Northampton 016</t>
  </si>
  <si>
    <t>E02005666</t>
  </si>
  <si>
    <t>Northampton 017</t>
  </si>
  <si>
    <t>E02005667</t>
  </si>
  <si>
    <t>Northampton 018</t>
  </si>
  <si>
    <t>E02005668</t>
  </si>
  <si>
    <t>Northampton 019</t>
  </si>
  <si>
    <t>E02005669</t>
  </si>
  <si>
    <t>Northampton 020</t>
  </si>
  <si>
    <t>E02005670</t>
  </si>
  <si>
    <t>Northampton 021</t>
  </si>
  <si>
    <t>E02005671</t>
  </si>
  <si>
    <t>Northampton 022</t>
  </si>
  <si>
    <t>E02005672</t>
  </si>
  <si>
    <t>Northampton 023</t>
  </si>
  <si>
    <t>E02005673</t>
  </si>
  <si>
    <t>Northampton 024</t>
  </si>
  <si>
    <t>E02005674</t>
  </si>
  <si>
    <t>Northampton 025</t>
  </si>
  <si>
    <t>E02005675</t>
  </si>
  <si>
    <t>Northampton 026</t>
  </si>
  <si>
    <t>E02005676</t>
  </si>
  <si>
    <t>Northampton 027</t>
  </si>
  <si>
    <t>E02005677</t>
  </si>
  <si>
    <t>Northampton 028</t>
  </si>
  <si>
    <t>E02005678</t>
  </si>
  <si>
    <t>Northampton 029</t>
  </si>
  <si>
    <t>E02005679</t>
  </si>
  <si>
    <t>Northampton 030</t>
  </si>
  <si>
    <t>E02005680</t>
  </si>
  <si>
    <t>Northampton 031</t>
  </si>
  <si>
    <t>E02005681</t>
  </si>
  <si>
    <t>South Northamptonshire 001</t>
  </si>
  <si>
    <t>E07000155</t>
  </si>
  <si>
    <t>South Northamptonshire</t>
  </si>
  <si>
    <t>E02005682</t>
  </si>
  <si>
    <t>South Northamptonshire 002</t>
  </si>
  <si>
    <t>E02005683</t>
  </si>
  <si>
    <t>South Northamptonshire 003</t>
  </si>
  <si>
    <t>E02005684</t>
  </si>
  <si>
    <t>South Northamptonshire 004</t>
  </si>
  <si>
    <t>E02005685</t>
  </si>
  <si>
    <t>South Northamptonshire 005</t>
  </si>
  <si>
    <t>E02005686</t>
  </si>
  <si>
    <t>South Northamptonshire 006</t>
  </si>
  <si>
    <t>E02005687</t>
  </si>
  <si>
    <t>South Northamptonshire 007</t>
  </si>
  <si>
    <t>E02005688</t>
  </si>
  <si>
    <t>South Northamptonshire 008</t>
  </si>
  <si>
    <t>E02005689</t>
  </si>
  <si>
    <t>South Northamptonshire 009</t>
  </si>
  <si>
    <t>E02005690</t>
  </si>
  <si>
    <t>South Northamptonshire 010</t>
  </si>
  <si>
    <t>E02005691</t>
  </si>
  <si>
    <t>South Northamptonshire 011</t>
  </si>
  <si>
    <t>E02005692</t>
  </si>
  <si>
    <t>Wellingborough 001</t>
  </si>
  <si>
    <t>E07000156</t>
  </si>
  <si>
    <t>Wellingborough</t>
  </si>
  <si>
    <t>E02005693</t>
  </si>
  <si>
    <t>Wellingborough 002</t>
  </si>
  <si>
    <t>E02005694</t>
  </si>
  <si>
    <t>Wellingborough 003</t>
  </si>
  <si>
    <t>E02005695</t>
  </si>
  <si>
    <t>Wellingborough 004</t>
  </si>
  <si>
    <t>E02005696</t>
  </si>
  <si>
    <t>Wellingborough 005</t>
  </si>
  <si>
    <t>E02005697</t>
  </si>
  <si>
    <t>Wellingborough 006</t>
  </si>
  <si>
    <t>E02005698</t>
  </si>
  <si>
    <t>Wellingborough 007</t>
  </si>
  <si>
    <t>E02005699</t>
  </si>
  <si>
    <t>Wellingborough 008</t>
  </si>
  <si>
    <t>E02005700</t>
  </si>
  <si>
    <t>Wellingborough 009</t>
  </si>
  <si>
    <t>E02005701</t>
  </si>
  <si>
    <t>Wellingborough 010</t>
  </si>
  <si>
    <t>E02005702</t>
  </si>
  <si>
    <t>Northumberland 004</t>
  </si>
  <si>
    <t>E06000048</t>
  </si>
  <si>
    <t>Northumberland</t>
  </si>
  <si>
    <t>E02005703</t>
  </si>
  <si>
    <t>Northumberland 005</t>
  </si>
  <si>
    <t>E02005704</t>
  </si>
  <si>
    <t>Northumberland 006</t>
  </si>
  <si>
    <t>E02005705</t>
  </si>
  <si>
    <t>Northumberland 007</t>
  </si>
  <si>
    <t>E02005706</t>
  </si>
  <si>
    <t>Northumberland 001</t>
  </si>
  <si>
    <t>E02005707</t>
  </si>
  <si>
    <t>Northumberland 002</t>
  </si>
  <si>
    <t>E02005708</t>
  </si>
  <si>
    <t>Northumberland 003</t>
  </si>
  <si>
    <t>E02005709</t>
  </si>
  <si>
    <t>Northumberland 022</t>
  </si>
  <si>
    <t>E02005710</t>
  </si>
  <si>
    <t>Northumberland 023</t>
  </si>
  <si>
    <t>E02005711</t>
  </si>
  <si>
    <t>Northumberland 024</t>
  </si>
  <si>
    <t>E02005712</t>
  </si>
  <si>
    <t>Northumberland 025</t>
  </si>
  <si>
    <t>E02005713</t>
  </si>
  <si>
    <t>Northumberland 026</t>
  </si>
  <si>
    <t>E02005714</t>
  </si>
  <si>
    <t>Northumberland 027</t>
  </si>
  <si>
    <t>E02005715</t>
  </si>
  <si>
    <t>Northumberland 029</t>
  </si>
  <si>
    <t>E02005716</t>
  </si>
  <si>
    <t>Northumberland 028</t>
  </si>
  <si>
    <t>E02005717</t>
  </si>
  <si>
    <t>Northumberland 030</t>
  </si>
  <si>
    <t>E02005718</t>
  </si>
  <si>
    <t>Northumberland 031</t>
  </si>
  <si>
    <t>E02005719</t>
  </si>
  <si>
    <t>Northumberland 032</t>
  </si>
  <si>
    <t>E02005720</t>
  </si>
  <si>
    <t>Northumberland 008</t>
  </si>
  <si>
    <t>E02005721</t>
  </si>
  <si>
    <t>Northumberland 011</t>
  </si>
  <si>
    <t>E02005722</t>
  </si>
  <si>
    <t>Northumberland 015</t>
  </si>
  <si>
    <t>E02005723</t>
  </si>
  <si>
    <t>Northumberland 016</t>
  </si>
  <si>
    <t>E02005724</t>
  </si>
  <si>
    <t>Northumberland 018</t>
  </si>
  <si>
    <t>E02005725</t>
  </si>
  <si>
    <t>Northumberland 033</t>
  </si>
  <si>
    <t>E02005726</t>
  </si>
  <si>
    <t>Northumberland 034</t>
  </si>
  <si>
    <t>E02005727</t>
  </si>
  <si>
    <t>Northumberland 019</t>
  </si>
  <si>
    <t>E02005728</t>
  </si>
  <si>
    <t>Northumberland 037</t>
  </si>
  <si>
    <t>E02005729</t>
  </si>
  <si>
    <t>Northumberland 036</t>
  </si>
  <si>
    <t>E02005730</t>
  </si>
  <si>
    <t>Northumberland 035</t>
  </si>
  <si>
    <t>E02005731</t>
  </si>
  <si>
    <t>Northumberland 038</t>
  </si>
  <si>
    <t>E02005732</t>
  </si>
  <si>
    <t>Northumberland 039</t>
  </si>
  <si>
    <t>E02005733</t>
  </si>
  <si>
    <t>Northumberland 040</t>
  </si>
  <si>
    <t>E02005734</t>
  </si>
  <si>
    <t>Northumberland 009</t>
  </si>
  <si>
    <t>E02005735</t>
  </si>
  <si>
    <t>Northumberland 010</t>
  </si>
  <si>
    <t>E02005736</t>
  </si>
  <si>
    <t>Northumberland 013</t>
  </si>
  <si>
    <t>E02005737</t>
  </si>
  <si>
    <t>Northumberland 012</t>
  </si>
  <si>
    <t>E02005738</t>
  </si>
  <si>
    <t>Northumberland 014</t>
  </si>
  <si>
    <t>E02005739</t>
  </si>
  <si>
    <t>Northumberland 017</t>
  </si>
  <si>
    <t>E02005740</t>
  </si>
  <si>
    <t>Northumberland 020</t>
  </si>
  <si>
    <t>E02005741</t>
  </si>
  <si>
    <t>Northumberland 021</t>
  </si>
  <si>
    <t>E02005742</t>
  </si>
  <si>
    <t>Craven 001</t>
  </si>
  <si>
    <t>E07000163</t>
  </si>
  <si>
    <t>Craven</t>
  </si>
  <si>
    <t>E02005743</t>
  </si>
  <si>
    <t>Craven 002</t>
  </si>
  <si>
    <t>E02005744</t>
  </si>
  <si>
    <t>Craven 003</t>
  </si>
  <si>
    <t>E02005745</t>
  </si>
  <si>
    <t>Craven 004</t>
  </si>
  <si>
    <t>E02005746</t>
  </si>
  <si>
    <t>Craven 005</t>
  </si>
  <si>
    <t>E02005747</t>
  </si>
  <si>
    <t>Craven 006</t>
  </si>
  <si>
    <t>E02005748</t>
  </si>
  <si>
    <t>Craven 007</t>
  </si>
  <si>
    <t>E02005749</t>
  </si>
  <si>
    <t>Craven 008</t>
  </si>
  <si>
    <t>E02005750</t>
  </si>
  <si>
    <t>Hambleton 001</t>
  </si>
  <si>
    <t>E07000164</t>
  </si>
  <si>
    <t>Hambleton</t>
  </si>
  <si>
    <t>E02005751</t>
  </si>
  <si>
    <t>Hambleton 002</t>
  </si>
  <si>
    <t>E02005752</t>
  </si>
  <si>
    <t>Hambleton 003</t>
  </si>
  <si>
    <t>E02005753</t>
  </si>
  <si>
    <t>Hambleton 004</t>
  </si>
  <si>
    <t>E02005754</t>
  </si>
  <si>
    <t>Hambleton 005</t>
  </si>
  <si>
    <t>E02005755</t>
  </si>
  <si>
    <t>Hambleton 006</t>
  </si>
  <si>
    <t>E02005756</t>
  </si>
  <si>
    <t>Hambleton 007</t>
  </si>
  <si>
    <t>E02005757</t>
  </si>
  <si>
    <t>Hambleton 008</t>
  </si>
  <si>
    <t>E02005758</t>
  </si>
  <si>
    <t>Hambleton 009</t>
  </si>
  <si>
    <t>E02005759</t>
  </si>
  <si>
    <t>Hambleton 010</t>
  </si>
  <si>
    <t>E02005760</t>
  </si>
  <si>
    <t>Hambleton 011</t>
  </si>
  <si>
    <t>E02005761</t>
  </si>
  <si>
    <t>Harrogate 001</t>
  </si>
  <si>
    <t>E07000165</t>
  </si>
  <si>
    <t>Harrogate</t>
  </si>
  <si>
    <t>E02005762</t>
  </si>
  <si>
    <t>Harrogate 002</t>
  </si>
  <si>
    <t>E02005763</t>
  </si>
  <si>
    <t>Harrogate 003</t>
  </si>
  <si>
    <t>E02005764</t>
  </si>
  <si>
    <t>Harrogate 004</t>
  </si>
  <si>
    <t>E02005765</t>
  </si>
  <si>
    <t>Harrogate 005</t>
  </si>
  <si>
    <t>E02005766</t>
  </si>
  <si>
    <t>Harrogate 006</t>
  </si>
  <si>
    <t>E02005767</t>
  </si>
  <si>
    <t>Harrogate 007</t>
  </si>
  <si>
    <t>E02005768</t>
  </si>
  <si>
    <t>Harrogate 008</t>
  </si>
  <si>
    <t>E02005769</t>
  </si>
  <si>
    <t>Harrogate 009</t>
  </si>
  <si>
    <t>E02005770</t>
  </si>
  <si>
    <t>Harrogate 010</t>
  </si>
  <si>
    <t>E02005771</t>
  </si>
  <si>
    <t>Harrogate 011</t>
  </si>
  <si>
    <t>E02005772</t>
  </si>
  <si>
    <t>Harrogate 012</t>
  </si>
  <si>
    <t>E02005773</t>
  </si>
  <si>
    <t>Harrogate 013</t>
  </si>
  <si>
    <t>E02005774</t>
  </si>
  <si>
    <t>Harrogate 014</t>
  </si>
  <si>
    <t>E02005775</t>
  </si>
  <si>
    <t>Harrogate 015</t>
  </si>
  <si>
    <t>E02005776</t>
  </si>
  <si>
    <t>Harrogate 016</t>
  </si>
  <si>
    <t>E02005777</t>
  </si>
  <si>
    <t>Harrogate 017</t>
  </si>
  <si>
    <t>E02005778</t>
  </si>
  <si>
    <t>Harrogate 018</t>
  </si>
  <si>
    <t>E02005779</t>
  </si>
  <si>
    <t>Harrogate 019</t>
  </si>
  <si>
    <t>E02005780</t>
  </si>
  <si>
    <t>Harrogate 020</t>
  </si>
  <si>
    <t>E02005781</t>
  </si>
  <si>
    <t>Harrogate 021</t>
  </si>
  <si>
    <t>E02005782</t>
  </si>
  <si>
    <t>Richmondshire 001</t>
  </si>
  <si>
    <t>E07000166</t>
  </si>
  <si>
    <t>Richmondshire</t>
  </si>
  <si>
    <t>E02005783</t>
  </si>
  <si>
    <t>Richmondshire 002</t>
  </si>
  <si>
    <t>E02005784</t>
  </si>
  <si>
    <t>Richmondshire 003</t>
  </si>
  <si>
    <t>E02005785</t>
  </si>
  <si>
    <t>Richmondshire 004</t>
  </si>
  <si>
    <t>E02005786</t>
  </si>
  <si>
    <t>Richmondshire 005</t>
  </si>
  <si>
    <t>E02005787</t>
  </si>
  <si>
    <t>Richmondshire 006</t>
  </si>
  <si>
    <t>E02005788</t>
  </si>
  <si>
    <t>Ryedale 001</t>
  </si>
  <si>
    <t>E07000167</t>
  </si>
  <si>
    <t>Ryedale</t>
  </si>
  <si>
    <t>E02005789</t>
  </si>
  <si>
    <t>Ryedale 002</t>
  </si>
  <si>
    <t>E02005790</t>
  </si>
  <si>
    <t>Ryedale 003</t>
  </si>
  <si>
    <t>E02005791</t>
  </si>
  <si>
    <t>Ryedale 004</t>
  </si>
  <si>
    <t>E02005794</t>
  </si>
  <si>
    <t>Ryedale 007</t>
  </si>
  <si>
    <t>E02005795</t>
  </si>
  <si>
    <t>Scarborough 001</t>
  </si>
  <si>
    <t>E07000168</t>
  </si>
  <si>
    <t>Scarborough</t>
  </si>
  <si>
    <t>E02005796</t>
  </si>
  <si>
    <t>Scarborough 002</t>
  </si>
  <si>
    <t>E02005797</t>
  </si>
  <si>
    <t>Scarborough 003</t>
  </si>
  <si>
    <t>E02005798</t>
  </si>
  <si>
    <t>Scarborough 004</t>
  </si>
  <si>
    <t>E02005799</t>
  </si>
  <si>
    <t>Scarborough 005</t>
  </si>
  <si>
    <t>E02005800</t>
  </si>
  <si>
    <t>Scarborough 006</t>
  </si>
  <si>
    <t>E02005801</t>
  </si>
  <si>
    <t>Scarborough 007</t>
  </si>
  <si>
    <t>E02005802</t>
  </si>
  <si>
    <t>Scarborough 008</t>
  </si>
  <si>
    <t>E02005803</t>
  </si>
  <si>
    <t>Scarborough 009</t>
  </si>
  <si>
    <t>E02005804</t>
  </si>
  <si>
    <t>Scarborough 010</t>
  </si>
  <si>
    <t>E02005805</t>
  </si>
  <si>
    <t>Scarborough 011</t>
  </si>
  <si>
    <t>E02005806</t>
  </si>
  <si>
    <t>Scarborough 012</t>
  </si>
  <si>
    <t>E02005807</t>
  </si>
  <si>
    <t>Scarborough 013</t>
  </si>
  <si>
    <t>E02005808</t>
  </si>
  <si>
    <t>Scarborough 014</t>
  </si>
  <si>
    <t>E02005809</t>
  </si>
  <si>
    <t>Selby 001</t>
  </si>
  <si>
    <t>E07000169</t>
  </si>
  <si>
    <t>Selby</t>
  </si>
  <si>
    <t>E02005810</t>
  </si>
  <si>
    <t>Selby 002</t>
  </si>
  <si>
    <t>E02005811</t>
  </si>
  <si>
    <t>Selby 003</t>
  </si>
  <si>
    <t>E02005812</t>
  </si>
  <si>
    <t>Selby 004</t>
  </si>
  <si>
    <t>E02005813</t>
  </si>
  <si>
    <t>Selby 005</t>
  </si>
  <si>
    <t>E02005814</t>
  </si>
  <si>
    <t>Selby 006</t>
  </si>
  <si>
    <t>E02005815</t>
  </si>
  <si>
    <t>Selby 007</t>
  </si>
  <si>
    <t>E02005816</t>
  </si>
  <si>
    <t>Selby 008</t>
  </si>
  <si>
    <t>E02005817</t>
  </si>
  <si>
    <t>Selby 009</t>
  </si>
  <si>
    <t>E02005818</t>
  </si>
  <si>
    <t>Selby 010</t>
  </si>
  <si>
    <t>E02005819</t>
  </si>
  <si>
    <t>Ashfield 001</t>
  </si>
  <si>
    <t>E07000170</t>
  </si>
  <si>
    <t>Ashfield</t>
  </si>
  <si>
    <t>E02005820</t>
  </si>
  <si>
    <t>Ashfield 002</t>
  </si>
  <si>
    <t>E02005821</t>
  </si>
  <si>
    <t>Ashfield 003</t>
  </si>
  <si>
    <t>E02005822</t>
  </si>
  <si>
    <t>Ashfield 004</t>
  </si>
  <si>
    <t>E02005823</t>
  </si>
  <si>
    <t>Ashfield 005</t>
  </si>
  <si>
    <t>E02005824</t>
  </si>
  <si>
    <t>Ashfield 006</t>
  </si>
  <si>
    <t>E02005825</t>
  </si>
  <si>
    <t>Ashfield 007</t>
  </si>
  <si>
    <t>E02005826</t>
  </si>
  <si>
    <t>Ashfield 008</t>
  </si>
  <si>
    <t>E02005827</t>
  </si>
  <si>
    <t>Ashfield 009</t>
  </si>
  <si>
    <t>E02005828</t>
  </si>
  <si>
    <t>Ashfield 010</t>
  </si>
  <si>
    <t>E02005829</t>
  </si>
  <si>
    <t>Ashfield 011</t>
  </si>
  <si>
    <t>E02005830</t>
  </si>
  <si>
    <t>Ashfield 012</t>
  </si>
  <si>
    <t>E02005831</t>
  </si>
  <si>
    <t>Ashfield 013</t>
  </si>
  <si>
    <t>E02005832</t>
  </si>
  <si>
    <t>Ashfield 014</t>
  </si>
  <si>
    <t>E02005833</t>
  </si>
  <si>
    <t>Ashfield 015</t>
  </si>
  <si>
    <t>E02005834</t>
  </si>
  <si>
    <t>Ashfield 016</t>
  </si>
  <si>
    <t>E02005835</t>
  </si>
  <si>
    <t>Bassetlaw 001</t>
  </si>
  <si>
    <t>E07000171</t>
  </si>
  <si>
    <t>Bassetlaw</t>
  </si>
  <si>
    <t>E02005836</t>
  </si>
  <si>
    <t>Bassetlaw 002</t>
  </si>
  <si>
    <t>E02005837</t>
  </si>
  <si>
    <t>Bassetlaw 003</t>
  </si>
  <si>
    <t>E02005838</t>
  </si>
  <si>
    <t>Bassetlaw 004</t>
  </si>
  <si>
    <t>E02005839</t>
  </si>
  <si>
    <t>Bassetlaw 005</t>
  </si>
  <si>
    <t>E02005840</t>
  </si>
  <si>
    <t>Bassetlaw 006</t>
  </si>
  <si>
    <t>E02005842</t>
  </si>
  <si>
    <t>Bassetlaw 008</t>
  </si>
  <si>
    <t>E02005843</t>
  </si>
  <si>
    <t>Bassetlaw 009</t>
  </si>
  <si>
    <t>E02005844</t>
  </si>
  <si>
    <t>Bassetlaw 010</t>
  </si>
  <si>
    <t>E02005846</t>
  </si>
  <si>
    <t>Bassetlaw 012</t>
  </si>
  <si>
    <t>E02005847</t>
  </si>
  <si>
    <t>Bassetlaw 013</t>
  </si>
  <si>
    <t>E02005848</t>
  </si>
  <si>
    <t>Bassetlaw 014</t>
  </si>
  <si>
    <t>E02005849</t>
  </si>
  <si>
    <t>Bassetlaw 015</t>
  </si>
  <si>
    <t>E02005850</t>
  </si>
  <si>
    <t>Broxtowe 001</t>
  </si>
  <si>
    <t>E07000172</t>
  </si>
  <si>
    <t>Broxtowe</t>
  </si>
  <si>
    <t>E02005851</t>
  </si>
  <si>
    <t>Broxtowe 002</t>
  </si>
  <si>
    <t>E02005852</t>
  </si>
  <si>
    <t>Broxtowe 003</t>
  </si>
  <si>
    <t>E02005853</t>
  </si>
  <si>
    <t>Broxtowe 004</t>
  </si>
  <si>
    <t>E02005856</t>
  </si>
  <si>
    <t>Broxtowe 007</t>
  </si>
  <si>
    <t>E02005857</t>
  </si>
  <si>
    <t>Broxtowe 008</t>
  </si>
  <si>
    <t>E02005858</t>
  </si>
  <si>
    <t>Broxtowe 009</t>
  </si>
  <si>
    <t>E02005859</t>
  </si>
  <si>
    <t>Broxtowe 010</t>
  </si>
  <si>
    <t>E02005860</t>
  </si>
  <si>
    <t>Broxtowe 011</t>
  </si>
  <si>
    <t>E02005861</t>
  </si>
  <si>
    <t>Broxtowe 012</t>
  </si>
  <si>
    <t>E02005862</t>
  </si>
  <si>
    <t>Broxtowe 013</t>
  </si>
  <si>
    <t>E02005863</t>
  </si>
  <si>
    <t>Broxtowe 014</t>
  </si>
  <si>
    <t>E02005864</t>
  </si>
  <si>
    <t>Broxtowe 015</t>
  </si>
  <si>
    <t>E02005865</t>
  </si>
  <si>
    <t>Gedling 001</t>
  </si>
  <si>
    <t>E07000173</t>
  </si>
  <si>
    <t>Gedling</t>
  </si>
  <si>
    <t>E02005866</t>
  </si>
  <si>
    <t>Gedling 002</t>
  </si>
  <si>
    <t>E02005868</t>
  </si>
  <si>
    <t>Gedling 004</t>
  </si>
  <si>
    <t>E02005869</t>
  </si>
  <si>
    <t>Gedling 005</t>
  </si>
  <si>
    <t>E02005870</t>
  </si>
  <si>
    <t>Gedling 006</t>
  </si>
  <si>
    <t>E02005871</t>
  </si>
  <si>
    <t>Gedling 007</t>
  </si>
  <si>
    <t>E02005872</t>
  </si>
  <si>
    <t>Gedling 008</t>
  </si>
  <si>
    <t>E02005873</t>
  </si>
  <si>
    <t>Gedling 009</t>
  </si>
  <si>
    <t>E02005874</t>
  </si>
  <si>
    <t>Gedling 010</t>
  </si>
  <si>
    <t>E02005875</t>
  </si>
  <si>
    <t>Gedling 011</t>
  </si>
  <si>
    <t>E02005876</t>
  </si>
  <si>
    <t>Gedling 012</t>
  </si>
  <si>
    <t>E02005877</t>
  </si>
  <si>
    <t>Gedling 013</t>
  </si>
  <si>
    <t>E02005878</t>
  </si>
  <si>
    <t>Gedling 014</t>
  </si>
  <si>
    <t>E02005879</t>
  </si>
  <si>
    <t>Gedling 015</t>
  </si>
  <si>
    <t>E02005880</t>
  </si>
  <si>
    <t>Mansfield 001</t>
  </si>
  <si>
    <t>E07000174</t>
  </si>
  <si>
    <t>Mansfield</t>
  </si>
  <si>
    <t>E02005881</t>
  </si>
  <si>
    <t>Mansfield 002</t>
  </si>
  <si>
    <t>E02005882</t>
  </si>
  <si>
    <t>Mansfield 003</t>
  </si>
  <si>
    <t>E02005883</t>
  </si>
  <si>
    <t>Mansfield 004</t>
  </si>
  <si>
    <t>E02005884</t>
  </si>
  <si>
    <t>Mansfield 005</t>
  </si>
  <si>
    <t>E02005885</t>
  </si>
  <si>
    <t>Mansfield 006</t>
  </si>
  <si>
    <t>E02005886</t>
  </si>
  <si>
    <t>Mansfield 007</t>
  </si>
  <si>
    <t>E02005887</t>
  </si>
  <si>
    <t>Mansfield 008</t>
  </si>
  <si>
    <t>E02005888</t>
  </si>
  <si>
    <t>Mansfield 009</t>
  </si>
  <si>
    <t>E02005889</t>
  </si>
  <si>
    <t>Mansfield 010</t>
  </si>
  <si>
    <t>E02005890</t>
  </si>
  <si>
    <t>Mansfield 011</t>
  </si>
  <si>
    <t>E02005891</t>
  </si>
  <si>
    <t>Mansfield 012</t>
  </si>
  <si>
    <t>E02005892</t>
  </si>
  <si>
    <t>Mansfield 013</t>
  </si>
  <si>
    <t>E02005893</t>
  </si>
  <si>
    <t>Newark and Sherwood 001</t>
  </si>
  <si>
    <t>E07000175</t>
  </si>
  <si>
    <t>Newark and Sherwood</t>
  </si>
  <si>
    <t>E02005894</t>
  </si>
  <si>
    <t>Newark and Sherwood 002</t>
  </si>
  <si>
    <t>E02005895</t>
  </si>
  <si>
    <t>Newark and Sherwood 003</t>
  </si>
  <si>
    <t>E02005896</t>
  </si>
  <si>
    <t>Newark and Sherwood 004</t>
  </si>
  <si>
    <t>E02005897</t>
  </si>
  <si>
    <t>Newark and Sherwood 005</t>
  </si>
  <si>
    <t>E02005898</t>
  </si>
  <si>
    <t>Newark and Sherwood 006</t>
  </si>
  <si>
    <t>E02005899</t>
  </si>
  <si>
    <t>Newark and Sherwood 007</t>
  </si>
  <si>
    <t>E02005900</t>
  </si>
  <si>
    <t>Newark and Sherwood 008</t>
  </si>
  <si>
    <t>E02005901</t>
  </si>
  <si>
    <t>Newark and Sherwood 009</t>
  </si>
  <si>
    <t>E02005902</t>
  </si>
  <si>
    <t>Newark and Sherwood 010</t>
  </si>
  <si>
    <t>E02005903</t>
  </si>
  <si>
    <t>Newark and Sherwood 011</t>
  </si>
  <si>
    <t>E02005904</t>
  </si>
  <si>
    <t>Newark and Sherwood 012</t>
  </si>
  <si>
    <t>E02005905</t>
  </si>
  <si>
    <t>Newark and Sherwood 013</t>
  </si>
  <si>
    <t>E02005906</t>
  </si>
  <si>
    <t>Rushcliffe 001</t>
  </si>
  <si>
    <t>E07000176</t>
  </si>
  <si>
    <t>Rushcliffe</t>
  </si>
  <si>
    <t>E02005907</t>
  </si>
  <si>
    <t>Rushcliffe 002</t>
  </si>
  <si>
    <t>E02005908</t>
  </si>
  <si>
    <t>Rushcliffe 003</t>
  </si>
  <si>
    <t>E02005909</t>
  </si>
  <si>
    <t>Rushcliffe 004</t>
  </si>
  <si>
    <t>E02005910</t>
  </si>
  <si>
    <t>Rushcliffe 005</t>
  </si>
  <si>
    <t>E02005911</t>
  </si>
  <si>
    <t>Rushcliffe 006</t>
  </si>
  <si>
    <t>E02005912</t>
  </si>
  <si>
    <t>Rushcliffe 007</t>
  </si>
  <si>
    <t>E02005913</t>
  </si>
  <si>
    <t>Rushcliffe 008</t>
  </si>
  <si>
    <t>E02005914</t>
  </si>
  <si>
    <t>Rushcliffe 009</t>
  </si>
  <si>
    <t>E02005915</t>
  </si>
  <si>
    <t>Rushcliffe 010</t>
  </si>
  <si>
    <t>E02005916</t>
  </si>
  <si>
    <t>Rushcliffe 011</t>
  </si>
  <si>
    <t>E02005917</t>
  </si>
  <si>
    <t>Rushcliffe 012</t>
  </si>
  <si>
    <t>E02005918</t>
  </si>
  <si>
    <t>Rushcliffe 013</t>
  </si>
  <si>
    <t>E02005919</t>
  </si>
  <si>
    <t>Rushcliffe 014</t>
  </si>
  <si>
    <t>E02005920</t>
  </si>
  <si>
    <t>Rushcliffe 015</t>
  </si>
  <si>
    <t>E02005921</t>
  </si>
  <si>
    <t>Cherwell 001</t>
  </si>
  <si>
    <t>E07000177</t>
  </si>
  <si>
    <t>Cherwell</t>
  </si>
  <si>
    <t>E02005922</t>
  </si>
  <si>
    <t>Cherwell 002</t>
  </si>
  <si>
    <t>E02005923</t>
  </si>
  <si>
    <t>Cherwell 003</t>
  </si>
  <si>
    <t>E02005924</t>
  </si>
  <si>
    <t>Cherwell 004</t>
  </si>
  <si>
    <t>E02005925</t>
  </si>
  <si>
    <t>Cherwell 005</t>
  </si>
  <si>
    <t>E02005926</t>
  </si>
  <si>
    <t>Cherwell 006</t>
  </si>
  <si>
    <t>E02005927</t>
  </si>
  <si>
    <t>Cherwell 007</t>
  </si>
  <si>
    <t>E02005928</t>
  </si>
  <si>
    <t>Cherwell 008</t>
  </si>
  <si>
    <t>E02005929</t>
  </si>
  <si>
    <t>Cherwell 009</t>
  </si>
  <si>
    <t>E02005930</t>
  </si>
  <si>
    <t>Cherwell 010</t>
  </si>
  <si>
    <t>E02005931</t>
  </si>
  <si>
    <t>Cherwell 011</t>
  </si>
  <si>
    <t>E02005932</t>
  </si>
  <si>
    <t>Cherwell 012</t>
  </si>
  <si>
    <t>E02005933</t>
  </si>
  <si>
    <t>Cherwell 013</t>
  </si>
  <si>
    <t>E02005934</t>
  </si>
  <si>
    <t>Cherwell 014</t>
  </si>
  <si>
    <t>E02005935</t>
  </si>
  <si>
    <t>Cherwell 015</t>
  </si>
  <si>
    <t>E02005936</t>
  </si>
  <si>
    <t>Cherwell 016</t>
  </si>
  <si>
    <t>E02005937</t>
  </si>
  <si>
    <t>Cherwell 017</t>
  </si>
  <si>
    <t>E02005938</t>
  </si>
  <si>
    <t>Cherwell 018</t>
  </si>
  <si>
    <t>E02005939</t>
  </si>
  <si>
    <t>Cherwell 019</t>
  </si>
  <si>
    <t>E02005940</t>
  </si>
  <si>
    <t>Oxford 001</t>
  </si>
  <si>
    <t>E07000178</t>
  </si>
  <si>
    <t>Oxford</t>
  </si>
  <si>
    <t>E02005941</t>
  </si>
  <si>
    <t>Oxford 002</t>
  </si>
  <si>
    <t>E02005942</t>
  </si>
  <si>
    <t>Oxford 003</t>
  </si>
  <si>
    <t>E02005943</t>
  </si>
  <si>
    <t>Oxford 004</t>
  </si>
  <si>
    <t>E02005944</t>
  </si>
  <si>
    <t>Oxford 005</t>
  </si>
  <si>
    <t>E02005945</t>
  </si>
  <si>
    <t>Oxford 006</t>
  </si>
  <si>
    <t>E02005946</t>
  </si>
  <si>
    <t>Oxford 007</t>
  </si>
  <si>
    <t>E02005947</t>
  </si>
  <si>
    <t>Oxford 008</t>
  </si>
  <si>
    <t>E02005948</t>
  </si>
  <si>
    <t>Oxford 009</t>
  </si>
  <si>
    <t>E02005949</t>
  </si>
  <si>
    <t>Oxford 010</t>
  </si>
  <si>
    <t>E02005950</t>
  </si>
  <si>
    <t>Oxford 011</t>
  </si>
  <si>
    <t>E02005951</t>
  </si>
  <si>
    <t>Oxford 012</t>
  </si>
  <si>
    <t>E02005952</t>
  </si>
  <si>
    <t>Oxford 013</t>
  </si>
  <si>
    <t>E02005953</t>
  </si>
  <si>
    <t>Oxford 014</t>
  </si>
  <si>
    <t>E02005954</t>
  </si>
  <si>
    <t>Oxford 015</t>
  </si>
  <si>
    <t>E02005955</t>
  </si>
  <si>
    <t>Oxford 016</t>
  </si>
  <si>
    <t>E02005956</t>
  </si>
  <si>
    <t>Oxford 017</t>
  </si>
  <si>
    <t>E02005957</t>
  </si>
  <si>
    <t>Oxford 018</t>
  </si>
  <si>
    <t>E02005958</t>
  </si>
  <si>
    <t>South Oxfordshire 001</t>
  </si>
  <si>
    <t>E07000179</t>
  </si>
  <si>
    <t>South Oxfordshire</t>
  </si>
  <si>
    <t>E02005959</t>
  </si>
  <si>
    <t>South Oxfordshire 002</t>
  </si>
  <si>
    <t>E02005960</t>
  </si>
  <si>
    <t>South Oxfordshire 003</t>
  </si>
  <si>
    <t>E02005961</t>
  </si>
  <si>
    <t>South Oxfordshire 004</t>
  </si>
  <si>
    <t>E02005962</t>
  </si>
  <si>
    <t>South Oxfordshire 005</t>
  </si>
  <si>
    <t>E02005963</t>
  </si>
  <si>
    <t>South Oxfordshire 006</t>
  </si>
  <si>
    <t>E02005964</t>
  </si>
  <si>
    <t>South Oxfordshire 007</t>
  </si>
  <si>
    <t>E02005965</t>
  </si>
  <si>
    <t>South Oxfordshire 008</t>
  </si>
  <si>
    <t>E02005966</t>
  </si>
  <si>
    <t>South Oxfordshire 009</t>
  </si>
  <si>
    <t>E02005967</t>
  </si>
  <si>
    <t>South Oxfordshire 010</t>
  </si>
  <si>
    <t>E02005968</t>
  </si>
  <si>
    <t>South Oxfordshire 011</t>
  </si>
  <si>
    <t>E02005969</t>
  </si>
  <si>
    <t>South Oxfordshire 012</t>
  </si>
  <si>
    <t>E02005970</t>
  </si>
  <si>
    <t>South Oxfordshire 013</t>
  </si>
  <si>
    <t>E02005971</t>
  </si>
  <si>
    <t>South Oxfordshire 014</t>
  </si>
  <si>
    <t>E02005972</t>
  </si>
  <si>
    <t>South Oxfordshire 015</t>
  </si>
  <si>
    <t>E02005973</t>
  </si>
  <si>
    <t>South Oxfordshire 016</t>
  </si>
  <si>
    <t>E02005974</t>
  </si>
  <si>
    <t>South Oxfordshire 017</t>
  </si>
  <si>
    <t>E02005975</t>
  </si>
  <si>
    <t>South Oxfordshire 018</t>
  </si>
  <si>
    <t>E02005976</t>
  </si>
  <si>
    <t>South Oxfordshire 019</t>
  </si>
  <si>
    <t>E02005977</t>
  </si>
  <si>
    <t>South Oxfordshire 020</t>
  </si>
  <si>
    <t>E02005978</t>
  </si>
  <si>
    <t>Vale of White Horse 001</t>
  </si>
  <si>
    <t>E07000180</t>
  </si>
  <si>
    <t>Vale of White Horse</t>
  </si>
  <si>
    <t>E02005979</t>
  </si>
  <si>
    <t>Vale of White Horse 002</t>
  </si>
  <si>
    <t>E02005980</t>
  </si>
  <si>
    <t>Vale of White Horse 003</t>
  </si>
  <si>
    <t>E02005981</t>
  </si>
  <si>
    <t>Vale of White Horse 004</t>
  </si>
  <si>
    <t>E02005982</t>
  </si>
  <si>
    <t>Vale of White Horse 005</t>
  </si>
  <si>
    <t>E02005983</t>
  </si>
  <si>
    <t>Vale of White Horse 006</t>
  </si>
  <si>
    <t>E02005984</t>
  </si>
  <si>
    <t>Vale of White Horse 007</t>
  </si>
  <si>
    <t>E02005985</t>
  </si>
  <si>
    <t>Vale of White Horse 008</t>
  </si>
  <si>
    <t>E02005986</t>
  </si>
  <si>
    <t>Vale of White Horse 009</t>
  </si>
  <si>
    <t>E02005987</t>
  </si>
  <si>
    <t>Vale of White Horse 010</t>
  </si>
  <si>
    <t>E02005988</t>
  </si>
  <si>
    <t>Vale of White Horse 011</t>
  </si>
  <si>
    <t>E02005991</t>
  </si>
  <si>
    <t>Vale of White Horse 014</t>
  </si>
  <si>
    <t>E02005992</t>
  </si>
  <si>
    <t>Vale of White Horse 015</t>
  </si>
  <si>
    <t>E02005993</t>
  </si>
  <si>
    <t>West Oxfordshire 001</t>
  </si>
  <si>
    <t>E07000181</t>
  </si>
  <si>
    <t>West Oxfordshire</t>
  </si>
  <si>
    <t>E02005994</t>
  </si>
  <si>
    <t>West Oxfordshire 002</t>
  </si>
  <si>
    <t>E02005995</t>
  </si>
  <si>
    <t>West Oxfordshire 003</t>
  </si>
  <si>
    <t>E02005996</t>
  </si>
  <si>
    <t>West Oxfordshire 004</t>
  </si>
  <si>
    <t>E02005997</t>
  </si>
  <si>
    <t>West Oxfordshire 005</t>
  </si>
  <si>
    <t>E02005998</t>
  </si>
  <si>
    <t>West Oxfordshire 006</t>
  </si>
  <si>
    <t>E02005999</t>
  </si>
  <si>
    <t>West Oxfordshire 007</t>
  </si>
  <si>
    <t>E02006000</t>
  </si>
  <si>
    <t>West Oxfordshire 008</t>
  </si>
  <si>
    <t>E02006001</t>
  </si>
  <si>
    <t>West Oxfordshire 009</t>
  </si>
  <si>
    <t>E02006002</t>
  </si>
  <si>
    <t>West Oxfordshire 010</t>
  </si>
  <si>
    <t>E02006003</t>
  </si>
  <si>
    <t>West Oxfordshire 011</t>
  </si>
  <si>
    <t>E02006004</t>
  </si>
  <si>
    <t>West Oxfordshire 012</t>
  </si>
  <si>
    <t>E02006005</t>
  </si>
  <si>
    <t>West Oxfordshire 013</t>
  </si>
  <si>
    <t>E02006006</t>
  </si>
  <si>
    <t>West Oxfordshire 014</t>
  </si>
  <si>
    <t>E02006007</t>
  </si>
  <si>
    <t>West Oxfordshire 015</t>
  </si>
  <si>
    <t>E02006008</t>
  </si>
  <si>
    <t>Shropshire 025</t>
  </si>
  <si>
    <t>E06000051</t>
  </si>
  <si>
    <t>Shropshire</t>
  </si>
  <si>
    <t>E02006009</t>
  </si>
  <si>
    <t>Shropshire 027</t>
  </si>
  <si>
    <t>E02006010</t>
  </si>
  <si>
    <t>Shropshire 029</t>
  </si>
  <si>
    <t>E02006011</t>
  </si>
  <si>
    <t>Shropshire 031</t>
  </si>
  <si>
    <t>E02006012</t>
  </si>
  <si>
    <t>Shropshire 033</t>
  </si>
  <si>
    <t>E02006013</t>
  </si>
  <si>
    <t>Shropshire 034</t>
  </si>
  <si>
    <t>E02006014</t>
  </si>
  <si>
    <t>Shropshire 035</t>
  </si>
  <si>
    <t>E02006015</t>
  </si>
  <si>
    <t>Shropshire 001</t>
  </si>
  <si>
    <t>E02006016</t>
  </si>
  <si>
    <t>Shropshire 002</t>
  </si>
  <si>
    <t>E02006017</t>
  </si>
  <si>
    <t>Shropshire 004</t>
  </si>
  <si>
    <t>E02006018</t>
  </si>
  <si>
    <t>Shropshire 005</t>
  </si>
  <si>
    <t>E02006019</t>
  </si>
  <si>
    <t>Shropshire 008</t>
  </si>
  <si>
    <t>E02006020</t>
  </si>
  <si>
    <t>Shropshire 009</t>
  </si>
  <si>
    <t>E02006021</t>
  </si>
  <si>
    <t>Shropshire 010</t>
  </si>
  <si>
    <t>E02006022</t>
  </si>
  <si>
    <t>Shropshire 013</t>
  </si>
  <si>
    <t>E02006023</t>
  </si>
  <si>
    <t>Shropshire 003</t>
  </si>
  <si>
    <t>E02006024</t>
  </si>
  <si>
    <t>Shropshire 006</t>
  </si>
  <si>
    <t>E02006025</t>
  </si>
  <si>
    <t>Shropshire 007</t>
  </si>
  <si>
    <t>E02006026</t>
  </si>
  <si>
    <t>Shropshire 011</t>
  </si>
  <si>
    <t>E02006027</t>
  </si>
  <si>
    <t>Shropshire 012</t>
  </si>
  <si>
    <t>E02006028</t>
  </si>
  <si>
    <t>Shropshire 014</t>
  </si>
  <si>
    <t>E02006029</t>
  </si>
  <si>
    <t>Shropshire 015</t>
  </si>
  <si>
    <t>E02006030</t>
  </si>
  <si>
    <t>Shropshire 016</t>
  </si>
  <si>
    <t>E02006031</t>
  </si>
  <si>
    <t>Shropshire 017</t>
  </si>
  <si>
    <t>E02006032</t>
  </si>
  <si>
    <t>Shropshire 018</t>
  </si>
  <si>
    <t>E02006033</t>
  </si>
  <si>
    <t>Shropshire 019</t>
  </si>
  <si>
    <t>E02006034</t>
  </si>
  <si>
    <t>Shropshire 020</t>
  </si>
  <si>
    <t>E02006035</t>
  </si>
  <si>
    <t>Shropshire 021</t>
  </si>
  <si>
    <t>E02006036</t>
  </si>
  <si>
    <t>Shropshire 022</t>
  </si>
  <si>
    <t>E02006037</t>
  </si>
  <si>
    <t>Shropshire 023</t>
  </si>
  <si>
    <t>E02006038</t>
  </si>
  <si>
    <t>Shropshire 024</t>
  </si>
  <si>
    <t>E02006039</t>
  </si>
  <si>
    <t>Shropshire 026</t>
  </si>
  <si>
    <t>E02006040</t>
  </si>
  <si>
    <t>Shropshire 028</t>
  </si>
  <si>
    <t>E02006041</t>
  </si>
  <si>
    <t>Shropshire 030</t>
  </si>
  <si>
    <t>E02006042</t>
  </si>
  <si>
    <t>Shropshire 032</t>
  </si>
  <si>
    <t>E02006043</t>
  </si>
  <si>
    <t>Shropshire 036</t>
  </si>
  <si>
    <t>E02006044</t>
  </si>
  <si>
    <t>Shropshire 037</t>
  </si>
  <si>
    <t>E02006045</t>
  </si>
  <si>
    <t>Shropshire 038</t>
  </si>
  <si>
    <t>E02006046</t>
  </si>
  <si>
    <t>Shropshire 039</t>
  </si>
  <si>
    <t>E02006047</t>
  </si>
  <si>
    <t>Mendip 001</t>
  </si>
  <si>
    <t>E07000187</t>
  </si>
  <si>
    <t>Mendip</t>
  </si>
  <si>
    <t>E02006048</t>
  </si>
  <si>
    <t>Mendip 002</t>
  </si>
  <si>
    <t>E02006049</t>
  </si>
  <si>
    <t>Mendip 003</t>
  </si>
  <si>
    <t>E02006050</t>
  </si>
  <si>
    <t>Mendip 004</t>
  </si>
  <si>
    <t>E02006051</t>
  </si>
  <si>
    <t>Mendip 005</t>
  </si>
  <si>
    <t>E02006052</t>
  </si>
  <si>
    <t>Mendip 006</t>
  </si>
  <si>
    <t>E02006053</t>
  </si>
  <si>
    <t>Mendip 007</t>
  </si>
  <si>
    <t>E02006054</t>
  </si>
  <si>
    <t>Mendip 008</t>
  </si>
  <si>
    <t>E02006055</t>
  </si>
  <si>
    <t>Mendip 009</t>
  </si>
  <si>
    <t>E02006056</t>
  </si>
  <si>
    <t>Mendip 010</t>
  </si>
  <si>
    <t>E02006057</t>
  </si>
  <si>
    <t>Mendip 011</t>
  </si>
  <si>
    <t>E02006058</t>
  </si>
  <si>
    <t>Mendip 012</t>
  </si>
  <si>
    <t>E02006059</t>
  </si>
  <si>
    <t>Mendip 013</t>
  </si>
  <si>
    <t>E02006060</t>
  </si>
  <si>
    <t>Mendip 014</t>
  </si>
  <si>
    <t>E02006061</t>
  </si>
  <si>
    <t>Sedgemoor 001</t>
  </si>
  <si>
    <t>E07000188</t>
  </si>
  <si>
    <t>Sedgemoor</t>
  </si>
  <si>
    <t>E02006062</t>
  </si>
  <si>
    <t>Sedgemoor 002</t>
  </si>
  <si>
    <t>E02006063</t>
  </si>
  <si>
    <t>Sedgemoor 003</t>
  </si>
  <si>
    <t>E02006064</t>
  </si>
  <si>
    <t>Sedgemoor 004</t>
  </si>
  <si>
    <t>E02006065</t>
  </si>
  <si>
    <t>Sedgemoor 005</t>
  </si>
  <si>
    <t>E02006066</t>
  </si>
  <si>
    <t>Sedgemoor 006</t>
  </si>
  <si>
    <t>E02006067</t>
  </si>
  <si>
    <t>Sedgemoor 007</t>
  </si>
  <si>
    <t>E02006068</t>
  </si>
  <si>
    <t>Sedgemoor 008</t>
  </si>
  <si>
    <t>E02006069</t>
  </si>
  <si>
    <t>Sedgemoor 009</t>
  </si>
  <si>
    <t>E02006070</t>
  </si>
  <si>
    <t>Sedgemoor 010</t>
  </si>
  <si>
    <t>E02006071</t>
  </si>
  <si>
    <t>Sedgemoor 011</t>
  </si>
  <si>
    <t>E02006072</t>
  </si>
  <si>
    <t>Sedgemoor 012</t>
  </si>
  <si>
    <t>E02006073</t>
  </si>
  <si>
    <t>Sedgemoor 013</t>
  </si>
  <si>
    <t>E02006074</t>
  </si>
  <si>
    <t>Sedgemoor 014</t>
  </si>
  <si>
    <t>E02006075</t>
  </si>
  <si>
    <t>South Somerset 001</t>
  </si>
  <si>
    <t>E07000189</t>
  </si>
  <si>
    <t>South Somerset</t>
  </si>
  <si>
    <t>E02006076</t>
  </si>
  <si>
    <t>South Somerset 002</t>
  </si>
  <si>
    <t>E02006077</t>
  </si>
  <si>
    <t>South Somerset 003</t>
  </si>
  <si>
    <t>E02006078</t>
  </si>
  <si>
    <t>South Somerset 004</t>
  </si>
  <si>
    <t>E02006079</t>
  </si>
  <si>
    <t>South Somerset 005</t>
  </si>
  <si>
    <t>E02006080</t>
  </si>
  <si>
    <t>South Somerset 006</t>
  </si>
  <si>
    <t>E02006081</t>
  </si>
  <si>
    <t>South Somerset 007</t>
  </si>
  <si>
    <t>E02006082</t>
  </si>
  <si>
    <t>South Somerset 008</t>
  </si>
  <si>
    <t>E02006083</t>
  </si>
  <si>
    <t>South Somerset 009</t>
  </si>
  <si>
    <t>E02006084</t>
  </si>
  <si>
    <t>South Somerset 010</t>
  </si>
  <si>
    <t>E02006085</t>
  </si>
  <si>
    <t>South Somerset 011</t>
  </si>
  <si>
    <t>E02006086</t>
  </si>
  <si>
    <t>South Somerset 012</t>
  </si>
  <si>
    <t>E02006087</t>
  </si>
  <si>
    <t>South Somerset 013</t>
  </si>
  <si>
    <t>E02006088</t>
  </si>
  <si>
    <t>South Somerset 014</t>
  </si>
  <si>
    <t>E02006089</t>
  </si>
  <si>
    <t>South Somerset 015</t>
  </si>
  <si>
    <t>E02006090</t>
  </si>
  <si>
    <t>South Somerset 016</t>
  </si>
  <si>
    <t>E02006091</t>
  </si>
  <si>
    <t>South Somerset 017</t>
  </si>
  <si>
    <t>E02006092</t>
  </si>
  <si>
    <t>South Somerset 018</t>
  </si>
  <si>
    <t>E02006093</t>
  </si>
  <si>
    <t>South Somerset 019</t>
  </si>
  <si>
    <t>E02006094</t>
  </si>
  <si>
    <t>South Somerset 020</t>
  </si>
  <si>
    <t>E02006095</t>
  </si>
  <si>
    <t>South Somerset 021</t>
  </si>
  <si>
    <t>E02006096</t>
  </si>
  <si>
    <t>South Somerset 022</t>
  </si>
  <si>
    <t>E02006097</t>
  </si>
  <si>
    <t>South Somerset 023</t>
  </si>
  <si>
    <t>E02006098</t>
  </si>
  <si>
    <t>South Somerset 024</t>
  </si>
  <si>
    <t>E02006099</t>
  </si>
  <si>
    <t>Taunton Deane 001</t>
  </si>
  <si>
    <t>E07000190</t>
  </si>
  <si>
    <t>Taunton Deane</t>
  </si>
  <si>
    <t>E02006100</t>
  </si>
  <si>
    <t>Taunton Deane 002</t>
  </si>
  <si>
    <t>E02006101</t>
  </si>
  <si>
    <t>Taunton Deane 003</t>
  </si>
  <si>
    <t>E02006102</t>
  </si>
  <si>
    <t>Taunton Deane 004</t>
  </si>
  <si>
    <t>E02006103</t>
  </si>
  <si>
    <t>Taunton Deane 005</t>
  </si>
  <si>
    <t>E02006104</t>
  </si>
  <si>
    <t>Taunton Deane 006</t>
  </si>
  <si>
    <t>E02006105</t>
  </si>
  <si>
    <t>Taunton Deane 007</t>
  </si>
  <si>
    <t>E02006106</t>
  </si>
  <si>
    <t>Taunton Deane 008</t>
  </si>
  <si>
    <t>E02006107</t>
  </si>
  <si>
    <t>Taunton Deane 009</t>
  </si>
  <si>
    <t>E02006108</t>
  </si>
  <si>
    <t>Taunton Deane 010</t>
  </si>
  <si>
    <t>E02006109</t>
  </si>
  <si>
    <t>Taunton Deane 011</t>
  </si>
  <si>
    <t>E02006110</t>
  </si>
  <si>
    <t>Taunton Deane 012</t>
  </si>
  <si>
    <t>E02006111</t>
  </si>
  <si>
    <t>Taunton Deane 013</t>
  </si>
  <si>
    <t>E02006112</t>
  </si>
  <si>
    <t>Taunton Deane 014</t>
  </si>
  <si>
    <t>E02006113</t>
  </si>
  <si>
    <t>West Somerset 001</t>
  </si>
  <si>
    <t>E07000191</t>
  </si>
  <si>
    <t>West Somerset</t>
  </si>
  <si>
    <t>E02006114</t>
  </si>
  <si>
    <t>West Somerset 002</t>
  </si>
  <si>
    <t>E02006115</t>
  </si>
  <si>
    <t>West Somerset 003</t>
  </si>
  <si>
    <t>E02006116</t>
  </si>
  <si>
    <t>West Somerset 004</t>
  </si>
  <si>
    <t>E02006117</t>
  </si>
  <si>
    <t>West Somerset 005</t>
  </si>
  <si>
    <t>E02006118</t>
  </si>
  <si>
    <t>Cannock Chase 001</t>
  </si>
  <si>
    <t>E07000192</t>
  </si>
  <si>
    <t>Cannock Chase</t>
  </si>
  <si>
    <t>E02006119</t>
  </si>
  <si>
    <t>Cannock Chase 002</t>
  </si>
  <si>
    <t>E02006120</t>
  </si>
  <si>
    <t>Cannock Chase 003</t>
  </si>
  <si>
    <t>E02006121</t>
  </si>
  <si>
    <t>Cannock Chase 004</t>
  </si>
  <si>
    <t>E02006122</t>
  </si>
  <si>
    <t>Cannock Chase 005</t>
  </si>
  <si>
    <t>E02006123</t>
  </si>
  <si>
    <t>Cannock Chase 006</t>
  </si>
  <si>
    <t>E02006124</t>
  </si>
  <si>
    <t>Cannock Chase 007</t>
  </si>
  <si>
    <t>E02006125</t>
  </si>
  <si>
    <t>Cannock Chase 008</t>
  </si>
  <si>
    <t>E02006126</t>
  </si>
  <si>
    <t>Cannock Chase 009</t>
  </si>
  <si>
    <t>E02006127</t>
  </si>
  <si>
    <t>Cannock Chase 010</t>
  </si>
  <si>
    <t>E02006128</t>
  </si>
  <si>
    <t>Cannock Chase 011</t>
  </si>
  <si>
    <t>E02006129</t>
  </si>
  <si>
    <t>Cannock Chase 012</t>
  </si>
  <si>
    <t>E02006130</t>
  </si>
  <si>
    <t>Cannock Chase 013</t>
  </si>
  <si>
    <t>E02006131</t>
  </si>
  <si>
    <t>East Staffordshire 001</t>
  </si>
  <si>
    <t>E07000193</t>
  </si>
  <si>
    <t>East Staffordshire</t>
  </si>
  <si>
    <t>E02006132</t>
  </si>
  <si>
    <t>East Staffordshire 002</t>
  </si>
  <si>
    <t>E02006133</t>
  </si>
  <si>
    <t>East Staffordshire 003</t>
  </si>
  <si>
    <t>E02006134</t>
  </si>
  <si>
    <t>East Staffordshire 004</t>
  </si>
  <si>
    <t>E02006135</t>
  </si>
  <si>
    <t>East Staffordshire 005</t>
  </si>
  <si>
    <t>E02006136</t>
  </si>
  <si>
    <t>East Staffordshire 006</t>
  </si>
  <si>
    <t>E02006137</t>
  </si>
  <si>
    <t>East Staffordshire 007</t>
  </si>
  <si>
    <t>E02006138</t>
  </si>
  <si>
    <t>East Staffordshire 008</t>
  </si>
  <si>
    <t>E02006139</t>
  </si>
  <si>
    <t>East Staffordshire 009</t>
  </si>
  <si>
    <t>E02006140</t>
  </si>
  <si>
    <t>East Staffordshire 010</t>
  </si>
  <si>
    <t>E02006141</t>
  </si>
  <si>
    <t>East Staffordshire 011</t>
  </si>
  <si>
    <t>E02006142</t>
  </si>
  <si>
    <t>East Staffordshire 012</t>
  </si>
  <si>
    <t>E02006143</t>
  </si>
  <si>
    <t>East Staffordshire 013</t>
  </si>
  <si>
    <t>E02006144</t>
  </si>
  <si>
    <t>East Staffordshire 014</t>
  </si>
  <si>
    <t>E02006145</t>
  </si>
  <si>
    <t>East Staffordshire 015</t>
  </si>
  <si>
    <t>E02006146</t>
  </si>
  <si>
    <t>Lichfield 001</t>
  </si>
  <si>
    <t>E07000194</t>
  </si>
  <si>
    <t>Lichfield</t>
  </si>
  <si>
    <t>E02006147</t>
  </si>
  <si>
    <t>Lichfield 002</t>
  </si>
  <si>
    <t>E02006148</t>
  </si>
  <si>
    <t>Lichfield 003</t>
  </si>
  <si>
    <t>E02006149</t>
  </si>
  <si>
    <t>Lichfield 004</t>
  </si>
  <si>
    <t>E02006150</t>
  </si>
  <si>
    <t>Lichfield 005</t>
  </si>
  <si>
    <t>E02006151</t>
  </si>
  <si>
    <t>Lichfield 006</t>
  </si>
  <si>
    <t>E02006152</t>
  </si>
  <si>
    <t>Lichfield 007</t>
  </si>
  <si>
    <t>E02006153</t>
  </si>
  <si>
    <t>Lichfield 008</t>
  </si>
  <si>
    <t>E02006154</t>
  </si>
  <si>
    <t>Lichfield 009</t>
  </si>
  <si>
    <t>E02006155</t>
  </si>
  <si>
    <t>Lichfield 010</t>
  </si>
  <si>
    <t>E02006156</t>
  </si>
  <si>
    <t>Lichfield 011</t>
  </si>
  <si>
    <t>E02006157</t>
  </si>
  <si>
    <t>Lichfield 012</t>
  </si>
  <si>
    <t>E02006158</t>
  </si>
  <si>
    <t>Newcastle-under-Lyme 001</t>
  </si>
  <si>
    <t>E07000195</t>
  </si>
  <si>
    <t>Newcastle-under-Lyme</t>
  </si>
  <si>
    <t>E02006159</t>
  </si>
  <si>
    <t>Newcastle-under-Lyme 002</t>
  </si>
  <si>
    <t>E02006160</t>
  </si>
  <si>
    <t>Newcastle-under-Lyme 003</t>
  </si>
  <si>
    <t>E02006161</t>
  </si>
  <si>
    <t>Newcastle-under-Lyme 004</t>
  </si>
  <si>
    <t>E02006162</t>
  </si>
  <si>
    <t>Newcastle-under-Lyme 005</t>
  </si>
  <si>
    <t>E02006163</t>
  </si>
  <si>
    <t>Newcastle-under-Lyme 006</t>
  </si>
  <si>
    <t>E02006164</t>
  </si>
  <si>
    <t>Newcastle-under-Lyme 007</t>
  </si>
  <si>
    <t>E02006165</t>
  </si>
  <si>
    <t>Newcastle-under-Lyme 008</t>
  </si>
  <si>
    <t>E02006166</t>
  </si>
  <si>
    <t>Newcastle-under-Lyme 009</t>
  </si>
  <si>
    <t>E02006167</t>
  </si>
  <si>
    <t>Newcastle-under-Lyme 010</t>
  </si>
  <si>
    <t>E02006168</t>
  </si>
  <si>
    <t>Newcastle-under-Lyme 011</t>
  </si>
  <si>
    <t>E02006169</t>
  </si>
  <si>
    <t>Newcastle-under-Lyme 012</t>
  </si>
  <si>
    <t>E02006170</t>
  </si>
  <si>
    <t>Newcastle-under-Lyme 013</t>
  </si>
  <si>
    <t>E02006171</t>
  </si>
  <si>
    <t>Newcastle-under-Lyme 014</t>
  </si>
  <si>
    <t>E02006172</t>
  </si>
  <si>
    <t>Newcastle-under-Lyme 015</t>
  </si>
  <si>
    <t>E02006173</t>
  </si>
  <si>
    <t>Newcastle-under-Lyme 016</t>
  </si>
  <si>
    <t>E02006174</t>
  </si>
  <si>
    <t>South Staffordshire 001</t>
  </si>
  <si>
    <t>E07000196</t>
  </si>
  <si>
    <t>South Staffordshire</t>
  </si>
  <si>
    <t>E02006175</t>
  </si>
  <si>
    <t>South Staffordshire 002</t>
  </si>
  <si>
    <t>E02006176</t>
  </si>
  <si>
    <t>South Staffordshire 003</t>
  </si>
  <si>
    <t>E02006177</t>
  </si>
  <si>
    <t>South Staffordshire 004</t>
  </si>
  <si>
    <t>E02006178</t>
  </si>
  <si>
    <t>South Staffordshire 005</t>
  </si>
  <si>
    <t>E02006179</t>
  </si>
  <si>
    <t>South Staffordshire 006</t>
  </si>
  <si>
    <t>E02006180</t>
  </si>
  <si>
    <t>South Staffordshire 007</t>
  </si>
  <si>
    <t>E02006181</t>
  </si>
  <si>
    <t>South Staffordshire 008</t>
  </si>
  <si>
    <t>E02006182</t>
  </si>
  <si>
    <t>South Staffordshire 009</t>
  </si>
  <si>
    <t>E02006183</t>
  </si>
  <si>
    <t>South Staffordshire 010</t>
  </si>
  <si>
    <t>E02006184</t>
  </si>
  <si>
    <t>South Staffordshire 011</t>
  </si>
  <si>
    <t>E02006185</t>
  </si>
  <si>
    <t>South Staffordshire 012</t>
  </si>
  <si>
    <t>E02006186</t>
  </si>
  <si>
    <t>South Staffordshire 013</t>
  </si>
  <si>
    <t>E02006187</t>
  </si>
  <si>
    <t>South Staffordshire 014</t>
  </si>
  <si>
    <t>E02006188</t>
  </si>
  <si>
    <t>Stafford 001</t>
  </si>
  <si>
    <t>E07000197</t>
  </si>
  <si>
    <t>Stafford</t>
  </si>
  <si>
    <t>E02006189</t>
  </si>
  <si>
    <t>Stafford 002</t>
  </si>
  <si>
    <t>E02006190</t>
  </si>
  <si>
    <t>Stafford 003</t>
  </si>
  <si>
    <t>E02006191</t>
  </si>
  <si>
    <t>Stafford 004</t>
  </si>
  <si>
    <t>E02006192</t>
  </si>
  <si>
    <t>Stafford 005</t>
  </si>
  <si>
    <t>E02006193</t>
  </si>
  <si>
    <t>Stafford 006</t>
  </si>
  <si>
    <t>E02006194</t>
  </si>
  <si>
    <t>Stafford 007</t>
  </si>
  <si>
    <t>E02006195</t>
  </si>
  <si>
    <t>Stafford 008</t>
  </si>
  <si>
    <t>E02006196</t>
  </si>
  <si>
    <t>Stafford 009</t>
  </si>
  <si>
    <t>E02006197</t>
  </si>
  <si>
    <t>Stafford 010</t>
  </si>
  <si>
    <t>E02006198</t>
  </si>
  <si>
    <t>Stafford 011</t>
  </si>
  <si>
    <t>E02006199</t>
  </si>
  <si>
    <t>Stafford 012</t>
  </si>
  <si>
    <t>E02006200</t>
  </si>
  <si>
    <t>Stafford 013</t>
  </si>
  <si>
    <t>E02006201</t>
  </si>
  <si>
    <t>Stafford 014</t>
  </si>
  <si>
    <t>E02006202</t>
  </si>
  <si>
    <t>Stafford 015</t>
  </si>
  <si>
    <t>E02006203</t>
  </si>
  <si>
    <t>Stafford 016</t>
  </si>
  <si>
    <t>E02006204</t>
  </si>
  <si>
    <t>Staffordshire Moorlands 001</t>
  </si>
  <si>
    <t>E07000198</t>
  </si>
  <si>
    <t>Staffordshire Moorlands</t>
  </si>
  <si>
    <t>E02006205</t>
  </si>
  <si>
    <t>Staffordshire Moorlands 002</t>
  </si>
  <si>
    <t>E02006206</t>
  </si>
  <si>
    <t>Staffordshire Moorlands 003</t>
  </si>
  <si>
    <t>E02006207</t>
  </si>
  <si>
    <t>Staffordshire Moorlands 004</t>
  </si>
  <si>
    <t>E02006208</t>
  </si>
  <si>
    <t>Staffordshire Moorlands 005</t>
  </si>
  <si>
    <t>E02006209</t>
  </si>
  <si>
    <t>Staffordshire Moorlands 006</t>
  </si>
  <si>
    <t>E02006210</t>
  </si>
  <si>
    <t>Staffordshire Moorlands 007</t>
  </si>
  <si>
    <t>E02006211</t>
  </si>
  <si>
    <t>Staffordshire Moorlands 008</t>
  </si>
  <si>
    <t>E02006212</t>
  </si>
  <si>
    <t>Staffordshire Moorlands 009</t>
  </si>
  <si>
    <t>E02006213</t>
  </si>
  <si>
    <t>Staffordshire Moorlands 010</t>
  </si>
  <si>
    <t>E02006214</t>
  </si>
  <si>
    <t>Staffordshire Moorlands 011</t>
  </si>
  <si>
    <t>E02006215</t>
  </si>
  <si>
    <t>Staffordshire Moorlands 012</t>
  </si>
  <si>
    <t>E02006216</t>
  </si>
  <si>
    <t>Staffordshire Moorlands 013</t>
  </si>
  <si>
    <t>E02006217</t>
  </si>
  <si>
    <t>Tamworth 001</t>
  </si>
  <si>
    <t>E07000199</t>
  </si>
  <si>
    <t>Tamworth</t>
  </si>
  <si>
    <t>E02006218</t>
  </si>
  <si>
    <t>Tamworth 002</t>
  </si>
  <si>
    <t>E02006219</t>
  </si>
  <si>
    <t>Tamworth 003</t>
  </si>
  <si>
    <t>E02006220</t>
  </si>
  <si>
    <t>Tamworth 004</t>
  </si>
  <si>
    <t>E02006221</t>
  </si>
  <si>
    <t>Tamworth 005</t>
  </si>
  <si>
    <t>E02006222</t>
  </si>
  <si>
    <t>Tamworth 006</t>
  </si>
  <si>
    <t>E02006223</t>
  </si>
  <si>
    <t>Tamworth 007</t>
  </si>
  <si>
    <t>E02006224</t>
  </si>
  <si>
    <t>Tamworth 008</t>
  </si>
  <si>
    <t>E02006225</t>
  </si>
  <si>
    <t>Tamworth 009</t>
  </si>
  <si>
    <t>E02006226</t>
  </si>
  <si>
    <t>Tamworth 010</t>
  </si>
  <si>
    <t>E02006227</t>
  </si>
  <si>
    <t>Babergh 001</t>
  </si>
  <si>
    <t>E07000200</t>
  </si>
  <si>
    <t>Babergh</t>
  </si>
  <si>
    <t>E02006228</t>
  </si>
  <si>
    <t>Babergh 002</t>
  </si>
  <si>
    <t>E02006229</t>
  </si>
  <si>
    <t>Babergh 003</t>
  </si>
  <si>
    <t>E02006230</t>
  </si>
  <si>
    <t>Babergh 004</t>
  </si>
  <si>
    <t>E02006231</t>
  </si>
  <si>
    <t>Babergh 005</t>
  </si>
  <si>
    <t>E02006232</t>
  </si>
  <si>
    <t>Babergh 006</t>
  </si>
  <si>
    <t>E02006233</t>
  </si>
  <si>
    <t>Babergh 007</t>
  </si>
  <si>
    <t>E02006234</t>
  </si>
  <si>
    <t>Babergh 008</t>
  </si>
  <si>
    <t>E02006235</t>
  </si>
  <si>
    <t>Babergh 009</t>
  </si>
  <si>
    <t>E02006236</t>
  </si>
  <si>
    <t>Babergh 010</t>
  </si>
  <si>
    <t>E02006237</t>
  </si>
  <si>
    <t>Babergh 011</t>
  </si>
  <si>
    <t>E02006238</t>
  </si>
  <si>
    <t>Forest Heath 001</t>
  </si>
  <si>
    <t>E07000201</t>
  </si>
  <si>
    <t>Forest Heath</t>
  </si>
  <si>
    <t>E02006239</t>
  </si>
  <si>
    <t>Forest Heath 002</t>
  </si>
  <si>
    <t>E02006240</t>
  </si>
  <si>
    <t>Forest Heath 003</t>
  </si>
  <si>
    <t>E02006241</t>
  </si>
  <si>
    <t>Forest Heath 004</t>
  </si>
  <si>
    <t>E02006242</t>
  </si>
  <si>
    <t>Forest Heath 005</t>
  </si>
  <si>
    <t>E02006243</t>
  </si>
  <si>
    <t>Forest Heath 006</t>
  </si>
  <si>
    <t>E02006245</t>
  </si>
  <si>
    <t>Ipswich 001</t>
  </si>
  <si>
    <t>E07000202</t>
  </si>
  <si>
    <t>Ipswich</t>
  </si>
  <si>
    <t>E02006246</t>
  </si>
  <si>
    <t>Ipswich 002</t>
  </si>
  <si>
    <t>E02006247</t>
  </si>
  <si>
    <t>Ipswich 003</t>
  </si>
  <si>
    <t>E02006248</t>
  </si>
  <si>
    <t>Ipswich 004</t>
  </si>
  <si>
    <t>E02006249</t>
  </si>
  <si>
    <t>Ipswich 005</t>
  </si>
  <si>
    <t>E02006250</t>
  </si>
  <si>
    <t>Ipswich 006</t>
  </si>
  <si>
    <t>E02006251</t>
  </si>
  <si>
    <t>Ipswich 007</t>
  </si>
  <si>
    <t>E02006252</t>
  </si>
  <si>
    <t>Ipswich 008</t>
  </si>
  <si>
    <t>E02006253</t>
  </si>
  <si>
    <t>Ipswich 009</t>
  </si>
  <si>
    <t>E02006254</t>
  </si>
  <si>
    <t>Ipswich 010</t>
  </si>
  <si>
    <t>E02006255</t>
  </si>
  <si>
    <t>Ipswich 011</t>
  </si>
  <si>
    <t>E02006256</t>
  </si>
  <si>
    <t>Ipswich 012</t>
  </si>
  <si>
    <t>E02006257</t>
  </si>
  <si>
    <t>Ipswich 013</t>
  </si>
  <si>
    <t>E02006258</t>
  </si>
  <si>
    <t>Ipswich 014</t>
  </si>
  <si>
    <t>E02006259</t>
  </si>
  <si>
    <t>Ipswich 015</t>
  </si>
  <si>
    <t>E02006260</t>
  </si>
  <si>
    <t>Ipswich 016</t>
  </si>
  <si>
    <t>E02006261</t>
  </si>
  <si>
    <t>Mid Suffolk 001</t>
  </si>
  <si>
    <t>E07000203</t>
  </si>
  <si>
    <t>Mid Suffolk</t>
  </si>
  <si>
    <t>E02006262</t>
  </si>
  <si>
    <t>Mid Suffolk 002</t>
  </si>
  <si>
    <t>E02006263</t>
  </si>
  <si>
    <t>Mid Suffolk 003</t>
  </si>
  <si>
    <t>E02006264</t>
  </si>
  <si>
    <t>Mid Suffolk 004</t>
  </si>
  <si>
    <t>E02006265</t>
  </si>
  <si>
    <t>Mid Suffolk 005</t>
  </si>
  <si>
    <t>E02006266</t>
  </si>
  <si>
    <t>Mid Suffolk 006</t>
  </si>
  <si>
    <t>E02006267</t>
  </si>
  <si>
    <t>Mid Suffolk 007</t>
  </si>
  <si>
    <t>E02006268</t>
  </si>
  <si>
    <t>Mid Suffolk 008</t>
  </si>
  <si>
    <t>E02006269</t>
  </si>
  <si>
    <t>Mid Suffolk 009</t>
  </si>
  <si>
    <t>E02006270</t>
  </si>
  <si>
    <t>Mid Suffolk 010</t>
  </si>
  <si>
    <t>E02006271</t>
  </si>
  <si>
    <t>Mid Suffolk 011</t>
  </si>
  <si>
    <t>E02006272</t>
  </si>
  <si>
    <t>Mid Suffolk 012</t>
  </si>
  <si>
    <t>E02006273</t>
  </si>
  <si>
    <t>St Edmundsbury 001</t>
  </si>
  <si>
    <t>E07000204</t>
  </si>
  <si>
    <t>St Edmundsbury</t>
  </si>
  <si>
    <t>E02006274</t>
  </si>
  <si>
    <t>St Edmundsbury 002</t>
  </si>
  <si>
    <t>E02006275</t>
  </si>
  <si>
    <t>St Edmundsbury 003</t>
  </si>
  <si>
    <t>E02006276</t>
  </si>
  <si>
    <t>St Edmundsbury 004</t>
  </si>
  <si>
    <t>E02006277</t>
  </si>
  <si>
    <t>St Edmundsbury 005</t>
  </si>
  <si>
    <t>E02006278</t>
  </si>
  <si>
    <t>St Edmundsbury 006</t>
  </si>
  <si>
    <t>E02006279</t>
  </si>
  <si>
    <t>St Edmundsbury 007</t>
  </si>
  <si>
    <t>E02006280</t>
  </si>
  <si>
    <t>St Edmundsbury 008</t>
  </si>
  <si>
    <t>E02006281</t>
  </si>
  <si>
    <t>St Edmundsbury 009</t>
  </si>
  <si>
    <t>E02006282</t>
  </si>
  <si>
    <t>St Edmundsbury 010</t>
  </si>
  <si>
    <t>E02006283</t>
  </si>
  <si>
    <t>St Edmundsbury 011</t>
  </si>
  <si>
    <t>E02006284</t>
  </si>
  <si>
    <t>St Edmundsbury 012</t>
  </si>
  <si>
    <t>E02006285</t>
  </si>
  <si>
    <t>St Edmundsbury 013</t>
  </si>
  <si>
    <t>E02006286</t>
  </si>
  <si>
    <t>St Edmundsbury 014</t>
  </si>
  <si>
    <t>E02006287</t>
  </si>
  <si>
    <t>Suffolk Coastal 001</t>
  </si>
  <si>
    <t>E07000205</t>
  </si>
  <si>
    <t>Suffolk Coastal</t>
  </si>
  <si>
    <t>E02006288</t>
  </si>
  <si>
    <t>Suffolk Coastal 002</t>
  </si>
  <si>
    <t>E02006289</t>
  </si>
  <si>
    <t>Suffolk Coastal 003</t>
  </si>
  <si>
    <t>E02006290</t>
  </si>
  <si>
    <t>Suffolk Coastal 004</t>
  </si>
  <si>
    <t>E02006291</t>
  </si>
  <si>
    <t>Suffolk Coastal 005</t>
  </si>
  <si>
    <t>E02006292</t>
  </si>
  <si>
    <t>Suffolk Coastal 006</t>
  </si>
  <si>
    <t>E02006293</t>
  </si>
  <si>
    <t>Suffolk Coastal 007</t>
  </si>
  <si>
    <t>E02006294</t>
  </si>
  <si>
    <t>Suffolk Coastal 008</t>
  </si>
  <si>
    <t>E02006295</t>
  </si>
  <si>
    <t>Suffolk Coastal 009</t>
  </si>
  <si>
    <t>E02006296</t>
  </si>
  <si>
    <t>Suffolk Coastal 010</t>
  </si>
  <si>
    <t>E02006297</t>
  </si>
  <si>
    <t>Suffolk Coastal 011</t>
  </si>
  <si>
    <t>E02006298</t>
  </si>
  <si>
    <t>Suffolk Coastal 012</t>
  </si>
  <si>
    <t>E02006299</t>
  </si>
  <si>
    <t>Suffolk Coastal 013</t>
  </si>
  <si>
    <t>E02006300</t>
  </si>
  <si>
    <t>Suffolk Coastal 014</t>
  </si>
  <si>
    <t>E02006301</t>
  </si>
  <si>
    <t>Suffolk Coastal 015</t>
  </si>
  <si>
    <t>E02006302</t>
  </si>
  <si>
    <t>Waveney 001</t>
  </si>
  <si>
    <t>E07000206</t>
  </si>
  <si>
    <t>Waveney</t>
  </si>
  <si>
    <t>E02006303</t>
  </si>
  <si>
    <t>Waveney 002</t>
  </si>
  <si>
    <t>E02006304</t>
  </si>
  <si>
    <t>Waveney 003</t>
  </si>
  <si>
    <t>E02006305</t>
  </si>
  <si>
    <t>Waveney 004</t>
  </si>
  <si>
    <t>E02006306</t>
  </si>
  <si>
    <t>Waveney 005</t>
  </si>
  <si>
    <t>E02006307</t>
  </si>
  <si>
    <t>Waveney 006</t>
  </si>
  <si>
    <t>E02006308</t>
  </si>
  <si>
    <t>Waveney 007</t>
  </si>
  <si>
    <t>E02006309</t>
  </si>
  <si>
    <t>Waveney 008</t>
  </si>
  <si>
    <t>E02006310</t>
  </si>
  <si>
    <t>Waveney 009</t>
  </si>
  <si>
    <t>E02006311</t>
  </si>
  <si>
    <t>Waveney 010</t>
  </si>
  <si>
    <t>E02006312</t>
  </si>
  <si>
    <t>Waveney 011</t>
  </si>
  <si>
    <t>E02006313</t>
  </si>
  <si>
    <t>Waveney 012</t>
  </si>
  <si>
    <t>E02006314</t>
  </si>
  <si>
    <t>Waveney 013</t>
  </si>
  <si>
    <t>E02006315</t>
  </si>
  <si>
    <t>Waveney 014</t>
  </si>
  <si>
    <t>E02006316</t>
  </si>
  <si>
    <t>Waveney 015</t>
  </si>
  <si>
    <t>E02006317</t>
  </si>
  <si>
    <t>Elmbridge 001</t>
  </si>
  <si>
    <t>E07000207</t>
  </si>
  <si>
    <t>Elmbridge</t>
  </si>
  <si>
    <t>E02006318</t>
  </si>
  <si>
    <t>Elmbridge 002</t>
  </si>
  <si>
    <t>E02006319</t>
  </si>
  <si>
    <t>Elmbridge 003</t>
  </si>
  <si>
    <t>E02006320</t>
  </si>
  <si>
    <t>Elmbridge 004</t>
  </si>
  <si>
    <t>E02006321</t>
  </si>
  <si>
    <t>Elmbridge 005</t>
  </si>
  <si>
    <t>E02006322</t>
  </si>
  <si>
    <t>Elmbridge 006</t>
  </si>
  <si>
    <t>E02006323</t>
  </si>
  <si>
    <t>Elmbridge 007</t>
  </si>
  <si>
    <t>E02006324</t>
  </si>
  <si>
    <t>Elmbridge 008</t>
  </si>
  <si>
    <t>E02006325</t>
  </si>
  <si>
    <t>Elmbridge 009</t>
  </si>
  <si>
    <t>E02006326</t>
  </si>
  <si>
    <t>Elmbridge 010</t>
  </si>
  <si>
    <t>E02006327</t>
  </si>
  <si>
    <t>Elmbridge 011</t>
  </si>
  <si>
    <t>E02006328</t>
  </si>
  <si>
    <t>Elmbridge 012</t>
  </si>
  <si>
    <t>E02006329</t>
  </si>
  <si>
    <t>Elmbridge 013</t>
  </si>
  <si>
    <t>E02006330</t>
  </si>
  <si>
    <t>Elmbridge 014</t>
  </si>
  <si>
    <t>E02006331</t>
  </si>
  <si>
    <t>Elmbridge 015</t>
  </si>
  <si>
    <t>E02006332</t>
  </si>
  <si>
    <t>Elmbridge 016</t>
  </si>
  <si>
    <t>E02006333</t>
  </si>
  <si>
    <t>Elmbridge 017</t>
  </si>
  <si>
    <t>E02006334</t>
  </si>
  <si>
    <t>Elmbridge 018</t>
  </si>
  <si>
    <t>E02006335</t>
  </si>
  <si>
    <t>Epsom and Ewell 001</t>
  </si>
  <si>
    <t>E07000208</t>
  </si>
  <si>
    <t>Epsom and Ewell</t>
  </si>
  <si>
    <t>E02006336</t>
  </si>
  <si>
    <t>Epsom and Ewell 002</t>
  </si>
  <si>
    <t>E02006337</t>
  </si>
  <si>
    <t>Epsom and Ewell 003</t>
  </si>
  <si>
    <t>E02006338</t>
  </si>
  <si>
    <t>Epsom and Ewell 004</t>
  </si>
  <si>
    <t>E02006339</t>
  </si>
  <si>
    <t>Epsom and Ewell 005</t>
  </si>
  <si>
    <t>E02006341</t>
  </si>
  <si>
    <t>Epsom and Ewell 007</t>
  </si>
  <si>
    <t>E02006342</t>
  </si>
  <si>
    <t>Epsom and Ewell 008</t>
  </si>
  <si>
    <t>E02006343</t>
  </si>
  <si>
    <t>Epsom and Ewell 009</t>
  </si>
  <si>
    <t>E02006344</t>
  </si>
  <si>
    <t>Guildford 001</t>
  </si>
  <si>
    <t>E07000209</t>
  </si>
  <si>
    <t>Guildford</t>
  </si>
  <si>
    <t>E02006345</t>
  </si>
  <si>
    <t>Guildford 002</t>
  </si>
  <si>
    <t>E02006346</t>
  </si>
  <si>
    <t>Guildford 003</t>
  </si>
  <si>
    <t>E02006347</t>
  </si>
  <si>
    <t>Guildford 004</t>
  </si>
  <si>
    <t>E02006348</t>
  </si>
  <si>
    <t>Guildford 005</t>
  </si>
  <si>
    <t>E02006349</t>
  </si>
  <si>
    <t>Guildford 006</t>
  </si>
  <si>
    <t>E02006350</t>
  </si>
  <si>
    <t>Guildford 007</t>
  </si>
  <si>
    <t>E02006351</t>
  </si>
  <si>
    <t>Guildford 008</t>
  </si>
  <si>
    <t>E02006352</t>
  </si>
  <si>
    <t>Guildford 009</t>
  </si>
  <si>
    <t>E02006353</t>
  </si>
  <si>
    <t>Guildford 010</t>
  </si>
  <si>
    <t>E02006354</t>
  </si>
  <si>
    <t>Guildford 011</t>
  </si>
  <si>
    <t>E02006355</t>
  </si>
  <si>
    <t>Guildford 012</t>
  </si>
  <si>
    <t>E02006356</t>
  </si>
  <si>
    <t>Guildford 013</t>
  </si>
  <si>
    <t>E02006357</t>
  </si>
  <si>
    <t>Guildford 014</t>
  </si>
  <si>
    <t>E02006358</t>
  </si>
  <si>
    <t>Guildford 015</t>
  </si>
  <si>
    <t>E02006359</t>
  </si>
  <si>
    <t>Guildford 016</t>
  </si>
  <si>
    <t>E02006360</t>
  </si>
  <si>
    <t>Guildford 017</t>
  </si>
  <si>
    <t>E02006361</t>
  </si>
  <si>
    <t>Guildford 018</t>
  </si>
  <si>
    <t>E02006362</t>
  </si>
  <si>
    <t>Mole Valley 001</t>
  </si>
  <si>
    <t>E07000210</t>
  </si>
  <si>
    <t>Mole Valley</t>
  </si>
  <si>
    <t>E02006363</t>
  </si>
  <si>
    <t>Mole Valley 002</t>
  </si>
  <si>
    <t>E02006364</t>
  </si>
  <si>
    <t>Mole Valley 003</t>
  </si>
  <si>
    <t>E02006365</t>
  </si>
  <si>
    <t>Mole Valley 004</t>
  </si>
  <si>
    <t>E02006366</t>
  </si>
  <si>
    <t>Mole Valley 005</t>
  </si>
  <si>
    <t>E02006367</t>
  </si>
  <si>
    <t>Mole Valley 006</t>
  </si>
  <si>
    <t>E02006368</t>
  </si>
  <si>
    <t>Mole Valley 007</t>
  </si>
  <si>
    <t>E02006369</t>
  </si>
  <si>
    <t>Mole Valley 008</t>
  </si>
  <si>
    <t>E02006370</t>
  </si>
  <si>
    <t>Mole Valley 009</t>
  </si>
  <si>
    <t>E02006371</t>
  </si>
  <si>
    <t>Mole Valley 010</t>
  </si>
  <si>
    <t>E02006372</t>
  </si>
  <si>
    <t>Mole Valley 011</t>
  </si>
  <si>
    <t>E02006373</t>
  </si>
  <si>
    <t>Mole Valley 012</t>
  </si>
  <si>
    <t>E02006374</t>
  </si>
  <si>
    <t>Mole Valley 013</t>
  </si>
  <si>
    <t>E02006375</t>
  </si>
  <si>
    <t>Reigate and Banstead 001</t>
  </si>
  <si>
    <t>E07000211</t>
  </si>
  <si>
    <t>Reigate and Banstead</t>
  </si>
  <si>
    <t>E02006376</t>
  </si>
  <si>
    <t>Reigate and Banstead 002</t>
  </si>
  <si>
    <t>E02006377</t>
  </si>
  <si>
    <t>Reigate and Banstead 003</t>
  </si>
  <si>
    <t>E02006378</t>
  </si>
  <si>
    <t>Reigate and Banstead 004</t>
  </si>
  <si>
    <t>E02006379</t>
  </si>
  <si>
    <t>Reigate and Banstead 005</t>
  </si>
  <si>
    <t>E02006380</t>
  </si>
  <si>
    <t>Reigate and Banstead 006</t>
  </si>
  <si>
    <t>E02006381</t>
  </si>
  <si>
    <t>Reigate and Banstead 007</t>
  </si>
  <si>
    <t>E02006382</t>
  </si>
  <si>
    <t>Reigate and Banstead 008</t>
  </si>
  <si>
    <t>E02006383</t>
  </si>
  <si>
    <t>Reigate and Banstead 009</t>
  </si>
  <si>
    <t>E02006384</t>
  </si>
  <si>
    <t>Reigate and Banstead 010</t>
  </si>
  <si>
    <t>E02006385</t>
  </si>
  <si>
    <t>Reigate and Banstead 011</t>
  </si>
  <si>
    <t>E02006386</t>
  </si>
  <si>
    <t>Reigate and Banstead 012</t>
  </si>
  <si>
    <t>E02006387</t>
  </si>
  <si>
    <t>Reigate and Banstead 013</t>
  </si>
  <si>
    <t>E02006388</t>
  </si>
  <si>
    <t>Reigate and Banstead 014</t>
  </si>
  <si>
    <t>E02006389</t>
  </si>
  <si>
    <t>Reigate and Banstead 015</t>
  </si>
  <si>
    <t>E02006390</t>
  </si>
  <si>
    <t>Reigate and Banstead 016</t>
  </si>
  <si>
    <t>E02006391</t>
  </si>
  <si>
    <t>Reigate and Banstead 017</t>
  </si>
  <si>
    <t>E02006392</t>
  </si>
  <si>
    <t>Reigate and Banstead 018</t>
  </si>
  <si>
    <t>E02006393</t>
  </si>
  <si>
    <t>Runnymede 001</t>
  </si>
  <si>
    <t>E07000212</t>
  </si>
  <si>
    <t>Runnymede</t>
  </si>
  <si>
    <t>E02006394</t>
  </si>
  <si>
    <t>Runnymede 002</t>
  </si>
  <si>
    <t>E02006395</t>
  </si>
  <si>
    <t>Runnymede 003</t>
  </si>
  <si>
    <t>E02006396</t>
  </si>
  <si>
    <t>Runnymede 004</t>
  </si>
  <si>
    <t>E02006397</t>
  </si>
  <si>
    <t>Runnymede 005</t>
  </si>
  <si>
    <t>E02006398</t>
  </si>
  <si>
    <t>Runnymede 006</t>
  </si>
  <si>
    <t>E02006399</t>
  </si>
  <si>
    <t>Runnymede 007</t>
  </si>
  <si>
    <t>E02006400</t>
  </si>
  <si>
    <t>Runnymede 008</t>
  </si>
  <si>
    <t>E02006401</t>
  </si>
  <si>
    <t>Runnymede 009</t>
  </si>
  <si>
    <t>E02006402</t>
  </si>
  <si>
    <t>Runnymede 010</t>
  </si>
  <si>
    <t>E02006403</t>
  </si>
  <si>
    <t>Spelthorne 001</t>
  </si>
  <si>
    <t>E07000213</t>
  </si>
  <si>
    <t>Spelthorne</t>
  </si>
  <si>
    <t>E02006404</t>
  </si>
  <si>
    <t>Spelthorne 002</t>
  </si>
  <si>
    <t>E02006405</t>
  </si>
  <si>
    <t>Spelthorne 003</t>
  </si>
  <si>
    <t>E02006406</t>
  </si>
  <si>
    <t>Spelthorne 004</t>
  </si>
  <si>
    <t>E02006407</t>
  </si>
  <si>
    <t>Spelthorne 005</t>
  </si>
  <si>
    <t>E02006408</t>
  </si>
  <si>
    <t>Spelthorne 006</t>
  </si>
  <si>
    <t>E02006409</t>
  </si>
  <si>
    <t>Spelthorne 007</t>
  </si>
  <si>
    <t>E02006410</t>
  </si>
  <si>
    <t>Spelthorne 008</t>
  </si>
  <si>
    <t>E02006411</t>
  </si>
  <si>
    <t>Spelthorne 009</t>
  </si>
  <si>
    <t>E02006412</t>
  </si>
  <si>
    <t>Spelthorne 010</t>
  </si>
  <si>
    <t>E02006413</t>
  </si>
  <si>
    <t>Spelthorne 011</t>
  </si>
  <si>
    <t>E02006414</t>
  </si>
  <si>
    <t>Spelthorne 012</t>
  </si>
  <si>
    <t>E02006415</t>
  </si>
  <si>
    <t>Spelthorne 013</t>
  </si>
  <si>
    <t>E02006416</t>
  </si>
  <si>
    <t>Surrey Heath 001</t>
  </si>
  <si>
    <t>E07000214</t>
  </si>
  <si>
    <t>Surrey Heath</t>
  </si>
  <si>
    <t>E02006417</t>
  </si>
  <si>
    <t>Surrey Heath 002</t>
  </si>
  <si>
    <t>E02006418</t>
  </si>
  <si>
    <t>Surrey Heath 003</t>
  </si>
  <si>
    <t>E02006419</t>
  </si>
  <si>
    <t>Surrey Heath 004</t>
  </si>
  <si>
    <t>E02006420</t>
  </si>
  <si>
    <t>Surrey Heath 005</t>
  </si>
  <si>
    <t>E02006421</t>
  </si>
  <si>
    <t>Surrey Heath 006</t>
  </si>
  <si>
    <t>E02006422</t>
  </si>
  <si>
    <t>Surrey Heath 007</t>
  </si>
  <si>
    <t>E02006423</t>
  </si>
  <si>
    <t>Surrey Heath 008</t>
  </si>
  <si>
    <t>E02006424</t>
  </si>
  <si>
    <t>Surrey Heath 009</t>
  </si>
  <si>
    <t>E02006425</t>
  </si>
  <si>
    <t>Surrey Heath 010</t>
  </si>
  <si>
    <t>E02006426</t>
  </si>
  <si>
    <t>Surrey Heath 011</t>
  </si>
  <si>
    <t>E02006427</t>
  </si>
  <si>
    <t>Surrey Heath 012</t>
  </si>
  <si>
    <t>E02006429</t>
  </si>
  <si>
    <t>Tandridge 002</t>
  </si>
  <si>
    <t>E07000215</t>
  </si>
  <si>
    <t>Tandridge</t>
  </si>
  <si>
    <t>E02006430</t>
  </si>
  <si>
    <t>Tandridge 003</t>
  </si>
  <si>
    <t>E02006431</t>
  </si>
  <si>
    <t>Tandridge 004</t>
  </si>
  <si>
    <t>E02006432</t>
  </si>
  <si>
    <t>Tandridge 005</t>
  </si>
  <si>
    <t>E02006433</t>
  </si>
  <si>
    <t>Tandridge 006</t>
  </si>
  <si>
    <t>E02006434</t>
  </si>
  <si>
    <t>Tandridge 007</t>
  </si>
  <si>
    <t>E02006435</t>
  </si>
  <si>
    <t>Tandridge 008</t>
  </si>
  <si>
    <t>E02006436</t>
  </si>
  <si>
    <t>Tandridge 009</t>
  </si>
  <si>
    <t>E02006437</t>
  </si>
  <si>
    <t>Tandridge 010</t>
  </si>
  <si>
    <t>E02006438</t>
  </si>
  <si>
    <t>Tandridge 011</t>
  </si>
  <si>
    <t>E02006439</t>
  </si>
  <si>
    <t>Waverley 001</t>
  </si>
  <si>
    <t>E07000216</t>
  </si>
  <si>
    <t>Waverley</t>
  </si>
  <si>
    <t>E02006440</t>
  </si>
  <si>
    <t>Waverley 002</t>
  </si>
  <si>
    <t>E02006441</t>
  </si>
  <si>
    <t>Waverley 003</t>
  </si>
  <si>
    <t>E02006442</t>
  </si>
  <si>
    <t>Waverley 004</t>
  </si>
  <si>
    <t>E02006443</t>
  </si>
  <si>
    <t>Waverley 005</t>
  </si>
  <si>
    <t>E02006444</t>
  </si>
  <si>
    <t>Waverley 006</t>
  </si>
  <si>
    <t>E02006445</t>
  </si>
  <si>
    <t>Waverley 007</t>
  </si>
  <si>
    <t>E02006446</t>
  </si>
  <si>
    <t>Waverley 008</t>
  </si>
  <si>
    <t>E02006447</t>
  </si>
  <si>
    <t>Waverley 009</t>
  </si>
  <si>
    <t>E02006448</t>
  </si>
  <si>
    <t>Waverley 010</t>
  </si>
  <si>
    <t>E02006449</t>
  </si>
  <si>
    <t>Waverley 011</t>
  </si>
  <si>
    <t>E02006450</t>
  </si>
  <si>
    <t>Waverley 012</t>
  </si>
  <si>
    <t>E02006451</t>
  </si>
  <si>
    <t>Waverley 013</t>
  </si>
  <si>
    <t>E02006453</t>
  </si>
  <si>
    <t>Waverley 015</t>
  </si>
  <si>
    <t>E02006454</t>
  </si>
  <si>
    <t>Waverley 016</t>
  </si>
  <si>
    <t>E02006455</t>
  </si>
  <si>
    <t>Waverley 017</t>
  </si>
  <si>
    <t>E02006456</t>
  </si>
  <si>
    <t>Woking 001</t>
  </si>
  <si>
    <t>E07000217</t>
  </si>
  <si>
    <t>Woking</t>
  </si>
  <si>
    <t>E02006457</t>
  </si>
  <si>
    <t>Woking 002</t>
  </si>
  <si>
    <t>E02006458</t>
  </si>
  <si>
    <t>Woking 003</t>
  </si>
  <si>
    <t>E02006459</t>
  </si>
  <si>
    <t>Woking 004</t>
  </si>
  <si>
    <t>E02006460</t>
  </si>
  <si>
    <t>Woking 005</t>
  </si>
  <si>
    <t>E02006461</t>
  </si>
  <si>
    <t>Woking 006</t>
  </si>
  <si>
    <t>E02006462</t>
  </si>
  <si>
    <t>Woking 007</t>
  </si>
  <si>
    <t>E02006463</t>
  </si>
  <si>
    <t>Woking 008</t>
  </si>
  <si>
    <t>E02006464</t>
  </si>
  <si>
    <t>Woking 009</t>
  </si>
  <si>
    <t>E02006465</t>
  </si>
  <si>
    <t>Woking 010</t>
  </si>
  <si>
    <t>E02006466</t>
  </si>
  <si>
    <t>Woking 011</t>
  </si>
  <si>
    <t>E02006467</t>
  </si>
  <si>
    <t>Woking 012</t>
  </si>
  <si>
    <t>E02006468</t>
  </si>
  <si>
    <t>North Warwickshire 001</t>
  </si>
  <si>
    <t>E07000218</t>
  </si>
  <si>
    <t>North Warwickshire</t>
  </si>
  <si>
    <t>E02006469</t>
  </si>
  <si>
    <t>North Warwickshire 002</t>
  </si>
  <si>
    <t>E02006470</t>
  </si>
  <si>
    <t>North Warwickshire 003</t>
  </si>
  <si>
    <t>E02006471</t>
  </si>
  <si>
    <t>North Warwickshire 004</t>
  </si>
  <si>
    <t>E02006472</t>
  </si>
  <si>
    <t>North Warwickshire 005</t>
  </si>
  <si>
    <t>E02006473</t>
  </si>
  <si>
    <t>North Warwickshire 006</t>
  </si>
  <si>
    <t>E02006474</t>
  </si>
  <si>
    <t>North Warwickshire 007</t>
  </si>
  <si>
    <t>E02006475</t>
  </si>
  <si>
    <t>Nuneaton and Bedworth 001</t>
  </si>
  <si>
    <t>E07000219</t>
  </si>
  <si>
    <t>Nuneaton and Bedworth</t>
  </si>
  <si>
    <t>E02006476</t>
  </si>
  <si>
    <t>Nuneaton and Bedworth 002</t>
  </si>
  <si>
    <t>E02006477</t>
  </si>
  <si>
    <t>Nuneaton and Bedworth 003</t>
  </si>
  <si>
    <t>E02006478</t>
  </si>
  <si>
    <t>Nuneaton and Bedworth 004</t>
  </si>
  <si>
    <t>E02006479</t>
  </si>
  <si>
    <t>Nuneaton and Bedworth 005</t>
  </si>
  <si>
    <t>E02006480</t>
  </si>
  <si>
    <t>Nuneaton and Bedworth 006</t>
  </si>
  <si>
    <t>E02006481</t>
  </si>
  <si>
    <t>Nuneaton and Bedworth 007</t>
  </si>
  <si>
    <t>E02006482</t>
  </si>
  <si>
    <t>Nuneaton and Bedworth 008</t>
  </si>
  <si>
    <t>E02006483</t>
  </si>
  <si>
    <t>Nuneaton and Bedworth 009</t>
  </si>
  <si>
    <t>E02006484</t>
  </si>
  <si>
    <t>Nuneaton and Bedworth 010</t>
  </si>
  <si>
    <t>E02006485</t>
  </si>
  <si>
    <t>Nuneaton and Bedworth 011</t>
  </si>
  <si>
    <t>E02006486</t>
  </si>
  <si>
    <t>Nuneaton and Bedworth 012</t>
  </si>
  <si>
    <t>E02006487</t>
  </si>
  <si>
    <t>Nuneaton and Bedworth 013</t>
  </si>
  <si>
    <t>E02006488</t>
  </si>
  <si>
    <t>Nuneaton and Bedworth 014</t>
  </si>
  <si>
    <t>E02006489</t>
  </si>
  <si>
    <t>Nuneaton and Bedworth 015</t>
  </si>
  <si>
    <t>E02006490</t>
  </si>
  <si>
    <t>Nuneaton and Bedworth 016</t>
  </si>
  <si>
    <t>E02006492</t>
  </si>
  <si>
    <t>Rugby 001</t>
  </si>
  <si>
    <t>E07000220</t>
  </si>
  <si>
    <t>Rugby</t>
  </si>
  <si>
    <t>E02006493</t>
  </si>
  <si>
    <t>Rugby 002</t>
  </si>
  <si>
    <t>E02006494</t>
  </si>
  <si>
    <t>Rugby 003</t>
  </si>
  <si>
    <t>E02006495</t>
  </si>
  <si>
    <t>Rugby 004</t>
  </si>
  <si>
    <t>E02006496</t>
  </si>
  <si>
    <t>Rugby 005</t>
  </si>
  <si>
    <t>E02006497</t>
  </si>
  <si>
    <t>Rugby 006</t>
  </si>
  <si>
    <t>E02006498</t>
  </si>
  <si>
    <t>Rugby 007</t>
  </si>
  <si>
    <t>E02006499</t>
  </si>
  <si>
    <t>Rugby 008</t>
  </si>
  <si>
    <t>E02006500</t>
  </si>
  <si>
    <t>Rugby 009</t>
  </si>
  <si>
    <t>E02006501</t>
  </si>
  <si>
    <t>Rugby 010</t>
  </si>
  <si>
    <t>E02006502</t>
  </si>
  <si>
    <t>Rugby 011</t>
  </si>
  <si>
    <t>E02006503</t>
  </si>
  <si>
    <t>Rugby 012</t>
  </si>
  <si>
    <t>E02006504</t>
  </si>
  <si>
    <t>Stratford-on-Avon 001</t>
  </si>
  <si>
    <t>E07000221</t>
  </si>
  <si>
    <t>Stratford-on-Avon</t>
  </si>
  <si>
    <t>E02006505</t>
  </si>
  <si>
    <t>Stratford-on-Avon 002</t>
  </si>
  <si>
    <t>E02006506</t>
  </si>
  <si>
    <t>Stratford-on-Avon 003</t>
  </si>
  <si>
    <t>E02006507</t>
  </si>
  <si>
    <t>Stratford-on-Avon 004</t>
  </si>
  <si>
    <t>E02006508</t>
  </si>
  <si>
    <t>Stratford-on-Avon 005</t>
  </si>
  <si>
    <t>E02006509</t>
  </si>
  <si>
    <t>Stratford-on-Avon 006</t>
  </si>
  <si>
    <t>E02006510</t>
  </si>
  <si>
    <t>Stratford-on-Avon 007</t>
  </si>
  <si>
    <t>E02006511</t>
  </si>
  <si>
    <t>Stratford-on-Avon 008</t>
  </si>
  <si>
    <t>E02006512</t>
  </si>
  <si>
    <t>Stratford-on-Avon 009</t>
  </si>
  <si>
    <t>E02006513</t>
  </si>
  <si>
    <t>Stratford-on-Avon 010</t>
  </si>
  <si>
    <t>E02006514</t>
  </si>
  <si>
    <t>Stratford-on-Avon 011</t>
  </si>
  <si>
    <t>E02006515</t>
  </si>
  <si>
    <t>Stratford-on-Avon 012</t>
  </si>
  <si>
    <t>E02006516</t>
  </si>
  <si>
    <t>Stratford-on-Avon 013</t>
  </si>
  <si>
    <t>E02006517</t>
  </si>
  <si>
    <t>Stratford-on-Avon 014</t>
  </si>
  <si>
    <t>E02006518</t>
  </si>
  <si>
    <t>Stratford-on-Avon 015</t>
  </si>
  <si>
    <t>E02006519</t>
  </si>
  <si>
    <t>Warwick 001</t>
  </si>
  <si>
    <t>E07000222</t>
  </si>
  <si>
    <t>Warwick</t>
  </si>
  <si>
    <t>E02006520</t>
  </si>
  <si>
    <t>Warwick 002</t>
  </si>
  <si>
    <t>E02006521</t>
  </si>
  <si>
    <t>Warwick 003</t>
  </si>
  <si>
    <t>E02006522</t>
  </si>
  <si>
    <t>Warwick 004</t>
  </si>
  <si>
    <t>E02006523</t>
  </si>
  <si>
    <t>Warwick 005</t>
  </si>
  <si>
    <t>E02006524</t>
  </si>
  <si>
    <t>Warwick 006</t>
  </si>
  <si>
    <t>E02006525</t>
  </si>
  <si>
    <t>Warwick 007</t>
  </si>
  <si>
    <t>E02006526</t>
  </si>
  <si>
    <t>Warwick 008</t>
  </si>
  <si>
    <t>E02006527</t>
  </si>
  <si>
    <t>Warwick 009</t>
  </si>
  <si>
    <t>E02006528</t>
  </si>
  <si>
    <t>Warwick 010</t>
  </si>
  <si>
    <t>E02006529</t>
  </si>
  <si>
    <t>Warwick 011</t>
  </si>
  <si>
    <t>E02006530</t>
  </si>
  <si>
    <t>Warwick 012</t>
  </si>
  <si>
    <t>E02006531</t>
  </si>
  <si>
    <t>Warwick 013</t>
  </si>
  <si>
    <t>E02006532</t>
  </si>
  <si>
    <t>Warwick 014</t>
  </si>
  <si>
    <t>E02006533</t>
  </si>
  <si>
    <t>Warwick 015</t>
  </si>
  <si>
    <t>E02006534</t>
  </si>
  <si>
    <t>Adur 001</t>
  </si>
  <si>
    <t>E07000223</t>
  </si>
  <si>
    <t>Adur</t>
  </si>
  <si>
    <t>E02006535</t>
  </si>
  <si>
    <t>Adur 002</t>
  </si>
  <si>
    <t>E02006536</t>
  </si>
  <si>
    <t>Adur 003</t>
  </si>
  <si>
    <t>E02006537</t>
  </si>
  <si>
    <t>Adur 004</t>
  </si>
  <si>
    <t>E02006538</t>
  </si>
  <si>
    <t>Adur 005</t>
  </si>
  <si>
    <t>E02006539</t>
  </si>
  <si>
    <t>Adur 006</t>
  </si>
  <si>
    <t>E02006540</t>
  </si>
  <si>
    <t>Adur 007</t>
  </si>
  <si>
    <t>E02006541</t>
  </si>
  <si>
    <t>Adur 008</t>
  </si>
  <si>
    <t>E02006542</t>
  </si>
  <si>
    <t>Arun 001</t>
  </si>
  <si>
    <t>E07000224</t>
  </si>
  <si>
    <t>Arun</t>
  </si>
  <si>
    <t>E02006543</t>
  </si>
  <si>
    <t>Arun 002</t>
  </si>
  <si>
    <t>E02006544</t>
  </si>
  <si>
    <t>Arun 003</t>
  </si>
  <si>
    <t>E02006545</t>
  </si>
  <si>
    <t>Arun 004</t>
  </si>
  <si>
    <t>E02006546</t>
  </si>
  <si>
    <t>Arun 005</t>
  </si>
  <si>
    <t>E02006547</t>
  </si>
  <si>
    <t>Arun 006</t>
  </si>
  <si>
    <t>E02006548</t>
  </si>
  <si>
    <t>Arun 007</t>
  </si>
  <si>
    <t>E02006549</t>
  </si>
  <si>
    <t>Arun 008</t>
  </si>
  <si>
    <t>E02006550</t>
  </si>
  <si>
    <t>Arun 009</t>
  </si>
  <si>
    <t>E02006551</t>
  </si>
  <si>
    <t>Arun 010</t>
  </si>
  <si>
    <t>E02006552</t>
  </si>
  <si>
    <t>Arun 011</t>
  </si>
  <si>
    <t>E02006553</t>
  </si>
  <si>
    <t>Arun 012</t>
  </si>
  <si>
    <t>E02006554</t>
  </si>
  <si>
    <t>Arun 013</t>
  </si>
  <si>
    <t>E02006555</t>
  </si>
  <si>
    <t>Arun 014</t>
  </si>
  <si>
    <t>E02006556</t>
  </si>
  <si>
    <t>Arun 015</t>
  </si>
  <si>
    <t>E02006557</t>
  </si>
  <si>
    <t>Arun 016</t>
  </si>
  <si>
    <t>E02006558</t>
  </si>
  <si>
    <t>Arun 017</t>
  </si>
  <si>
    <t>E02006559</t>
  </si>
  <si>
    <t>Arun 018</t>
  </si>
  <si>
    <t>E02006560</t>
  </si>
  <si>
    <t>Arun 019</t>
  </si>
  <si>
    <t>E02006561</t>
  </si>
  <si>
    <t>Chichester 001</t>
  </si>
  <si>
    <t>E07000225</t>
  </si>
  <si>
    <t>Chichester</t>
  </si>
  <si>
    <t>E02006562</t>
  </si>
  <si>
    <t>Chichester 002</t>
  </si>
  <si>
    <t>E02006563</t>
  </si>
  <si>
    <t>Chichester 003</t>
  </si>
  <si>
    <t>E02006564</t>
  </si>
  <si>
    <t>Chichester 004</t>
  </si>
  <si>
    <t>E02006565</t>
  </si>
  <si>
    <t>Chichester 005</t>
  </si>
  <si>
    <t>E02006566</t>
  </si>
  <si>
    <t>Chichester 006</t>
  </si>
  <si>
    <t>E02006567</t>
  </si>
  <si>
    <t>Chichester 007</t>
  </si>
  <si>
    <t>E02006568</t>
  </si>
  <si>
    <t>Chichester 008</t>
  </si>
  <si>
    <t>E02006569</t>
  </si>
  <si>
    <t>Chichester 009</t>
  </si>
  <si>
    <t>E02006570</t>
  </si>
  <si>
    <t>Chichester 010</t>
  </si>
  <si>
    <t>E02006571</t>
  </si>
  <si>
    <t>Chichester 011</t>
  </si>
  <si>
    <t>E02006572</t>
  </si>
  <si>
    <t>Chichester 012</t>
  </si>
  <si>
    <t>E02006573</t>
  </si>
  <si>
    <t>Chichester 013</t>
  </si>
  <si>
    <t>E02006574</t>
  </si>
  <si>
    <t>Chichester 014</t>
  </si>
  <si>
    <t>E02006575</t>
  </si>
  <si>
    <t>Crawley 001</t>
  </si>
  <si>
    <t>E07000226</t>
  </si>
  <si>
    <t>Crawley</t>
  </si>
  <si>
    <t>E02006576</t>
  </si>
  <si>
    <t>Crawley 002</t>
  </si>
  <si>
    <t>E02006577</t>
  </si>
  <si>
    <t>Crawley 003</t>
  </si>
  <si>
    <t>E02006578</t>
  </si>
  <si>
    <t>Crawley 004</t>
  </si>
  <si>
    <t>E02006579</t>
  </si>
  <si>
    <t>Crawley 005</t>
  </si>
  <si>
    <t>E02006580</t>
  </si>
  <si>
    <t>Crawley 006</t>
  </si>
  <si>
    <t>E02006581</t>
  </si>
  <si>
    <t>Crawley 007</t>
  </si>
  <si>
    <t>E02006582</t>
  </si>
  <si>
    <t>Crawley 008</t>
  </si>
  <si>
    <t>E02006583</t>
  </si>
  <si>
    <t>Crawley 009</t>
  </si>
  <si>
    <t>E02006584</t>
  </si>
  <si>
    <t>Crawley 010</t>
  </si>
  <si>
    <t>E02006585</t>
  </si>
  <si>
    <t>Crawley 011</t>
  </si>
  <si>
    <t>E02006586</t>
  </si>
  <si>
    <t>Crawley 012</t>
  </si>
  <si>
    <t>E02006587</t>
  </si>
  <si>
    <t>Crawley 013</t>
  </si>
  <si>
    <t>E02006588</t>
  </si>
  <si>
    <t>Horsham 001</t>
  </si>
  <si>
    <t>E07000227</t>
  </si>
  <si>
    <t>Horsham</t>
  </si>
  <si>
    <t>E02006589</t>
  </si>
  <si>
    <t>Horsham 002</t>
  </si>
  <si>
    <t>E02006590</t>
  </si>
  <si>
    <t>Horsham 003</t>
  </si>
  <si>
    <t>E02006591</t>
  </si>
  <si>
    <t>Horsham 004</t>
  </si>
  <si>
    <t>E02006592</t>
  </si>
  <si>
    <t>Horsham 005</t>
  </si>
  <si>
    <t>E02006593</t>
  </si>
  <si>
    <t>Horsham 006</t>
  </si>
  <si>
    <t>E02006594</t>
  </si>
  <si>
    <t>Horsham 007</t>
  </si>
  <si>
    <t>E02006595</t>
  </si>
  <si>
    <t>Horsham 008</t>
  </si>
  <si>
    <t>E02006596</t>
  </si>
  <si>
    <t>Horsham 009</t>
  </si>
  <si>
    <t>E02006597</t>
  </si>
  <si>
    <t>Horsham 010</t>
  </si>
  <si>
    <t>E02006598</t>
  </si>
  <si>
    <t>Horsham 011</t>
  </si>
  <si>
    <t>E02006599</t>
  </si>
  <si>
    <t>Horsham 012</t>
  </si>
  <si>
    <t>E02006600</t>
  </si>
  <si>
    <t>Horsham 013</t>
  </si>
  <si>
    <t>E02006601</t>
  </si>
  <si>
    <t>Horsham 014</t>
  </si>
  <si>
    <t>E02006602</t>
  </si>
  <si>
    <t>Horsham 015</t>
  </si>
  <si>
    <t>E02006603</t>
  </si>
  <si>
    <t>Horsham 016</t>
  </si>
  <si>
    <t>E02006604</t>
  </si>
  <si>
    <t>Mid Sussex 001</t>
  </si>
  <si>
    <t>E07000228</t>
  </si>
  <si>
    <t>Mid Sussex</t>
  </si>
  <si>
    <t>E02006605</t>
  </si>
  <si>
    <t>Mid Sussex 002</t>
  </si>
  <si>
    <t>E02006606</t>
  </si>
  <si>
    <t>Mid Sussex 003</t>
  </si>
  <si>
    <t>E02006607</t>
  </si>
  <si>
    <t>Mid Sussex 004</t>
  </si>
  <si>
    <t>E02006608</t>
  </si>
  <si>
    <t>Mid Sussex 005</t>
  </si>
  <si>
    <t>E02006609</t>
  </si>
  <si>
    <t>Mid Sussex 006</t>
  </si>
  <si>
    <t>E02006610</t>
  </si>
  <si>
    <t>Mid Sussex 007</t>
  </si>
  <si>
    <t>E02006611</t>
  </si>
  <si>
    <t>Mid Sussex 008</t>
  </si>
  <si>
    <t>E02006612</t>
  </si>
  <si>
    <t>Mid Sussex 009</t>
  </si>
  <si>
    <t>E02006613</t>
  </si>
  <si>
    <t>Mid Sussex 010</t>
  </si>
  <si>
    <t>E02006614</t>
  </si>
  <si>
    <t>Mid Sussex 011</t>
  </si>
  <si>
    <t>E02006615</t>
  </si>
  <si>
    <t>Mid Sussex 012</t>
  </si>
  <si>
    <t>E02006616</t>
  </si>
  <si>
    <t>Mid Sussex 013</t>
  </si>
  <si>
    <t>E02006617</t>
  </si>
  <si>
    <t>Mid Sussex 014</t>
  </si>
  <si>
    <t>E02006618</t>
  </si>
  <si>
    <t>Mid Sussex 015</t>
  </si>
  <si>
    <t>E02006619</t>
  </si>
  <si>
    <t>Mid Sussex 016</t>
  </si>
  <si>
    <t>E02006620</t>
  </si>
  <si>
    <t>Mid Sussex 017</t>
  </si>
  <si>
    <t>E02006621</t>
  </si>
  <si>
    <t>Worthing 001</t>
  </si>
  <si>
    <t>E07000229</t>
  </si>
  <si>
    <t>Worthing</t>
  </si>
  <si>
    <t>E02006622</t>
  </si>
  <si>
    <t>Worthing 002</t>
  </si>
  <si>
    <t>E02006623</t>
  </si>
  <si>
    <t>Worthing 003</t>
  </si>
  <si>
    <t>E02006624</t>
  </si>
  <si>
    <t>Worthing 004</t>
  </si>
  <si>
    <t>E02006625</t>
  </si>
  <si>
    <t>Worthing 005</t>
  </si>
  <si>
    <t>E02006626</t>
  </si>
  <si>
    <t>Worthing 006</t>
  </si>
  <si>
    <t>E02006627</t>
  </si>
  <si>
    <t>Worthing 007</t>
  </si>
  <si>
    <t>E02006628</t>
  </si>
  <si>
    <t>Worthing 008</t>
  </si>
  <si>
    <t>E02006629</t>
  </si>
  <si>
    <t>Worthing 009</t>
  </si>
  <si>
    <t>E02006630</t>
  </si>
  <si>
    <t>Worthing 010</t>
  </si>
  <si>
    <t>E02006631</t>
  </si>
  <si>
    <t>Worthing 011</t>
  </si>
  <si>
    <t>E02006632</t>
  </si>
  <si>
    <t>Worthing 012</t>
  </si>
  <si>
    <t>E02006633</t>
  </si>
  <si>
    <t>Worthing 013</t>
  </si>
  <si>
    <t>E02006634</t>
  </si>
  <si>
    <t>Wiltshire 012</t>
  </si>
  <si>
    <t>E06000054</t>
  </si>
  <si>
    <t>Wiltshire</t>
  </si>
  <si>
    <t>E02006635</t>
  </si>
  <si>
    <t>Wiltshire 019</t>
  </si>
  <si>
    <t>E02006636</t>
  </si>
  <si>
    <t>Wiltshire 024</t>
  </si>
  <si>
    <t>E02006637</t>
  </si>
  <si>
    <t>Wiltshire 025</t>
  </si>
  <si>
    <t>E02006638</t>
  </si>
  <si>
    <t>Wiltshire 026</t>
  </si>
  <si>
    <t>E02006639</t>
  </si>
  <si>
    <t>Wiltshire 028</t>
  </si>
  <si>
    <t>E02006640</t>
  </si>
  <si>
    <t>Wiltshire 029</t>
  </si>
  <si>
    <t>E02006641</t>
  </si>
  <si>
    <t>Wiltshire 034</t>
  </si>
  <si>
    <t>E02006642</t>
  </si>
  <si>
    <t>Wiltshire 038</t>
  </si>
  <si>
    <t>E02006643</t>
  </si>
  <si>
    <t>Wiltshire 041</t>
  </si>
  <si>
    <t>E02006644</t>
  </si>
  <si>
    <t>Wiltshire 001</t>
  </si>
  <si>
    <t>E02006645</t>
  </si>
  <si>
    <t>Wiltshire 002</t>
  </si>
  <si>
    <t>E02006646</t>
  </si>
  <si>
    <t>Wiltshire 003</t>
  </si>
  <si>
    <t>E02006647</t>
  </si>
  <si>
    <t>Wiltshire 004</t>
  </si>
  <si>
    <t>E02006648</t>
  </si>
  <si>
    <t>Wiltshire 005</t>
  </si>
  <si>
    <t>E02006649</t>
  </si>
  <si>
    <t>Wiltshire 006</t>
  </si>
  <si>
    <t>E02006650</t>
  </si>
  <si>
    <t>Wiltshire 007</t>
  </si>
  <si>
    <t>E02006651</t>
  </si>
  <si>
    <t>Wiltshire 008</t>
  </si>
  <si>
    <t>E02006652</t>
  </si>
  <si>
    <t>Wiltshire 009</t>
  </si>
  <si>
    <t>E02006653</t>
  </si>
  <si>
    <t>Wiltshire 010</t>
  </si>
  <si>
    <t>E02006654</t>
  </si>
  <si>
    <t>Wiltshire 011</t>
  </si>
  <si>
    <t>E02006655</t>
  </si>
  <si>
    <t>Wiltshire 013</t>
  </si>
  <si>
    <t>E02006656</t>
  </si>
  <si>
    <t>Wiltshire 014</t>
  </si>
  <si>
    <t>E02006657</t>
  </si>
  <si>
    <t>Wiltshire 015</t>
  </si>
  <si>
    <t>E02006658</t>
  </si>
  <si>
    <t>Wiltshire 016</t>
  </si>
  <si>
    <t>E02006659</t>
  </si>
  <si>
    <t>Wiltshire 017</t>
  </si>
  <si>
    <t>E02006660</t>
  </si>
  <si>
    <t>Wiltshire 018</t>
  </si>
  <si>
    <t>E02006661</t>
  </si>
  <si>
    <t>Wiltshire 045</t>
  </si>
  <si>
    <t>E02006662</t>
  </si>
  <si>
    <t>Wiltshire 046</t>
  </si>
  <si>
    <t>E02006663</t>
  </si>
  <si>
    <t>Wiltshire 048</t>
  </si>
  <si>
    <t>E02006664</t>
  </si>
  <si>
    <t>Wiltshire 049</t>
  </si>
  <si>
    <t>E02006665</t>
  </si>
  <si>
    <t>Wiltshire 050</t>
  </si>
  <si>
    <t>E02006666</t>
  </si>
  <si>
    <t>Wiltshire 051</t>
  </si>
  <si>
    <t>E02006667</t>
  </si>
  <si>
    <t>Wiltshire 052</t>
  </si>
  <si>
    <t>E02006668</t>
  </si>
  <si>
    <t>Wiltshire 053</t>
  </si>
  <si>
    <t>E02006669</t>
  </si>
  <si>
    <t>Wiltshire 054</t>
  </si>
  <si>
    <t>E02006670</t>
  </si>
  <si>
    <t>Wiltshire 055</t>
  </si>
  <si>
    <t>E02006671</t>
  </si>
  <si>
    <t>Wiltshire 056</t>
  </si>
  <si>
    <t>E02006672</t>
  </si>
  <si>
    <t>Wiltshire 057</t>
  </si>
  <si>
    <t>E02006673</t>
  </si>
  <si>
    <t>Wiltshire 058</t>
  </si>
  <si>
    <t>E02006674</t>
  </si>
  <si>
    <t>Wiltshire 059</t>
  </si>
  <si>
    <t>E02006675</t>
  </si>
  <si>
    <t>Wiltshire 060</t>
  </si>
  <si>
    <t>E02006676</t>
  </si>
  <si>
    <t>Wiltshire 061</t>
  </si>
  <si>
    <t>E02006677</t>
  </si>
  <si>
    <t>Wiltshire 062</t>
  </si>
  <si>
    <t>E02006678</t>
  </si>
  <si>
    <t>Wiltshire 020</t>
  </si>
  <si>
    <t>E02006679</t>
  </si>
  <si>
    <t>Wiltshire 021</t>
  </si>
  <si>
    <t>E02006680</t>
  </si>
  <si>
    <t>Wiltshire 022</t>
  </si>
  <si>
    <t>E02006681</t>
  </si>
  <si>
    <t>Wiltshire 023</t>
  </si>
  <si>
    <t>E02006682</t>
  </si>
  <si>
    <t>Wiltshire 027</t>
  </si>
  <si>
    <t>E02006683</t>
  </si>
  <si>
    <t>Wiltshire 030</t>
  </si>
  <si>
    <t>E02006684</t>
  </si>
  <si>
    <t>Wiltshire 031</t>
  </si>
  <si>
    <t>E02006685</t>
  </si>
  <si>
    <t>Wiltshire 032</t>
  </si>
  <si>
    <t>E02006686</t>
  </si>
  <si>
    <t>Wiltshire 033</t>
  </si>
  <si>
    <t>E02006687</t>
  </si>
  <si>
    <t>Wiltshire 035</t>
  </si>
  <si>
    <t>E02006688</t>
  </si>
  <si>
    <t>Wiltshire 036</t>
  </si>
  <si>
    <t>E02006689</t>
  </si>
  <si>
    <t>Wiltshire 037</t>
  </si>
  <si>
    <t>E02006690</t>
  </si>
  <si>
    <t>Wiltshire 039</t>
  </si>
  <si>
    <t>E02006691</t>
  </si>
  <si>
    <t>Wiltshire 040</t>
  </si>
  <si>
    <t>E02006692</t>
  </si>
  <si>
    <t>Wiltshire 042</t>
  </si>
  <si>
    <t>E02006693</t>
  </si>
  <si>
    <t>Wiltshire 043</t>
  </si>
  <si>
    <t>E02006694</t>
  </si>
  <si>
    <t>Wiltshire 044</t>
  </si>
  <si>
    <t>E02006695</t>
  </si>
  <si>
    <t>Wiltshire 047</t>
  </si>
  <si>
    <t>E02006696</t>
  </si>
  <si>
    <t>Bromsgrove 001</t>
  </si>
  <si>
    <t>E07000234</t>
  </si>
  <si>
    <t>Bromsgrove</t>
  </si>
  <si>
    <t>E02006697</t>
  </si>
  <si>
    <t>Bromsgrove 002</t>
  </si>
  <si>
    <t>E02006698</t>
  </si>
  <si>
    <t>Bromsgrove 003</t>
  </si>
  <si>
    <t>E02006699</t>
  </si>
  <si>
    <t>Bromsgrove 004</t>
  </si>
  <si>
    <t>E02006700</t>
  </si>
  <si>
    <t>Bromsgrove 005</t>
  </si>
  <si>
    <t>E02006701</t>
  </si>
  <si>
    <t>Bromsgrove 006</t>
  </si>
  <si>
    <t>E02006702</t>
  </si>
  <si>
    <t>Bromsgrove 007</t>
  </si>
  <si>
    <t>E02006703</t>
  </si>
  <si>
    <t>Bromsgrove 008</t>
  </si>
  <si>
    <t>E02006704</t>
  </si>
  <si>
    <t>Bromsgrove 009</t>
  </si>
  <si>
    <t>E02006705</t>
  </si>
  <si>
    <t>Bromsgrove 010</t>
  </si>
  <si>
    <t>E02006706</t>
  </si>
  <si>
    <t>Bromsgrove 011</t>
  </si>
  <si>
    <t>E02006707</t>
  </si>
  <si>
    <t>Bromsgrove 012</t>
  </si>
  <si>
    <t>E02006708</t>
  </si>
  <si>
    <t>Bromsgrove 013</t>
  </si>
  <si>
    <t>E02006709</t>
  </si>
  <si>
    <t>Bromsgrove 014</t>
  </si>
  <si>
    <t>E02006710</t>
  </si>
  <si>
    <t>Malvern Hills 001</t>
  </si>
  <si>
    <t>E07000235</t>
  </si>
  <si>
    <t>Malvern Hills</t>
  </si>
  <si>
    <t>E02006711</t>
  </si>
  <si>
    <t>Malvern Hills 002</t>
  </si>
  <si>
    <t>E02006712</t>
  </si>
  <si>
    <t>Malvern Hills 003</t>
  </si>
  <si>
    <t>E02006713</t>
  </si>
  <si>
    <t>Malvern Hills 004</t>
  </si>
  <si>
    <t>E02006714</t>
  </si>
  <si>
    <t>Malvern Hills 005</t>
  </si>
  <si>
    <t>E02006715</t>
  </si>
  <si>
    <t>Malvern Hills 006</t>
  </si>
  <si>
    <t>E02006716</t>
  </si>
  <si>
    <t>Malvern Hills 007</t>
  </si>
  <si>
    <t>E02006717</t>
  </si>
  <si>
    <t>Malvern Hills 008</t>
  </si>
  <si>
    <t>E02006718</t>
  </si>
  <si>
    <t>Malvern Hills 009</t>
  </si>
  <si>
    <t>E02006719</t>
  </si>
  <si>
    <t>Malvern Hills 010</t>
  </si>
  <si>
    <t>E02006720</t>
  </si>
  <si>
    <t>Malvern Hills 011</t>
  </si>
  <si>
    <t>E02006721</t>
  </si>
  <si>
    <t>Redditch 001</t>
  </si>
  <si>
    <t>E07000236</t>
  </si>
  <si>
    <t>Redditch</t>
  </si>
  <si>
    <t>E02006722</t>
  </si>
  <si>
    <t>Redditch 002</t>
  </si>
  <si>
    <t>E02006723</t>
  </si>
  <si>
    <t>Redditch 003</t>
  </si>
  <si>
    <t>E02006724</t>
  </si>
  <si>
    <t>Redditch 004</t>
  </si>
  <si>
    <t>E02006725</t>
  </si>
  <si>
    <t>Redditch 005</t>
  </si>
  <si>
    <t>E02006726</t>
  </si>
  <si>
    <t>Redditch 006</t>
  </si>
  <si>
    <t>E02006727</t>
  </si>
  <si>
    <t>Redditch 007</t>
  </si>
  <si>
    <t>E02006728</t>
  </si>
  <si>
    <t>Redditch 008</t>
  </si>
  <si>
    <t>E02006729</t>
  </si>
  <si>
    <t>Redditch 009</t>
  </si>
  <si>
    <t>E02006730</t>
  </si>
  <si>
    <t>Redditch 010</t>
  </si>
  <si>
    <t>E02006731</t>
  </si>
  <si>
    <t>Redditch 011</t>
  </si>
  <si>
    <t>E02006732</t>
  </si>
  <si>
    <t>Redditch 012</t>
  </si>
  <si>
    <t>E02006733</t>
  </si>
  <si>
    <t>Redditch 013</t>
  </si>
  <si>
    <t>E02006734</t>
  </si>
  <si>
    <t>Worcester 001</t>
  </si>
  <si>
    <t>E07000237</t>
  </si>
  <si>
    <t>Worcester</t>
  </si>
  <si>
    <t>E02006735</t>
  </si>
  <si>
    <t>Worcester 002</t>
  </si>
  <si>
    <t>E02006736</t>
  </si>
  <si>
    <t>Worcester 003</t>
  </si>
  <si>
    <t>E02006737</t>
  </si>
  <si>
    <t>Worcester 004</t>
  </si>
  <si>
    <t>E02006738</t>
  </si>
  <si>
    <t>Worcester 005</t>
  </si>
  <si>
    <t>E02006739</t>
  </si>
  <si>
    <t>Worcester 006</t>
  </si>
  <si>
    <t>E02006740</t>
  </si>
  <si>
    <t>Worcester 007</t>
  </si>
  <si>
    <t>E02006741</t>
  </si>
  <si>
    <t>Worcester 008</t>
  </si>
  <si>
    <t>E02006742</t>
  </si>
  <si>
    <t>Worcester 009</t>
  </si>
  <si>
    <t>E02006743</t>
  </si>
  <si>
    <t>Worcester 010</t>
  </si>
  <si>
    <t>E02006744</t>
  </si>
  <si>
    <t>Worcester 011</t>
  </si>
  <si>
    <t>E02006745</t>
  </si>
  <si>
    <t>Worcester 012</t>
  </si>
  <si>
    <t>E02006746</t>
  </si>
  <si>
    <t>Worcester 013</t>
  </si>
  <si>
    <t>E02006747</t>
  </si>
  <si>
    <t>Worcester 014</t>
  </si>
  <si>
    <t>E02006748</t>
  </si>
  <si>
    <t>Wychavon 001</t>
  </si>
  <si>
    <t>E07000238</t>
  </si>
  <si>
    <t>Wychavon</t>
  </si>
  <si>
    <t>E02006749</t>
  </si>
  <si>
    <t>Wychavon 002</t>
  </si>
  <si>
    <t>E02006750</t>
  </si>
  <si>
    <t>Wychavon 003</t>
  </si>
  <si>
    <t>E02006751</t>
  </si>
  <si>
    <t>Wychavon 004</t>
  </si>
  <si>
    <t>E02006752</t>
  </si>
  <si>
    <t>Wychavon 005</t>
  </si>
  <si>
    <t>E02006753</t>
  </si>
  <si>
    <t>Wychavon 006</t>
  </si>
  <si>
    <t>E02006754</t>
  </si>
  <si>
    <t>Wychavon 007</t>
  </si>
  <si>
    <t>E02006755</t>
  </si>
  <si>
    <t>Wychavon 008</t>
  </si>
  <si>
    <t>E02006756</t>
  </si>
  <si>
    <t>Wychavon 009</t>
  </si>
  <si>
    <t>E02006757</t>
  </si>
  <si>
    <t>Wychavon 010</t>
  </si>
  <si>
    <t>E02006758</t>
  </si>
  <si>
    <t>Wychavon 011</t>
  </si>
  <si>
    <t>E02006759</t>
  </si>
  <si>
    <t>Wychavon 012</t>
  </si>
  <si>
    <t>E02006760</t>
  </si>
  <si>
    <t>Wychavon 013</t>
  </si>
  <si>
    <t>E02006761</t>
  </si>
  <si>
    <t>Wychavon 014</t>
  </si>
  <si>
    <t>E02006762</t>
  </si>
  <si>
    <t>Wychavon 015</t>
  </si>
  <si>
    <t>E02006763</t>
  </si>
  <si>
    <t>Wychavon 016</t>
  </si>
  <si>
    <t>E02006764</t>
  </si>
  <si>
    <t>Wychavon 017</t>
  </si>
  <si>
    <t>E02006765</t>
  </si>
  <si>
    <t>Wychavon 018</t>
  </si>
  <si>
    <t>E02006766</t>
  </si>
  <si>
    <t>Wychavon 019</t>
  </si>
  <si>
    <t>E02006767</t>
  </si>
  <si>
    <t>Wyre Forest 001</t>
  </si>
  <si>
    <t>E07000239</t>
  </si>
  <si>
    <t>Wyre Forest</t>
  </si>
  <si>
    <t>E02006768</t>
  </si>
  <si>
    <t>Wyre Forest 002</t>
  </si>
  <si>
    <t>E02006769</t>
  </si>
  <si>
    <t>Wyre Forest 003</t>
  </si>
  <si>
    <t>E02006770</t>
  </si>
  <si>
    <t>Wyre Forest 004</t>
  </si>
  <si>
    <t>E02006771</t>
  </si>
  <si>
    <t>Wyre Forest 005</t>
  </si>
  <si>
    <t>E02006772</t>
  </si>
  <si>
    <t>Wyre Forest 006</t>
  </si>
  <si>
    <t>E02006773</t>
  </si>
  <si>
    <t>Wyre Forest 007</t>
  </si>
  <si>
    <t>E02006774</t>
  </si>
  <si>
    <t>Wyre Forest 008</t>
  </si>
  <si>
    <t>E02006775</t>
  </si>
  <si>
    <t>Wyre Forest 009</t>
  </si>
  <si>
    <t>E02006776</t>
  </si>
  <si>
    <t>Wyre Forest 010</t>
  </si>
  <si>
    <t>E02006777</t>
  </si>
  <si>
    <t>Wyre Forest 011</t>
  </si>
  <si>
    <t>E02006778</t>
  </si>
  <si>
    <t>Wyre Forest 012</t>
  </si>
  <si>
    <t>E02006779</t>
  </si>
  <si>
    <t>Wyre Forest 013</t>
  </si>
  <si>
    <t>E02006780</t>
  </si>
  <si>
    <t>Wyre Forest 014</t>
  </si>
  <si>
    <t>E02006781</t>
  </si>
  <si>
    <t>Isles of Scilly 001</t>
  </si>
  <si>
    <t>E06000053</t>
  </si>
  <si>
    <t>Isles of Scilly</t>
  </si>
  <si>
    <t>E02006782</t>
  </si>
  <si>
    <t>Bromley 040</t>
  </si>
  <si>
    <t>E02006783</t>
  </si>
  <si>
    <t>Lewisham 037</t>
  </si>
  <si>
    <t>E02006784</t>
  </si>
  <si>
    <t>Lewisham 038</t>
  </si>
  <si>
    <t>E02006785</t>
  </si>
  <si>
    <t>Bexley 029</t>
  </si>
  <si>
    <t>E02006786</t>
  </si>
  <si>
    <t>Greenwich 033</t>
  </si>
  <si>
    <t>E02006787</t>
  </si>
  <si>
    <t>Bromley 041</t>
  </si>
  <si>
    <t>E02006788</t>
  </si>
  <si>
    <t>Croydon 045</t>
  </si>
  <si>
    <t>E02006789</t>
  </si>
  <si>
    <t>Bromley 042</t>
  </si>
  <si>
    <t>E02006790</t>
  </si>
  <si>
    <t>Tandridge 012</t>
  </si>
  <si>
    <t>E02006791</t>
  </si>
  <si>
    <t>Ealing 040</t>
  </si>
  <si>
    <t>E02006792</t>
  </si>
  <si>
    <t>Hounslow 029</t>
  </si>
  <si>
    <t>E02006793</t>
  </si>
  <si>
    <t>Enfield 037</t>
  </si>
  <si>
    <t>E02006794</t>
  </si>
  <si>
    <t>Haringey 037</t>
  </si>
  <si>
    <t>E02006795</t>
  </si>
  <si>
    <t>Harrow 032</t>
  </si>
  <si>
    <t>E02006796</t>
  </si>
  <si>
    <t>Hillingdon 033</t>
  </si>
  <si>
    <t>E02006798</t>
  </si>
  <si>
    <t>Lewisham 039</t>
  </si>
  <si>
    <t>E02006799</t>
  </si>
  <si>
    <t>Barking and Dagenham 023</t>
  </si>
  <si>
    <t>E02006800</t>
  </si>
  <si>
    <t>Redbridge 034</t>
  </si>
  <si>
    <t>E02006801</t>
  </si>
  <si>
    <t>Lambeth 036</t>
  </si>
  <si>
    <t>E02006802</t>
  </si>
  <si>
    <t>Southwark 034</t>
  </si>
  <si>
    <t>E02006803</t>
  </si>
  <si>
    <t>Sheffield 072</t>
  </si>
  <si>
    <t>E02006804</t>
  </si>
  <si>
    <t>North East Derbyshire 014</t>
  </si>
  <si>
    <t>E02006805</t>
  </si>
  <si>
    <t>Coventry 043</t>
  </si>
  <si>
    <t>E02006806</t>
  </si>
  <si>
    <t>Nuneaton and Bedworth 018</t>
  </si>
  <si>
    <t>E02006807</t>
  </si>
  <si>
    <t>Birmingham 132</t>
  </si>
  <si>
    <t>E02006808</t>
  </si>
  <si>
    <t>Solihull 030</t>
  </si>
  <si>
    <t>E02006809</t>
  </si>
  <si>
    <t>Birmingham 133</t>
  </si>
  <si>
    <t>E02006810</t>
  </si>
  <si>
    <t>Sandwell 039</t>
  </si>
  <si>
    <t>E02006811</t>
  </si>
  <si>
    <t>Middlesbrough 020</t>
  </si>
  <si>
    <t>E02006812</t>
  </si>
  <si>
    <t>Redcar and Cleveland 021</t>
  </si>
  <si>
    <t>E02006813</t>
  </si>
  <si>
    <t>Kingston upon Hull 033</t>
  </si>
  <si>
    <t>E02006814</t>
  </si>
  <si>
    <t>East Riding of Yorkshire 043</t>
  </si>
  <si>
    <t>E02006815</t>
  </si>
  <si>
    <t>Leicester 037</t>
  </si>
  <si>
    <t>E02006816</t>
  </si>
  <si>
    <t>Harborough 011</t>
  </si>
  <si>
    <t>E02006817</t>
  </si>
  <si>
    <t>Leicester 038</t>
  </si>
  <si>
    <t>E02006818</t>
  </si>
  <si>
    <t>Oadby and Wigston 008</t>
  </si>
  <si>
    <t>E02006819</t>
  </si>
  <si>
    <t>Leicester 039</t>
  </si>
  <si>
    <t>E02006820</t>
  </si>
  <si>
    <t>Blaby 013</t>
  </si>
  <si>
    <t>E02006821</t>
  </si>
  <si>
    <t>Portsmouth 026</t>
  </si>
  <si>
    <t>E02006822</t>
  </si>
  <si>
    <t>Havant 018</t>
  </si>
  <si>
    <t>E02006823</t>
  </si>
  <si>
    <t>Chiltern 013</t>
  </si>
  <si>
    <t>E02006824</t>
  </si>
  <si>
    <t>Wycombe 024</t>
  </si>
  <si>
    <t>E02006825</t>
  </si>
  <si>
    <t>East Cambridgeshire 011</t>
  </si>
  <si>
    <t>E02006826</t>
  </si>
  <si>
    <t>Forest Heath 008</t>
  </si>
  <si>
    <t>E02006827</t>
  </si>
  <si>
    <t>Amber Valley 017</t>
  </si>
  <si>
    <t>E02006828</t>
  </si>
  <si>
    <t>Erewash 016</t>
  </si>
  <si>
    <t>E02006829</t>
  </si>
  <si>
    <t>East Hampshire 016</t>
  </si>
  <si>
    <t>E02006830</t>
  </si>
  <si>
    <t>Havant 019</t>
  </si>
  <si>
    <t>E02006831</t>
  </si>
  <si>
    <t>Havant 020</t>
  </si>
  <si>
    <t>E02006832</t>
  </si>
  <si>
    <t>Sevenoaks 016</t>
  </si>
  <si>
    <t>E02006833</t>
  </si>
  <si>
    <t>Tonbridge and Malling 014</t>
  </si>
  <si>
    <t>E02006834</t>
  </si>
  <si>
    <t>Nottingham 038</t>
  </si>
  <si>
    <t>E02006835</t>
  </si>
  <si>
    <t>Gedling 016</t>
  </si>
  <si>
    <t>E02006836</t>
  </si>
  <si>
    <t>Sutton 025</t>
  </si>
  <si>
    <t>E02006837</t>
  </si>
  <si>
    <t>Epsom and Ewell 010</t>
  </si>
  <si>
    <t>E02006838</t>
  </si>
  <si>
    <t>East Hampshire 017</t>
  </si>
  <si>
    <t>E02006839</t>
  </si>
  <si>
    <t>Waverley 018</t>
  </si>
  <si>
    <t>E02006840</t>
  </si>
  <si>
    <t>Torbay 019</t>
  </si>
  <si>
    <t>E02006841</t>
  </si>
  <si>
    <t>Gateshead 027</t>
  </si>
  <si>
    <t>E02006842</t>
  </si>
  <si>
    <t>Gateshead 028</t>
  </si>
  <si>
    <t>E02006843</t>
  </si>
  <si>
    <t>Sheffield 073</t>
  </si>
  <si>
    <t>E02006844</t>
  </si>
  <si>
    <t>Sheffield 074</t>
  </si>
  <si>
    <t>E02006845</t>
  </si>
  <si>
    <t>North Somerset 026</t>
  </si>
  <si>
    <t>E02006846</t>
  </si>
  <si>
    <t>North Somerset 027</t>
  </si>
  <si>
    <t>E02006847</t>
  </si>
  <si>
    <t>Swindon 026</t>
  </si>
  <si>
    <t>E02006848</t>
  </si>
  <si>
    <t>Swindon 027</t>
  </si>
  <si>
    <t>E02006849</t>
  </si>
  <si>
    <t>Swindon 028</t>
  </si>
  <si>
    <t>E02006850</t>
  </si>
  <si>
    <t>Leicester 040</t>
  </si>
  <si>
    <t>E02006851</t>
  </si>
  <si>
    <t>Leicester 041</t>
  </si>
  <si>
    <t>E02006852</t>
  </si>
  <si>
    <t>Leeds 109</t>
  </si>
  <si>
    <t>E02006853</t>
  </si>
  <si>
    <t>Tower Hamlets 032</t>
  </si>
  <si>
    <t>E02006854</t>
  </si>
  <si>
    <t>Tower Hamlets 033</t>
  </si>
  <si>
    <t>E02006855</t>
  </si>
  <si>
    <t>Canterbury 019</t>
  </si>
  <si>
    <t>E02006856</t>
  </si>
  <si>
    <t>Canterbury 020</t>
  </si>
  <si>
    <t>E02006857</t>
  </si>
  <si>
    <t>Eastbourne 013</t>
  </si>
  <si>
    <t>E02006858</t>
  </si>
  <si>
    <t>Eastbourne 014</t>
  </si>
  <si>
    <t>E02006859</t>
  </si>
  <si>
    <t>Thurrock 019</t>
  </si>
  <si>
    <t>E02006860</t>
  </si>
  <si>
    <t>Oldham 035</t>
  </si>
  <si>
    <t>E02006861</t>
  </si>
  <si>
    <t>Leeds 110</t>
  </si>
  <si>
    <t>E02006862</t>
  </si>
  <si>
    <t>Corby 008</t>
  </si>
  <si>
    <t>E02006863</t>
  </si>
  <si>
    <t>Corby 009</t>
  </si>
  <si>
    <t>E02006864</t>
  </si>
  <si>
    <t>Boston 008</t>
  </si>
  <si>
    <t>E02006865</t>
  </si>
  <si>
    <t>Boston 009</t>
  </si>
  <si>
    <t>E02006866</t>
  </si>
  <si>
    <t>North Kesteven 013</t>
  </si>
  <si>
    <t>E02006867</t>
  </si>
  <si>
    <t>North Kesteven 014</t>
  </si>
  <si>
    <t>E02006868</t>
  </si>
  <si>
    <t>Sheffield 075</t>
  </si>
  <si>
    <t>E02006869</t>
  </si>
  <si>
    <t>Sheffield 076</t>
  </si>
  <si>
    <t>E02006870</t>
  </si>
  <si>
    <t>Ryedale 008</t>
  </si>
  <si>
    <t>E02006871</t>
  </si>
  <si>
    <t>Lancaster 020</t>
  </si>
  <si>
    <t>E02006872</t>
  </si>
  <si>
    <t>High Peak 013</t>
  </si>
  <si>
    <t>E02006873</t>
  </si>
  <si>
    <t>South Cambridgeshire 020</t>
  </si>
  <si>
    <t>E02006874</t>
  </si>
  <si>
    <t>South Cambridgeshire 021</t>
  </si>
  <si>
    <t>E02006875</t>
  </si>
  <si>
    <t>Leeds 111</t>
  </si>
  <si>
    <t>E02006876</t>
  </si>
  <si>
    <t>Leeds 112</t>
  </si>
  <si>
    <t>E02006877</t>
  </si>
  <si>
    <t>Peterborough 022</t>
  </si>
  <si>
    <t>E02006878</t>
  </si>
  <si>
    <t>Peterborough 023</t>
  </si>
  <si>
    <t>E02006879</t>
  </si>
  <si>
    <t>Shepway 014</t>
  </si>
  <si>
    <t>E02006880</t>
  </si>
  <si>
    <t>Shepway 015</t>
  </si>
  <si>
    <t>E02006881</t>
  </si>
  <si>
    <t>Burnley 014</t>
  </si>
  <si>
    <t>E02006882</t>
  </si>
  <si>
    <t>Harrow 033</t>
  </si>
  <si>
    <t>E02006883</t>
  </si>
  <si>
    <t>Bournemouth 023</t>
  </si>
  <si>
    <t>E02006884</t>
  </si>
  <si>
    <t>Rossendale 010</t>
  </si>
  <si>
    <t>E02006885</t>
  </si>
  <si>
    <t>Bournemouth 024</t>
  </si>
  <si>
    <t>E02006886</t>
  </si>
  <si>
    <t>Vale of White Horse 016</t>
  </si>
  <si>
    <t>E02006887</t>
  </si>
  <si>
    <t>Bristol 054</t>
  </si>
  <si>
    <t>E02006888</t>
  </si>
  <si>
    <t>Bristol 055</t>
  </si>
  <si>
    <t>E02006889</t>
  </si>
  <si>
    <t>Bristol 056</t>
  </si>
  <si>
    <t>E02006890</t>
  </si>
  <si>
    <t>Bristol 057</t>
  </si>
  <si>
    <t>E02006891</t>
  </si>
  <si>
    <t>East Riding of Yorkshire 044</t>
  </si>
  <si>
    <t>E02006892</t>
  </si>
  <si>
    <t>East Riding of Yorkshire 045</t>
  </si>
  <si>
    <t>E02006893</t>
  </si>
  <si>
    <t>Newcastle upon Tyne 031</t>
  </si>
  <si>
    <t>E02006894</t>
  </si>
  <si>
    <t>Wolverhampton 035</t>
  </si>
  <si>
    <t>E02006895</t>
  </si>
  <si>
    <t>Birmingham 134</t>
  </si>
  <si>
    <t>E02006896</t>
  </si>
  <si>
    <t>Birmingham 135</t>
  </si>
  <si>
    <t>E02006897</t>
  </si>
  <si>
    <t>Birmingham 136</t>
  </si>
  <si>
    <t>E02006898</t>
  </si>
  <si>
    <t>Birmingham 137</t>
  </si>
  <si>
    <t>E02006899</t>
  </si>
  <si>
    <t>Birmingham 138</t>
  </si>
  <si>
    <t>E02006900</t>
  </si>
  <si>
    <t>Birmingham 139</t>
  </si>
  <si>
    <t>E02006901</t>
  </si>
  <si>
    <t>Birmingham 140</t>
  </si>
  <si>
    <t>E02006902</t>
  </si>
  <si>
    <t>Manchester 054</t>
  </si>
  <si>
    <t>E02006903</t>
  </si>
  <si>
    <t>Bassetlaw 016</t>
  </si>
  <si>
    <t>E02006904</t>
  </si>
  <si>
    <t>Nottingham 039</t>
  </si>
  <si>
    <t>E02006905</t>
  </si>
  <si>
    <t>Nottingham 040</t>
  </si>
  <si>
    <t>E02006906</t>
  </si>
  <si>
    <t>Broxtowe 016</t>
  </si>
  <si>
    <t>E02006907</t>
  </si>
  <si>
    <t>Norwich 014</t>
  </si>
  <si>
    <t>E02006908</t>
  </si>
  <si>
    <t>Norwich 015</t>
  </si>
  <si>
    <t>E02006909</t>
  </si>
  <si>
    <t>Hartlepool 014</t>
  </si>
  <si>
    <t>E02006910</t>
  </si>
  <si>
    <t>Redcar and Cleveland 022</t>
  </si>
  <si>
    <t>E02006911</t>
  </si>
  <si>
    <t>Oadby and Wigston 009</t>
  </si>
  <si>
    <t>E02006912</t>
  </si>
  <si>
    <t>Manchester 055</t>
  </si>
  <si>
    <t>E02006913</t>
  </si>
  <si>
    <t>Manchester 056</t>
  </si>
  <si>
    <t>E02006914</t>
  </si>
  <si>
    <t>Manchester 057</t>
  </si>
  <si>
    <t>E02006915</t>
  </si>
  <si>
    <t>Manchester 058</t>
  </si>
  <si>
    <t>E02006916</t>
  </si>
  <si>
    <t>Manchester 059</t>
  </si>
  <si>
    <t>E02006917</t>
  </si>
  <si>
    <t>Manchester 060</t>
  </si>
  <si>
    <t>E02006918</t>
  </si>
  <si>
    <t>Hackney 028</t>
  </si>
  <si>
    <t>E02006919</t>
  </si>
  <si>
    <t>South Derbyshire 012</t>
  </si>
  <si>
    <t>E02006920</t>
  </si>
  <si>
    <t>South Derbyshire 013</t>
  </si>
  <si>
    <t>E02006921</t>
  </si>
  <si>
    <t>Hackney 029</t>
  </si>
  <si>
    <t>E02006922</t>
  </si>
  <si>
    <t>Colchester 022</t>
  </si>
  <si>
    <t>E02006924</t>
  </si>
  <si>
    <t>Redbridge 035</t>
  </si>
  <si>
    <t>E02006925</t>
  </si>
  <si>
    <t>Redbridge 036</t>
  </si>
  <si>
    <t>E02006926</t>
  </si>
  <si>
    <t>Thurrock 020</t>
  </si>
  <si>
    <t>E02006927</t>
  </si>
  <si>
    <t>Greenwich 034</t>
  </si>
  <si>
    <t>E02006928</t>
  </si>
  <si>
    <t>Greenwich 035</t>
  </si>
  <si>
    <t>E02006929</t>
  </si>
  <si>
    <t>Greenwich 036</t>
  </si>
  <si>
    <t>E02006930</t>
  </si>
  <si>
    <t>Greenwich 037</t>
  </si>
  <si>
    <t>E02006931</t>
  </si>
  <si>
    <t>Greenwich 038</t>
  </si>
  <si>
    <t>E02006932</t>
  </si>
  <si>
    <t>Liverpool 060</t>
  </si>
  <si>
    <t>E02006933</t>
  </si>
  <si>
    <t>Liverpool 061</t>
  </si>
  <si>
    <t>E02006934</t>
  </si>
  <si>
    <t>Liverpool 062</t>
  </si>
  <si>
    <t>W02000001</t>
  </si>
  <si>
    <t>Isle of Anglesey 001</t>
  </si>
  <si>
    <t>W06000001</t>
  </si>
  <si>
    <t>Isle of Anglesey</t>
  </si>
  <si>
    <t>Wales</t>
  </si>
  <si>
    <t>W02000002</t>
  </si>
  <si>
    <t>Isle of Anglesey 002</t>
  </si>
  <si>
    <t>W02000003</t>
  </si>
  <si>
    <t>Isle of Anglesey 003</t>
  </si>
  <si>
    <t>W02000004</t>
  </si>
  <si>
    <t>Isle of Anglesey 004</t>
  </si>
  <si>
    <t>W02000005</t>
  </si>
  <si>
    <t>Isle of Anglesey 005</t>
  </si>
  <si>
    <t>W02000006</t>
  </si>
  <si>
    <t>Isle of Anglesey 006</t>
  </si>
  <si>
    <t>W02000007</t>
  </si>
  <si>
    <t>Isle of Anglesey 007</t>
  </si>
  <si>
    <t>W02000008</t>
  </si>
  <si>
    <t>Isle of Anglesey 008</t>
  </si>
  <si>
    <t>W02000009</t>
  </si>
  <si>
    <t>Isle of Anglesey 009</t>
  </si>
  <si>
    <t>W02000010</t>
  </si>
  <si>
    <t>Gwynedd 001</t>
  </si>
  <si>
    <t>W06000002</t>
  </si>
  <si>
    <t>Gwynedd</t>
  </si>
  <si>
    <t>W02000011</t>
  </si>
  <si>
    <t>Gwynedd 002</t>
  </si>
  <si>
    <t>W02000012</t>
  </si>
  <si>
    <t>Gwynedd 003</t>
  </si>
  <si>
    <t>W02000013</t>
  </si>
  <si>
    <t>Gwynedd 004</t>
  </si>
  <si>
    <t>W02000014</t>
  </si>
  <si>
    <t>Gwynedd 005</t>
  </si>
  <si>
    <t>W02000015</t>
  </si>
  <si>
    <t>Gwynedd 006</t>
  </si>
  <si>
    <t>W02000016</t>
  </si>
  <si>
    <t>Gwynedd 007</t>
  </si>
  <si>
    <t>W02000017</t>
  </si>
  <si>
    <t>Gwynedd 008</t>
  </si>
  <si>
    <t>W02000018</t>
  </si>
  <si>
    <t>Gwynedd 009</t>
  </si>
  <si>
    <t>W02000019</t>
  </si>
  <si>
    <t>Gwynedd 010</t>
  </si>
  <si>
    <t>W02000020</t>
  </si>
  <si>
    <t>Gwynedd 011</t>
  </si>
  <si>
    <t>W02000021</t>
  </si>
  <si>
    <t>Gwynedd 012</t>
  </si>
  <si>
    <t>W02000022</t>
  </si>
  <si>
    <t>Gwynedd 013</t>
  </si>
  <si>
    <t>W02000023</t>
  </si>
  <si>
    <t>Gwynedd 014</t>
  </si>
  <si>
    <t>W02000024</t>
  </si>
  <si>
    <t>Gwynedd 015</t>
  </si>
  <si>
    <t>W02000025</t>
  </si>
  <si>
    <t>Gwynedd 016</t>
  </si>
  <si>
    <t>W02000026</t>
  </si>
  <si>
    <t>Gwynedd 017</t>
  </si>
  <si>
    <t>W02000027</t>
  </si>
  <si>
    <t>Conwy 001</t>
  </si>
  <si>
    <t>W06000003</t>
  </si>
  <si>
    <t>Conwy</t>
  </si>
  <si>
    <t>W02000028</t>
  </si>
  <si>
    <t>Conwy 002</t>
  </si>
  <si>
    <t>W02000029</t>
  </si>
  <si>
    <t>Conwy 003</t>
  </si>
  <si>
    <t>W02000030</t>
  </si>
  <si>
    <t>Conwy 004</t>
  </si>
  <si>
    <t>W02000031</t>
  </si>
  <si>
    <t>Conwy 005</t>
  </si>
  <si>
    <t>W02000032</t>
  </si>
  <si>
    <t>Conwy 006</t>
  </si>
  <si>
    <t>W02000033</t>
  </si>
  <si>
    <t>Conwy 007</t>
  </si>
  <si>
    <t>W02000034</t>
  </si>
  <si>
    <t>Conwy 008</t>
  </si>
  <si>
    <t>W02000035</t>
  </si>
  <si>
    <t>Conwy 009</t>
  </si>
  <si>
    <t>W02000036</t>
  </si>
  <si>
    <t>Conwy 010</t>
  </si>
  <si>
    <t>W02000037</t>
  </si>
  <si>
    <t>Conwy 011</t>
  </si>
  <si>
    <t>W02000038</t>
  </si>
  <si>
    <t>Conwy 012</t>
  </si>
  <si>
    <t>W02000039</t>
  </si>
  <si>
    <t>Conwy 013</t>
  </si>
  <si>
    <t>W02000040</t>
  </si>
  <si>
    <t>Conwy 014</t>
  </si>
  <si>
    <t>W02000041</t>
  </si>
  <si>
    <t>Conwy 015</t>
  </si>
  <si>
    <t>W02000042</t>
  </si>
  <si>
    <t>Denbighshire 001</t>
  </si>
  <si>
    <t>W06000004</t>
  </si>
  <si>
    <t>Denbighshire</t>
  </si>
  <si>
    <t>W02000043</t>
  </si>
  <si>
    <t>Denbighshire 002</t>
  </si>
  <si>
    <t>W02000044</t>
  </si>
  <si>
    <t>Denbighshire 003</t>
  </si>
  <si>
    <t>W02000045</t>
  </si>
  <si>
    <t>Denbighshire 004</t>
  </si>
  <si>
    <t>W02000047</t>
  </si>
  <si>
    <t>Denbighshire 006</t>
  </si>
  <si>
    <t>W02000049</t>
  </si>
  <si>
    <t>Denbighshire 008</t>
  </si>
  <si>
    <t>W02000050</t>
  </si>
  <si>
    <t>Denbighshire 009</t>
  </si>
  <si>
    <t>W02000051</t>
  </si>
  <si>
    <t>Denbighshire 010</t>
  </si>
  <si>
    <t>W02000052</t>
  </si>
  <si>
    <t>Denbighshire 011</t>
  </si>
  <si>
    <t>W02000053</t>
  </si>
  <si>
    <t>Denbighshire 012</t>
  </si>
  <si>
    <t>W02000054</t>
  </si>
  <si>
    <t>Denbighshire 013</t>
  </si>
  <si>
    <t>W02000055</t>
  </si>
  <si>
    <t>Denbighshire 014</t>
  </si>
  <si>
    <t>W02000056</t>
  </si>
  <si>
    <t>Denbighshire 015</t>
  </si>
  <si>
    <t>W02000057</t>
  </si>
  <si>
    <t>Denbighshire 016</t>
  </si>
  <si>
    <t>W02000058</t>
  </si>
  <si>
    <t>Flintshire 001</t>
  </si>
  <si>
    <t>W06000005</t>
  </si>
  <si>
    <t>Flintshire</t>
  </si>
  <si>
    <t>W02000059</t>
  </si>
  <si>
    <t>Flintshire 002</t>
  </si>
  <si>
    <t>W02000060</t>
  </si>
  <si>
    <t>Flintshire 003</t>
  </si>
  <si>
    <t>W02000061</t>
  </si>
  <si>
    <t>Flintshire 004</t>
  </si>
  <si>
    <t>W02000062</t>
  </si>
  <si>
    <t>Flintshire 005</t>
  </si>
  <si>
    <t>W02000063</t>
  </si>
  <si>
    <t>Flintshire 006</t>
  </si>
  <si>
    <t>W02000064</t>
  </si>
  <si>
    <t>Flintshire 007</t>
  </si>
  <si>
    <t>W02000065</t>
  </si>
  <si>
    <t>Flintshire 008</t>
  </si>
  <si>
    <t>W02000066</t>
  </si>
  <si>
    <t>Flintshire 009</t>
  </si>
  <si>
    <t>W02000067</t>
  </si>
  <si>
    <t>Flintshire 010</t>
  </si>
  <si>
    <t>W02000068</t>
  </si>
  <si>
    <t>Flintshire 011</t>
  </si>
  <si>
    <t>W02000069</t>
  </si>
  <si>
    <t>Flintshire 012</t>
  </si>
  <si>
    <t>W02000070</t>
  </si>
  <si>
    <t>Flintshire 013</t>
  </si>
  <si>
    <t>W02000071</t>
  </si>
  <si>
    <t>Flintshire 014</t>
  </si>
  <si>
    <t>W02000072</t>
  </si>
  <si>
    <t>Flintshire 015</t>
  </si>
  <si>
    <t>W02000073</t>
  </si>
  <si>
    <t>Flintshire 016</t>
  </si>
  <si>
    <t>W02000074</t>
  </si>
  <si>
    <t>Flintshire 017</t>
  </si>
  <si>
    <t>W02000075</t>
  </si>
  <si>
    <t>Flintshire 018</t>
  </si>
  <si>
    <t>W02000076</t>
  </si>
  <si>
    <t>Flintshire 019</t>
  </si>
  <si>
    <t>W02000077</t>
  </si>
  <si>
    <t>Flintshire 020</t>
  </si>
  <si>
    <t>W02000080</t>
  </si>
  <si>
    <t>Wrexham 003</t>
  </si>
  <si>
    <t>W06000006</t>
  </si>
  <si>
    <t>Wrexham</t>
  </si>
  <si>
    <t>W02000081</t>
  </si>
  <si>
    <t>Wrexham 004</t>
  </si>
  <si>
    <t>W02000082</t>
  </si>
  <si>
    <t>Wrexham 005</t>
  </si>
  <si>
    <t>W02000083</t>
  </si>
  <si>
    <t>Wrexham 006</t>
  </si>
  <si>
    <t>W02000084</t>
  </si>
  <si>
    <t>Wrexham 007</t>
  </si>
  <si>
    <t>W02000085</t>
  </si>
  <si>
    <t>Wrexham 008</t>
  </si>
  <si>
    <t>W02000086</t>
  </si>
  <si>
    <t>Wrexham 009</t>
  </si>
  <si>
    <t>W02000087</t>
  </si>
  <si>
    <t>Wrexham 010</t>
  </si>
  <si>
    <t>W02000088</t>
  </si>
  <si>
    <t>Wrexham 011</t>
  </si>
  <si>
    <t>W02000089</t>
  </si>
  <si>
    <t>Wrexham 012</t>
  </si>
  <si>
    <t>W02000090</t>
  </si>
  <si>
    <t>Wrexham 013</t>
  </si>
  <si>
    <t>W02000091</t>
  </si>
  <si>
    <t>Wrexham 014</t>
  </si>
  <si>
    <t>W02000092</t>
  </si>
  <si>
    <t>Wrexham 015</t>
  </si>
  <si>
    <t>W02000093</t>
  </si>
  <si>
    <t>Wrexham 016</t>
  </si>
  <si>
    <t>W02000094</t>
  </si>
  <si>
    <t>Wrexham 017</t>
  </si>
  <si>
    <t>W02000095</t>
  </si>
  <si>
    <t>Wrexham 018</t>
  </si>
  <si>
    <t>W02000096</t>
  </si>
  <si>
    <t>Wrexham 019</t>
  </si>
  <si>
    <t>W02000097</t>
  </si>
  <si>
    <t>Powys 001</t>
  </si>
  <si>
    <t>W06000023</t>
  </si>
  <si>
    <t>Powys</t>
  </si>
  <si>
    <t>W02000098</t>
  </si>
  <si>
    <t>Powys 002</t>
  </si>
  <si>
    <t>W02000099</t>
  </si>
  <si>
    <t>Powys 003</t>
  </si>
  <si>
    <t>W02000100</t>
  </si>
  <si>
    <t>Powys 004</t>
  </si>
  <si>
    <t>W02000101</t>
  </si>
  <si>
    <t>Powys 005</t>
  </si>
  <si>
    <t>W02000102</t>
  </si>
  <si>
    <t>Powys 006</t>
  </si>
  <si>
    <t>W02000103</t>
  </si>
  <si>
    <t>Powys 007</t>
  </si>
  <si>
    <t>W02000104</t>
  </si>
  <si>
    <t>Powys 008</t>
  </si>
  <si>
    <t>W02000105</t>
  </si>
  <si>
    <t>Powys 009</t>
  </si>
  <si>
    <t>W02000106</t>
  </si>
  <si>
    <t>Powys 010</t>
  </si>
  <si>
    <t>W02000107</t>
  </si>
  <si>
    <t>Powys 011</t>
  </si>
  <si>
    <t>W02000108</t>
  </si>
  <si>
    <t>Powys 012</t>
  </si>
  <si>
    <t>W02000109</t>
  </si>
  <si>
    <t>Powys 013</t>
  </si>
  <si>
    <t>W02000110</t>
  </si>
  <si>
    <t>Powys 014</t>
  </si>
  <si>
    <t>W02000111</t>
  </si>
  <si>
    <t>Powys 015</t>
  </si>
  <si>
    <t>W02000113</t>
  </si>
  <si>
    <t>Powys 017</t>
  </si>
  <si>
    <t>W02000114</t>
  </si>
  <si>
    <t>Powys 018</t>
  </si>
  <si>
    <t>W02000116</t>
  </si>
  <si>
    <t>Ceredigion 001</t>
  </si>
  <si>
    <t>W06000008</t>
  </si>
  <si>
    <t>Ceredigion</t>
  </si>
  <si>
    <t>W02000117</t>
  </si>
  <si>
    <t>Ceredigion 002</t>
  </si>
  <si>
    <t>W02000118</t>
  </si>
  <si>
    <t>Ceredigion 003</t>
  </si>
  <si>
    <t>W02000120</t>
  </si>
  <si>
    <t>Ceredigion 005</t>
  </si>
  <si>
    <t>W02000122</t>
  </si>
  <si>
    <t>Ceredigion 007</t>
  </si>
  <si>
    <t>W02000123</t>
  </si>
  <si>
    <t>Ceredigion 008</t>
  </si>
  <si>
    <t>W02000124</t>
  </si>
  <si>
    <t>Ceredigion 009</t>
  </si>
  <si>
    <t>W02000125</t>
  </si>
  <si>
    <t>Ceredigion 010</t>
  </si>
  <si>
    <t>W02000126</t>
  </si>
  <si>
    <t>Pembrokeshire 001</t>
  </si>
  <si>
    <t>W06000009</t>
  </si>
  <si>
    <t>Pembrokeshire</t>
  </si>
  <si>
    <t>W02000127</t>
  </si>
  <si>
    <t>Pembrokeshire 002</t>
  </si>
  <si>
    <t>W02000128</t>
  </si>
  <si>
    <t>Pembrokeshire 003</t>
  </si>
  <si>
    <t>W02000129</t>
  </si>
  <si>
    <t>Pembrokeshire 004</t>
  </si>
  <si>
    <t>W02000130</t>
  </si>
  <si>
    <t>Pembrokeshire 005</t>
  </si>
  <si>
    <t>W02000131</t>
  </si>
  <si>
    <t>Pembrokeshire 006</t>
  </si>
  <si>
    <t>W02000132</t>
  </si>
  <si>
    <t>Pembrokeshire 007</t>
  </si>
  <si>
    <t>W02000133</t>
  </si>
  <si>
    <t>Pembrokeshire 008</t>
  </si>
  <si>
    <t>W02000134</t>
  </si>
  <si>
    <t>Pembrokeshire 009</t>
  </si>
  <si>
    <t>W02000135</t>
  </si>
  <si>
    <t>Pembrokeshire 010</t>
  </si>
  <si>
    <t>W02000136</t>
  </si>
  <si>
    <t>Pembrokeshire 011</t>
  </si>
  <si>
    <t>W02000137</t>
  </si>
  <si>
    <t>Pembrokeshire 012</t>
  </si>
  <si>
    <t>W02000138</t>
  </si>
  <si>
    <t>Pembrokeshire 013</t>
  </si>
  <si>
    <t>W02000139</t>
  </si>
  <si>
    <t>Pembrokeshire 014</t>
  </si>
  <si>
    <t>W02000140</t>
  </si>
  <si>
    <t>Pembrokeshire 015</t>
  </si>
  <si>
    <t>W02000141</t>
  </si>
  <si>
    <t>Pembrokeshire 016</t>
  </si>
  <si>
    <t>W02000142</t>
  </si>
  <si>
    <t>Carmarthenshire 001</t>
  </si>
  <si>
    <t>W06000010</t>
  </si>
  <si>
    <t>Carmarthenshire</t>
  </si>
  <si>
    <t>W02000143</t>
  </si>
  <si>
    <t>Carmarthenshire 002</t>
  </si>
  <si>
    <t>W02000144</t>
  </si>
  <si>
    <t>Carmarthenshire 003</t>
  </si>
  <si>
    <t>W02000145</t>
  </si>
  <si>
    <t>Carmarthenshire 004</t>
  </si>
  <si>
    <t>W02000146</t>
  </si>
  <si>
    <t>Carmarthenshire 005</t>
  </si>
  <si>
    <t>W02000147</t>
  </si>
  <si>
    <t>Carmarthenshire 006</t>
  </si>
  <si>
    <t>W02000148</t>
  </si>
  <si>
    <t>Carmarthenshire 007</t>
  </si>
  <si>
    <t>W02000149</t>
  </si>
  <si>
    <t>Carmarthenshire 008</t>
  </si>
  <si>
    <t>W02000151</t>
  </si>
  <si>
    <t>Carmarthenshire 010</t>
  </si>
  <si>
    <t>W02000152</t>
  </si>
  <si>
    <t>Carmarthenshire 011</t>
  </si>
  <si>
    <t>W02000153</t>
  </si>
  <si>
    <t>Carmarthenshire 012</t>
  </si>
  <si>
    <t>W02000154</t>
  </si>
  <si>
    <t>Carmarthenshire 013</t>
  </si>
  <si>
    <t>W02000156</t>
  </si>
  <si>
    <t>Carmarthenshire 015</t>
  </si>
  <si>
    <t>W02000157</t>
  </si>
  <si>
    <t>Carmarthenshire 016</t>
  </si>
  <si>
    <t>W02000158</t>
  </si>
  <si>
    <t>Carmarthenshire 017</t>
  </si>
  <si>
    <t>W02000159</t>
  </si>
  <si>
    <t>Carmarthenshire 018</t>
  </si>
  <si>
    <t>W02000160</t>
  </si>
  <si>
    <t>Carmarthenshire 019</t>
  </si>
  <si>
    <t>W02000161</t>
  </si>
  <si>
    <t>Carmarthenshire 020</t>
  </si>
  <si>
    <t>W02000162</t>
  </si>
  <si>
    <t>Carmarthenshire 021</t>
  </si>
  <si>
    <t>W02000163</t>
  </si>
  <si>
    <t>Carmarthenshire 022</t>
  </si>
  <si>
    <t>W02000164</t>
  </si>
  <si>
    <t>Carmarthenshire 023</t>
  </si>
  <si>
    <t>W02000165</t>
  </si>
  <si>
    <t>Carmarthenshire 024</t>
  </si>
  <si>
    <t>W02000166</t>
  </si>
  <si>
    <t>Carmarthenshire 025</t>
  </si>
  <si>
    <t>W02000167</t>
  </si>
  <si>
    <t>Carmarthenshire 026</t>
  </si>
  <si>
    <t>W02000168</t>
  </si>
  <si>
    <t>Swansea 001</t>
  </si>
  <si>
    <t>W06000011</t>
  </si>
  <si>
    <t>Swansea</t>
  </si>
  <si>
    <t>W02000169</t>
  </si>
  <si>
    <t>Swansea 002</t>
  </si>
  <si>
    <t>W02000170</t>
  </si>
  <si>
    <t>Swansea 003</t>
  </si>
  <si>
    <t>W02000171</t>
  </si>
  <si>
    <t>Swansea 004</t>
  </si>
  <si>
    <t>W02000172</t>
  </si>
  <si>
    <t>Swansea 005</t>
  </si>
  <si>
    <t>W02000173</t>
  </si>
  <si>
    <t>Swansea 006</t>
  </si>
  <si>
    <t>W02000174</t>
  </si>
  <si>
    <t>Swansea 007</t>
  </si>
  <si>
    <t>W02000175</t>
  </si>
  <si>
    <t>Swansea 008</t>
  </si>
  <si>
    <t>W02000176</t>
  </si>
  <si>
    <t>Swansea 009</t>
  </si>
  <si>
    <t>W02000177</t>
  </si>
  <si>
    <t>Swansea 010</t>
  </si>
  <si>
    <t>W02000178</t>
  </si>
  <si>
    <t>Swansea 011</t>
  </si>
  <si>
    <t>W02000179</t>
  </si>
  <si>
    <t>Swansea 012</t>
  </si>
  <si>
    <t>W02000180</t>
  </si>
  <si>
    <t>Swansea 013</t>
  </si>
  <si>
    <t>W02000181</t>
  </si>
  <si>
    <t>Swansea 014</t>
  </si>
  <si>
    <t>W02000182</t>
  </si>
  <si>
    <t>Swansea 015</t>
  </si>
  <si>
    <t>W02000183</t>
  </si>
  <si>
    <t>Swansea 016</t>
  </si>
  <si>
    <t>W02000184</t>
  </si>
  <si>
    <t>Swansea 017</t>
  </si>
  <si>
    <t>W02000185</t>
  </si>
  <si>
    <t>Swansea 018</t>
  </si>
  <si>
    <t>W02000186</t>
  </si>
  <si>
    <t>Swansea 019</t>
  </si>
  <si>
    <t>W02000187</t>
  </si>
  <si>
    <t>Swansea 020</t>
  </si>
  <si>
    <t>W02000188</t>
  </si>
  <si>
    <t>Swansea 021</t>
  </si>
  <si>
    <t>W02000189</t>
  </si>
  <si>
    <t>Swansea 022</t>
  </si>
  <si>
    <t>W02000190</t>
  </si>
  <si>
    <t>Swansea 023</t>
  </si>
  <si>
    <t>W02000191</t>
  </si>
  <si>
    <t>Swansea 024</t>
  </si>
  <si>
    <t>W02000192</t>
  </si>
  <si>
    <t>Swansea 025</t>
  </si>
  <si>
    <t>W02000193</t>
  </si>
  <si>
    <t>Swansea 026</t>
  </si>
  <si>
    <t>W02000194</t>
  </si>
  <si>
    <t>Swansea 027</t>
  </si>
  <si>
    <t>W02000195</t>
  </si>
  <si>
    <t>Swansea 028</t>
  </si>
  <si>
    <t>W02000196</t>
  </si>
  <si>
    <t>Swansea 029</t>
  </si>
  <si>
    <t>W02000197</t>
  </si>
  <si>
    <t>Swansea 030</t>
  </si>
  <si>
    <t>W02000198</t>
  </si>
  <si>
    <t>Swansea 031</t>
  </si>
  <si>
    <t>W02000200</t>
  </si>
  <si>
    <t>Neath Port Talbot 002</t>
  </si>
  <si>
    <t>W06000012</t>
  </si>
  <si>
    <t>Neath Port Talbot</t>
  </si>
  <si>
    <t>W02000201</t>
  </si>
  <si>
    <t>Neath Port Talbot 003</t>
  </si>
  <si>
    <t>W02000202</t>
  </si>
  <si>
    <t>Neath Port Talbot 004</t>
  </si>
  <si>
    <t>W02000203</t>
  </si>
  <si>
    <t>Neath Port Talbot 005</t>
  </si>
  <si>
    <t>W02000204</t>
  </si>
  <si>
    <t>Neath Port Talbot 006</t>
  </si>
  <si>
    <t>W02000205</t>
  </si>
  <si>
    <t>Neath Port Talbot 007</t>
  </si>
  <si>
    <t>W02000206</t>
  </si>
  <si>
    <t>Neath Port Talbot 008</t>
  </si>
  <si>
    <t>W02000207</t>
  </si>
  <si>
    <t>Neath Port Talbot 009</t>
  </si>
  <si>
    <t>W02000208</t>
  </si>
  <si>
    <t>Neath Port Talbot 010</t>
  </si>
  <si>
    <t>W02000209</t>
  </si>
  <si>
    <t>Neath Port Talbot 011</t>
  </si>
  <si>
    <t>W02000210</t>
  </si>
  <si>
    <t>Neath Port Talbot 012</t>
  </si>
  <si>
    <t>W02000211</t>
  </si>
  <si>
    <t>Neath Port Talbot 013</t>
  </si>
  <si>
    <t>W02000212</t>
  </si>
  <si>
    <t>Neath Port Talbot 014</t>
  </si>
  <si>
    <t>W02000213</t>
  </si>
  <si>
    <t>Neath Port Talbot 015</t>
  </si>
  <si>
    <t>W02000214</t>
  </si>
  <si>
    <t>Neath Port Talbot 016</t>
  </si>
  <si>
    <t>W02000215</t>
  </si>
  <si>
    <t>Neath Port Talbot 017</t>
  </si>
  <si>
    <t>W02000216</t>
  </si>
  <si>
    <t>Neath Port Talbot 018</t>
  </si>
  <si>
    <t>W02000217</t>
  </si>
  <si>
    <t>Neath Port Talbot 019</t>
  </si>
  <si>
    <t>W02000218</t>
  </si>
  <si>
    <t>Bridgend 001</t>
  </si>
  <si>
    <t>W06000013</t>
  </si>
  <si>
    <t>Bridgend</t>
  </si>
  <si>
    <t>W02000219</t>
  </si>
  <si>
    <t>Bridgend 002</t>
  </si>
  <si>
    <t>W02000220</t>
  </si>
  <si>
    <t>Bridgend 003</t>
  </si>
  <si>
    <t>W02000221</t>
  </si>
  <si>
    <t>Bridgend 004</t>
  </si>
  <si>
    <t>W02000222</t>
  </si>
  <si>
    <t>Bridgend 005</t>
  </si>
  <si>
    <t>W02000223</t>
  </si>
  <si>
    <t>Bridgend 006</t>
  </si>
  <si>
    <t>W02000224</t>
  </si>
  <si>
    <t>Bridgend 007</t>
  </si>
  <si>
    <t>W02000225</t>
  </si>
  <si>
    <t>Bridgend 008</t>
  </si>
  <si>
    <t>W02000226</t>
  </si>
  <si>
    <t>Bridgend 009</t>
  </si>
  <si>
    <t>W02000227</t>
  </si>
  <si>
    <t>Bridgend 010</t>
  </si>
  <si>
    <t>W02000228</t>
  </si>
  <si>
    <t>Bridgend 011</t>
  </si>
  <si>
    <t>W02000229</t>
  </si>
  <si>
    <t>Bridgend 012</t>
  </si>
  <si>
    <t>W02000230</t>
  </si>
  <si>
    <t>Bridgend 013</t>
  </si>
  <si>
    <t>W02000231</t>
  </si>
  <si>
    <t>Bridgend 014</t>
  </si>
  <si>
    <t>W02000232</t>
  </si>
  <si>
    <t>Bridgend 015</t>
  </si>
  <si>
    <t>W02000233</t>
  </si>
  <si>
    <t>Bridgend 016</t>
  </si>
  <si>
    <t>W02000234</t>
  </si>
  <si>
    <t>Bridgend 017</t>
  </si>
  <si>
    <t>W02000235</t>
  </si>
  <si>
    <t>Bridgend 018</t>
  </si>
  <si>
    <t>W02000236</t>
  </si>
  <si>
    <t>Bridgend 019</t>
  </si>
  <si>
    <t>W02000237</t>
  </si>
  <si>
    <t>The Vale of Glamorgan 001</t>
  </si>
  <si>
    <t>W06000014</t>
  </si>
  <si>
    <t>The Vale of Glamorgan</t>
  </si>
  <si>
    <t>W02000238</t>
  </si>
  <si>
    <t>The Vale of Glamorgan 002</t>
  </si>
  <si>
    <t>W02000239</t>
  </si>
  <si>
    <t>The Vale of Glamorgan 003</t>
  </si>
  <si>
    <t>W02000240</t>
  </si>
  <si>
    <t>The Vale of Glamorgan 004</t>
  </si>
  <si>
    <t>W02000241</t>
  </si>
  <si>
    <t>The Vale of Glamorgan 005</t>
  </si>
  <si>
    <t>W02000242</t>
  </si>
  <si>
    <t>The Vale of Glamorgan 006</t>
  </si>
  <si>
    <t>W02000243</t>
  </si>
  <si>
    <t>The Vale of Glamorgan 007</t>
  </si>
  <si>
    <t>W02000244</t>
  </si>
  <si>
    <t>The Vale of Glamorgan 008</t>
  </si>
  <si>
    <t>W02000245</t>
  </si>
  <si>
    <t>The Vale of Glamorgan 009</t>
  </si>
  <si>
    <t>W02000246</t>
  </si>
  <si>
    <t>The Vale of Glamorgan 010</t>
  </si>
  <si>
    <t>W02000247</t>
  </si>
  <si>
    <t>The Vale of Glamorgan 011</t>
  </si>
  <si>
    <t>W02000248</t>
  </si>
  <si>
    <t>The Vale of Glamorgan 012</t>
  </si>
  <si>
    <t>W02000249</t>
  </si>
  <si>
    <t>The Vale of Glamorgan 013</t>
  </si>
  <si>
    <t>W02000250</t>
  </si>
  <si>
    <t>The Vale of Glamorgan 014</t>
  </si>
  <si>
    <t>W02000251</t>
  </si>
  <si>
    <t>The Vale of Glamorgan 015</t>
  </si>
  <si>
    <t>W02000252</t>
  </si>
  <si>
    <t>Rhondda Cynon Taf 001</t>
  </si>
  <si>
    <t>W06000016</t>
  </si>
  <si>
    <t>Rhondda Cynon Taf</t>
  </si>
  <si>
    <t>W02000253</t>
  </si>
  <si>
    <t>Rhondda Cynon Taf 002</t>
  </si>
  <si>
    <t>W02000254</t>
  </si>
  <si>
    <t>Rhondda Cynon Taf 003</t>
  </si>
  <si>
    <t>W02000255</t>
  </si>
  <si>
    <t>Rhondda Cynon Taf 004</t>
  </si>
  <si>
    <t>W02000256</t>
  </si>
  <si>
    <t>Rhondda Cynon Taf 005</t>
  </si>
  <si>
    <t>W02000257</t>
  </si>
  <si>
    <t>Rhondda Cynon Taf 006</t>
  </si>
  <si>
    <t>W02000258</t>
  </si>
  <si>
    <t>Rhondda Cynon Taf 007</t>
  </si>
  <si>
    <t>W02000259</t>
  </si>
  <si>
    <t>Rhondda Cynon Taf 008</t>
  </si>
  <si>
    <t>W02000260</t>
  </si>
  <si>
    <t>Rhondda Cynon Taf 009</t>
  </si>
  <si>
    <t>W02000261</t>
  </si>
  <si>
    <t>Rhondda Cynon Taf 010</t>
  </si>
  <si>
    <t>W02000262</t>
  </si>
  <si>
    <t>Rhondda Cynon Taf 011</t>
  </si>
  <si>
    <t>W02000263</t>
  </si>
  <si>
    <t>Rhondda Cynon Taf 012</t>
  </si>
  <si>
    <t>W02000264</t>
  </si>
  <si>
    <t>Rhondda Cynon Taf 013</t>
  </si>
  <si>
    <t>W02000265</t>
  </si>
  <si>
    <t>Rhondda Cynon Taf 014</t>
  </si>
  <si>
    <t>W02000266</t>
  </si>
  <si>
    <t>Rhondda Cynon Taf 015</t>
  </si>
  <si>
    <t>W02000267</t>
  </si>
  <si>
    <t>Rhondda Cynon Taf 016</t>
  </si>
  <si>
    <t>W02000268</t>
  </si>
  <si>
    <t>Rhondda Cynon Taf 017</t>
  </si>
  <si>
    <t>W02000269</t>
  </si>
  <si>
    <t>Rhondda Cynon Taf 018</t>
  </si>
  <si>
    <t>W02000270</t>
  </si>
  <si>
    <t>Rhondda Cynon Taf 019</t>
  </si>
  <si>
    <t>W02000271</t>
  </si>
  <si>
    <t>Rhondda Cynon Taf 020</t>
  </si>
  <si>
    <t>W02000272</t>
  </si>
  <si>
    <t>Rhondda Cynon Taf 021</t>
  </si>
  <si>
    <t>W02000273</t>
  </si>
  <si>
    <t>Rhondda Cynon Taf 022</t>
  </si>
  <si>
    <t>W02000274</t>
  </si>
  <si>
    <t>Rhondda Cynon Taf 023</t>
  </si>
  <si>
    <t>W02000275</t>
  </si>
  <si>
    <t>Rhondda Cynon Taf 024</t>
  </si>
  <si>
    <t>W02000276</t>
  </si>
  <si>
    <t>Rhondda Cynon Taf 025</t>
  </si>
  <si>
    <t>W02000277</t>
  </si>
  <si>
    <t>Rhondda Cynon Taf 026</t>
  </si>
  <si>
    <t>W02000278</t>
  </si>
  <si>
    <t>Rhondda Cynon Taf 027</t>
  </si>
  <si>
    <t>W02000279</t>
  </si>
  <si>
    <t>Rhondda Cynon Taf 028</t>
  </si>
  <si>
    <t>W02000280</t>
  </si>
  <si>
    <t>Rhondda Cynon Taf 029</t>
  </si>
  <si>
    <t>W02000281</t>
  </si>
  <si>
    <t>Rhondda Cynon Taf 030</t>
  </si>
  <si>
    <t>W02000282</t>
  </si>
  <si>
    <t>Rhondda Cynon Taf 031</t>
  </si>
  <si>
    <t>W02000284</t>
  </si>
  <si>
    <t>Merthyr Tydfil 002</t>
  </si>
  <si>
    <t>W06000024</t>
  </si>
  <si>
    <t>Merthyr Tydfil</t>
  </si>
  <si>
    <t>W02000285</t>
  </si>
  <si>
    <t>Merthyr Tydfil 003</t>
  </si>
  <si>
    <t>W02000286</t>
  </si>
  <si>
    <t>Merthyr Tydfil 004</t>
  </si>
  <si>
    <t>W02000287</t>
  </si>
  <si>
    <t>Merthyr Tydfil 005</t>
  </si>
  <si>
    <t>W02000288</t>
  </si>
  <si>
    <t>Merthyr Tydfil 006</t>
  </si>
  <si>
    <t>W02000289</t>
  </si>
  <si>
    <t>Merthyr Tydfil 007</t>
  </si>
  <si>
    <t>W02000290</t>
  </si>
  <si>
    <t>Caerphilly 001</t>
  </si>
  <si>
    <t>W06000018</t>
  </si>
  <si>
    <t>Caerphilly</t>
  </si>
  <si>
    <t>W02000291</t>
  </si>
  <si>
    <t>Caerphilly 002</t>
  </si>
  <si>
    <t>W02000292</t>
  </si>
  <si>
    <t>Caerphilly 003</t>
  </si>
  <si>
    <t>W02000293</t>
  </si>
  <si>
    <t>Caerphilly 004</t>
  </si>
  <si>
    <t>W02000294</t>
  </si>
  <si>
    <t>Caerphilly 005</t>
  </si>
  <si>
    <t>W02000295</t>
  </si>
  <si>
    <t>Caerphilly 006</t>
  </si>
  <si>
    <t>W02000296</t>
  </si>
  <si>
    <t>Caerphilly 007</t>
  </si>
  <si>
    <t>W02000297</t>
  </si>
  <si>
    <t>Caerphilly 008</t>
  </si>
  <si>
    <t>W02000298</t>
  </si>
  <si>
    <t>Caerphilly 009</t>
  </si>
  <si>
    <t>W02000299</t>
  </si>
  <si>
    <t>Caerphilly 010</t>
  </si>
  <si>
    <t>W02000300</t>
  </si>
  <si>
    <t>Caerphilly 011</t>
  </si>
  <si>
    <t>W02000301</t>
  </si>
  <si>
    <t>Caerphilly 012</t>
  </si>
  <si>
    <t>W02000302</t>
  </si>
  <si>
    <t>Caerphilly 013</t>
  </si>
  <si>
    <t>W02000303</t>
  </si>
  <si>
    <t>Caerphilly 014</t>
  </si>
  <si>
    <t>W02000304</t>
  </si>
  <si>
    <t>Caerphilly 015</t>
  </si>
  <si>
    <t>W02000305</t>
  </si>
  <si>
    <t>Caerphilly 016</t>
  </si>
  <si>
    <t>W02000306</t>
  </si>
  <si>
    <t>Caerphilly 017</t>
  </si>
  <si>
    <t>W02000307</t>
  </si>
  <si>
    <t>Caerphilly 018</t>
  </si>
  <si>
    <t>W02000308</t>
  </si>
  <si>
    <t>Caerphilly 019</t>
  </si>
  <si>
    <t>W02000309</t>
  </si>
  <si>
    <t>Caerphilly 020</t>
  </si>
  <si>
    <t>W02000310</t>
  </si>
  <si>
    <t>Caerphilly 021</t>
  </si>
  <si>
    <t>W02000311</t>
  </si>
  <si>
    <t>Caerphilly 022</t>
  </si>
  <si>
    <t>W02000312</t>
  </si>
  <si>
    <t>Caerphilly 023</t>
  </si>
  <si>
    <t>W02000313</t>
  </si>
  <si>
    <t>Caerphilly 024</t>
  </si>
  <si>
    <t>W02000314</t>
  </si>
  <si>
    <t>Blaenau Gwent 001</t>
  </si>
  <si>
    <t>W06000019</t>
  </si>
  <si>
    <t>Blaenau Gwent</t>
  </si>
  <si>
    <t>W02000315</t>
  </si>
  <si>
    <t>Blaenau Gwent 002</t>
  </si>
  <si>
    <t>W02000316</t>
  </si>
  <si>
    <t>Blaenau Gwent 003</t>
  </si>
  <si>
    <t>W02000317</t>
  </si>
  <si>
    <t>Blaenau Gwent 004</t>
  </si>
  <si>
    <t>W02000318</t>
  </si>
  <si>
    <t>Blaenau Gwent 005</t>
  </si>
  <si>
    <t>W02000319</t>
  </si>
  <si>
    <t>Blaenau Gwent 006</t>
  </si>
  <si>
    <t>W02000320</t>
  </si>
  <si>
    <t>Blaenau Gwent 007</t>
  </si>
  <si>
    <t>W02000321</t>
  </si>
  <si>
    <t>Blaenau Gwent 008</t>
  </si>
  <si>
    <t>W02000322</t>
  </si>
  <si>
    <t>Blaenau Gwent 009</t>
  </si>
  <si>
    <t>W02000323</t>
  </si>
  <si>
    <t>Torfaen 001</t>
  </si>
  <si>
    <t>W06000020</t>
  </si>
  <si>
    <t>Torfaen</t>
  </si>
  <si>
    <t>W02000324</t>
  </si>
  <si>
    <t>Torfaen 002</t>
  </si>
  <si>
    <t>W02000325</t>
  </si>
  <si>
    <t>Torfaen 003</t>
  </si>
  <si>
    <t>W02000326</t>
  </si>
  <si>
    <t>Torfaen 004</t>
  </si>
  <si>
    <t>W02000327</t>
  </si>
  <si>
    <t>Torfaen 005</t>
  </si>
  <si>
    <t>W02000328</t>
  </si>
  <si>
    <t>Torfaen 006</t>
  </si>
  <si>
    <t>W02000329</t>
  </si>
  <si>
    <t>Torfaen 007</t>
  </si>
  <si>
    <t>W02000330</t>
  </si>
  <si>
    <t>Torfaen 008</t>
  </si>
  <si>
    <t>W02000331</t>
  </si>
  <si>
    <t>Torfaen 009</t>
  </si>
  <si>
    <t>W02000332</t>
  </si>
  <si>
    <t>Torfaen 010</t>
  </si>
  <si>
    <t>W02000333</t>
  </si>
  <si>
    <t>Torfaen 011</t>
  </si>
  <si>
    <t>W02000334</t>
  </si>
  <si>
    <t>Torfaen 012</t>
  </si>
  <si>
    <t>W02000335</t>
  </si>
  <si>
    <t>Torfaen 013</t>
  </si>
  <si>
    <t>W02000336</t>
  </si>
  <si>
    <t>Monmouthshire 001</t>
  </si>
  <si>
    <t>W06000021</t>
  </si>
  <si>
    <t>Monmouthshire</t>
  </si>
  <si>
    <t>W02000337</t>
  </si>
  <si>
    <t>Monmouthshire 002</t>
  </si>
  <si>
    <t>W02000338</t>
  </si>
  <si>
    <t>Monmouthshire 003</t>
  </si>
  <si>
    <t>W02000339</t>
  </si>
  <si>
    <t>Monmouthshire 004</t>
  </si>
  <si>
    <t>W02000340</t>
  </si>
  <si>
    <t>Monmouthshire 005</t>
  </si>
  <si>
    <t>W02000341</t>
  </si>
  <si>
    <t>Monmouthshire 006</t>
  </si>
  <si>
    <t>W02000342</t>
  </si>
  <si>
    <t>Monmouthshire 007</t>
  </si>
  <si>
    <t>W02000343</t>
  </si>
  <si>
    <t>Monmouthshire 008</t>
  </si>
  <si>
    <t>W02000344</t>
  </si>
  <si>
    <t>Monmouthshire 009</t>
  </si>
  <si>
    <t>W02000345</t>
  </si>
  <si>
    <t>Monmouthshire 010</t>
  </si>
  <si>
    <t>W02000346</t>
  </si>
  <si>
    <t>Monmouthshire 011</t>
  </si>
  <si>
    <t>W02000347</t>
  </si>
  <si>
    <t>Newport 001</t>
  </si>
  <si>
    <t>W06000022</t>
  </si>
  <si>
    <t>Newport</t>
  </si>
  <si>
    <t>W02000348</t>
  </si>
  <si>
    <t>Newport 002</t>
  </si>
  <si>
    <t>W02000349</t>
  </si>
  <si>
    <t>Newport 003</t>
  </si>
  <si>
    <t>W02000350</t>
  </si>
  <si>
    <t>Newport 004</t>
  </si>
  <si>
    <t>W02000351</t>
  </si>
  <si>
    <t>Newport 005</t>
  </si>
  <si>
    <t>W02000352</t>
  </si>
  <si>
    <t>Newport 006</t>
  </si>
  <si>
    <t>W02000353</t>
  </si>
  <si>
    <t>Newport 007</t>
  </si>
  <si>
    <t>W02000354</t>
  </si>
  <si>
    <t>Newport 008</t>
  </si>
  <si>
    <t>W02000355</t>
  </si>
  <si>
    <t>Newport 009</t>
  </si>
  <si>
    <t>W02000356</t>
  </si>
  <si>
    <t>Newport 010</t>
  </si>
  <si>
    <t>W02000357</t>
  </si>
  <si>
    <t>Newport 011</t>
  </si>
  <si>
    <t>W02000358</t>
  </si>
  <si>
    <t>Newport 012</t>
  </si>
  <si>
    <t>W02000359</t>
  </si>
  <si>
    <t>Newport 013</t>
  </si>
  <si>
    <t>W02000360</t>
  </si>
  <si>
    <t>Newport 014</t>
  </si>
  <si>
    <t>W02000361</t>
  </si>
  <si>
    <t>Newport 015</t>
  </si>
  <si>
    <t>W02000362</t>
  </si>
  <si>
    <t>Newport 016</t>
  </si>
  <si>
    <t>W02000363</t>
  </si>
  <si>
    <t>Newport 017</t>
  </si>
  <si>
    <t>W02000364</t>
  </si>
  <si>
    <t>Newport 018</t>
  </si>
  <si>
    <t>W02000365</t>
  </si>
  <si>
    <t>Newport 019</t>
  </si>
  <si>
    <t>W02000366</t>
  </si>
  <si>
    <t>Newport 020</t>
  </si>
  <si>
    <t>W02000367</t>
  </si>
  <si>
    <t>Cardiff 001</t>
  </si>
  <si>
    <t>W06000015</t>
  </si>
  <si>
    <t>Cardiff</t>
  </si>
  <si>
    <t>W02000368</t>
  </si>
  <si>
    <t>Cardiff 002</t>
  </si>
  <si>
    <t>W02000369</t>
  </si>
  <si>
    <t>Cardiff 003</t>
  </si>
  <si>
    <t>W02000370</t>
  </si>
  <si>
    <t>Cardiff 004</t>
  </si>
  <si>
    <t>W02000371</t>
  </si>
  <si>
    <t>Cardiff 005</t>
  </si>
  <si>
    <t>W02000372</t>
  </si>
  <si>
    <t>Cardiff 006</t>
  </si>
  <si>
    <t>W02000373</t>
  </si>
  <si>
    <t>Cardiff 007</t>
  </si>
  <si>
    <t>W02000374</t>
  </si>
  <si>
    <t>Cardiff 008</t>
  </si>
  <si>
    <t>W02000375</t>
  </si>
  <si>
    <t>Cardiff 009</t>
  </si>
  <si>
    <t>W02000376</t>
  </si>
  <si>
    <t>Cardiff 010</t>
  </si>
  <si>
    <t>W02000377</t>
  </si>
  <si>
    <t>Cardiff 011</t>
  </si>
  <si>
    <t>W02000378</t>
  </si>
  <si>
    <t>Cardiff 012</t>
  </si>
  <si>
    <t>W02000379</t>
  </si>
  <si>
    <t>Cardiff 013</t>
  </si>
  <si>
    <t>W02000380</t>
  </si>
  <si>
    <t>Cardiff 014</t>
  </si>
  <si>
    <t>W02000381</t>
  </si>
  <si>
    <t>Cardiff 015</t>
  </si>
  <si>
    <t>W02000382</t>
  </si>
  <si>
    <t>Cardiff 016</t>
  </si>
  <si>
    <t>W02000383</t>
  </si>
  <si>
    <t>Cardiff 017</t>
  </si>
  <si>
    <t>W02000384</t>
  </si>
  <si>
    <t>Cardiff 018</t>
  </si>
  <si>
    <t>W02000385</t>
  </si>
  <si>
    <t>Cardiff 019</t>
  </si>
  <si>
    <t>W02000386</t>
  </si>
  <si>
    <t>Cardiff 020</t>
  </si>
  <si>
    <t>W02000387</t>
  </si>
  <si>
    <t>Cardiff 021</t>
  </si>
  <si>
    <t>W02000388</t>
  </si>
  <si>
    <t>Cardiff 022</t>
  </si>
  <si>
    <t>W02000389</t>
  </si>
  <si>
    <t>Cardiff 023</t>
  </si>
  <si>
    <t>W02000390</t>
  </si>
  <si>
    <t>Cardiff 024</t>
  </si>
  <si>
    <t>W02000391</t>
  </si>
  <si>
    <t>Cardiff 025</t>
  </si>
  <si>
    <t>W02000392</t>
  </si>
  <si>
    <t>Cardiff 026</t>
  </si>
  <si>
    <t>W02000393</t>
  </si>
  <si>
    <t>Cardiff 027</t>
  </si>
  <si>
    <t>W02000394</t>
  </si>
  <si>
    <t>Cardiff 028</t>
  </si>
  <si>
    <t>W02000395</t>
  </si>
  <si>
    <t>Cardiff 029</t>
  </si>
  <si>
    <t>W02000396</t>
  </si>
  <si>
    <t>Cardiff 030</t>
  </si>
  <si>
    <t>W02000397</t>
  </si>
  <si>
    <t>Cardiff 031</t>
  </si>
  <si>
    <t>W02000398</t>
  </si>
  <si>
    <t>Cardiff 032</t>
  </si>
  <si>
    <t>W02000399</t>
  </si>
  <si>
    <t>Cardiff 033</t>
  </si>
  <si>
    <t>W02000400</t>
  </si>
  <si>
    <t>Cardiff 034</t>
  </si>
  <si>
    <t>W02000401</t>
  </si>
  <si>
    <t>Cardiff 035</t>
  </si>
  <si>
    <t>W02000402</t>
  </si>
  <si>
    <t>Cardiff 036</t>
  </si>
  <si>
    <t>W02000403</t>
  </si>
  <si>
    <t>Cardiff 037</t>
  </si>
  <si>
    <t>W02000404</t>
  </si>
  <si>
    <t>Cardiff 038</t>
  </si>
  <si>
    <t>W02000405</t>
  </si>
  <si>
    <t>Cardiff 039</t>
  </si>
  <si>
    <t>W02000406</t>
  </si>
  <si>
    <t>Cardiff 040</t>
  </si>
  <si>
    <t>W02000407</t>
  </si>
  <si>
    <t>Cardiff 041</t>
  </si>
  <si>
    <t>W02000408</t>
  </si>
  <si>
    <t>Cardiff 042</t>
  </si>
  <si>
    <t>W02000409</t>
  </si>
  <si>
    <t>Cardiff 043</t>
  </si>
  <si>
    <t>W02000410</t>
  </si>
  <si>
    <t>Cardiff 044</t>
  </si>
  <si>
    <t>W02000411</t>
  </si>
  <si>
    <t>Cardiff 045</t>
  </si>
  <si>
    <t>W02000412</t>
  </si>
  <si>
    <t>Cardiff 046</t>
  </si>
  <si>
    <t>W02000414</t>
  </si>
  <si>
    <t>Powys 020</t>
  </si>
  <si>
    <t>W02000415</t>
  </si>
  <si>
    <t>Merthyr Tydfil 008</t>
  </si>
  <si>
    <t>W02000416</t>
  </si>
  <si>
    <t>Powys 021</t>
  </si>
  <si>
    <t>W02000417</t>
  </si>
  <si>
    <t>Neath Port Talbot 020</t>
  </si>
  <si>
    <t>W02000418</t>
  </si>
  <si>
    <t>Carmarthenshire 027</t>
  </si>
  <si>
    <t>W02000419</t>
  </si>
  <si>
    <t>Denbighshire 017</t>
  </si>
  <si>
    <t>W02000420</t>
  </si>
  <si>
    <t>Wrexham 020</t>
  </si>
  <si>
    <t>W02000421</t>
  </si>
  <si>
    <t>Ceredigion 011</t>
  </si>
  <si>
    <t>W02000422</t>
  </si>
  <si>
    <t>Cardiff 048</t>
  </si>
  <si>
    <t>W02000423</t>
  </si>
  <si>
    <t>Cardiff 049</t>
  </si>
  <si>
    <t>Air Quality  Valuation Workbook - Inputs</t>
  </si>
  <si>
    <t>Scheme details</t>
  </si>
  <si>
    <t>Insert scheme name</t>
  </si>
  <si>
    <t>Scheme_name</t>
  </si>
  <si>
    <t>Opening year</t>
  </si>
  <si>
    <t>Opening_year_in</t>
  </si>
  <si>
    <t>Forecast year</t>
  </si>
  <si>
    <t>Forecast_year_in</t>
  </si>
  <si>
    <t>Current year</t>
  </si>
  <si>
    <t>Current_year_in</t>
  </si>
  <si>
    <t>The scheme opening year should be after the current (appraisal) year</t>
  </si>
  <si>
    <t>Scheme type/area category (select from list)</t>
  </si>
  <si>
    <t>Rail (Average)</t>
  </si>
  <si>
    <t>Scheme_type_damage_cost_category</t>
  </si>
  <si>
    <t>See Sheet1 (column A) for all scheme type/area categories</t>
  </si>
  <si>
    <t>Impact pathways or Damage costs</t>
  </si>
  <si>
    <t>Damage costs</t>
  </si>
  <si>
    <t>Choice_of_concentrations_damage_costs</t>
  </si>
  <si>
    <t>Measured up to PM2.5 or PM10?</t>
  </si>
  <si>
    <t>PM2.5</t>
  </si>
  <si>
    <t>Choice_of_PM</t>
  </si>
  <si>
    <t xml:space="preserve">NOx emissions or NO2 concentrations </t>
  </si>
  <si>
    <t>Following TAG Unit A3: Either NO2 concentrations or NOx emissions should be used</t>
  </si>
  <si>
    <t>NOx emissions (tonnes)</t>
  </si>
  <si>
    <t>Without scheme</t>
  </si>
  <si>
    <t>Opening_year_without_scheme_NOx_emissions_in</t>
  </si>
  <si>
    <t>With scheme</t>
  </si>
  <si>
    <t>Opening_year_with_scheme_NOx_emissions_in</t>
  </si>
  <si>
    <t>Forecast_year_without_scheme_NOx_emissions_in</t>
  </si>
  <si>
    <t>Forecast_year_with_scheme_NOx_emissions_in</t>
  </si>
  <si>
    <t>OR</t>
  </si>
  <si>
    <t>NO2 assessment scores (using local air quality workbook)</t>
  </si>
  <si>
    <t>Opening_year_without_scheme_NO2_concentrations_in</t>
  </si>
  <si>
    <t>Opening_year_with_scheme_NO2_concentrations_in</t>
  </si>
  <si>
    <t>Forecast_year_without_scheme_NO2_concentrations_in</t>
  </si>
  <si>
    <t>Forecast_year_with_scheme_NO2_concentrations_in</t>
  </si>
  <si>
    <t>Other impacts (emissions in tonnes)</t>
  </si>
  <si>
    <t xml:space="preserve">In order to calculate effects of impacts that do not directly affect households </t>
  </si>
  <si>
    <t>such as ecosystem damages, change in emissions in tonnes is needed.</t>
  </si>
  <si>
    <t>Opening_year_without_scheme_NOx_other_emissions_in</t>
  </si>
  <si>
    <t>Opening_year_with_scheme_NOx_other_emissions_in</t>
  </si>
  <si>
    <t>Forecast_year_without_scheme_NOx_other_emissions_in</t>
  </si>
  <si>
    <t>Forecast_year_with_scheme_NOx_other_emissions_in</t>
  </si>
  <si>
    <t>PM2.5 emissions/concentrations or PM10 emissions</t>
  </si>
  <si>
    <t>PM2.5 emissions (tonnes)</t>
  </si>
  <si>
    <t>Opening_year_without_scheme_PM2.5_emissions_in</t>
  </si>
  <si>
    <t>Opening_year_with_scheme_PM2.5_emissions_in</t>
  </si>
  <si>
    <t>Forecast_year_without_scheme_PM2.5_emissions_in</t>
  </si>
  <si>
    <t>Forecast_year_with_scheme_PM2.5_emissions_in</t>
  </si>
  <si>
    <t>PM10 emissions (tonnes)</t>
  </si>
  <si>
    <t>Opening_year_without_scheme_PM10_emissions_in</t>
  </si>
  <si>
    <t>Opening_year_with_scheme_PM10_emissions_in</t>
  </si>
  <si>
    <t>Forecast_year_without_scheme_PM10_emissions_in</t>
  </si>
  <si>
    <t>Forecast_year_with_scheme_PM10_emissions_in</t>
  </si>
  <si>
    <t>PM2.5 assessment scores (using local air quality workbook)</t>
  </si>
  <si>
    <t>Opening_year_without_scheme_PM2.5_concentrations_in</t>
  </si>
  <si>
    <t>Opening_year_with_scheme_PM2.5_concentrations_in</t>
  </si>
  <si>
    <t>Forecast_year_without_scheme_PM2.5_concentrations_in</t>
  </si>
  <si>
    <t>Forecast_year_with_scheme_PM2.5_concentrations_in</t>
  </si>
  <si>
    <t>Exceedances</t>
  </si>
  <si>
    <t>Select the method used to calculate emissions on links exceeding limit values (i.e. default for the scheme category or if custom analysis has been undertaken) from the drop-down in cell C91.</t>
  </si>
  <si>
    <t>For rail schemes please select the 'Rail (Average)' exceedance method in cell C91.</t>
  </si>
  <si>
    <t>These profiles should be used only when it is not proportionate to carry out modelling identifying % of emissions in exceedance. Local or scheme specific modelling is always prefered.</t>
  </si>
  <si>
    <t>If using the 'custom' method, enter the appropriate percentages in row 96.</t>
  </si>
  <si>
    <t>Exceedance method</t>
  </si>
  <si>
    <t>Road - Outer London</t>
  </si>
  <si>
    <t>Exceedance_method_in</t>
  </si>
  <si>
    <t>Percentage of emissions on links exceeding limit values (all vehicles) - an approximation of the true split between emissions above legal limits and those below.</t>
  </si>
  <si>
    <t>Custom</t>
  </si>
  <si>
    <t>Road Transport (Average)</t>
  </si>
  <si>
    <t>Road - Central London</t>
  </si>
  <si>
    <t>Road - Inner London</t>
  </si>
  <si>
    <t>Road - Inner Conurbation</t>
  </si>
  <si>
    <t>Road - Outer Conurbation</t>
  </si>
  <si>
    <t>Road - Urban Big</t>
  </si>
  <si>
    <t>Road - Urban Large</t>
  </si>
  <si>
    <t>Road - Urban Medium</t>
  </si>
  <si>
    <t>Road - Urban Small</t>
  </si>
  <si>
    <t>Road - Rural</t>
  </si>
  <si>
    <t>Source:</t>
  </si>
  <si>
    <t>Defra analysis (2019)</t>
  </si>
  <si>
    <t>Emissions and concentrations values</t>
  </si>
  <si>
    <t>Income base year</t>
  </si>
  <si>
    <t>Income_base_values_in</t>
  </si>
  <si>
    <t>Price base year</t>
  </si>
  <si>
    <t>Price_base_values_in</t>
  </si>
  <si>
    <t>NOx damage base values (2023£ per/tonne)</t>
  </si>
  <si>
    <t>All Sectors (National)</t>
  </si>
  <si>
    <t>Aircraft</t>
  </si>
  <si>
    <t>Ships</t>
  </si>
  <si>
    <t>Rail - Central London</t>
  </si>
  <si>
    <t>Rail - Inner London</t>
  </si>
  <si>
    <t>Rail - Outer London</t>
  </si>
  <si>
    <t>Rail - Inner Conurbation</t>
  </si>
  <si>
    <t>Rail - Outer Conurbation</t>
  </si>
  <si>
    <t>Rail - Urban Big</t>
  </si>
  <si>
    <t>Rail - Urban Large</t>
  </si>
  <si>
    <t>Rail - Urban Medium</t>
  </si>
  <si>
    <t>Rail - Urban Small</t>
  </si>
  <si>
    <t>Rail - Rural</t>
  </si>
  <si>
    <t>Central</t>
  </si>
  <si>
    <t>Low</t>
  </si>
  <si>
    <t>High</t>
  </si>
  <si>
    <t>TAG data book v2.03 (May 2026). Table A3.2.1</t>
  </si>
  <si>
    <t>NOx concentration damage base values (2023£ per/capita/1ug/m3)</t>
  </si>
  <si>
    <t>Secondary PM2.5 impacts (£ per tonne):</t>
  </si>
  <si>
    <t>Other impacts (£ per tonne):</t>
  </si>
  <si>
    <t>No2_concentration_central_value_in</t>
  </si>
  <si>
    <t>Nox_concentration_secondary_PM2.5_impacts_central_value_in</t>
  </si>
  <si>
    <t>Nox_concentration_other impacts_central_value_in</t>
  </si>
  <si>
    <t>No2_concentration_low_value_in</t>
  </si>
  <si>
    <t>Nox_concentration_secondary_PM2.5_impacts_low_value_in</t>
  </si>
  <si>
    <t>Nox_concentration_other_impacts_low_value_in</t>
  </si>
  <si>
    <t>No2_concentration_high_value_in</t>
  </si>
  <si>
    <t>Nox_concentration_secondary_PM2.5_impacts_high_value_in</t>
  </si>
  <si>
    <t>Nox_concentration_other_impacts_high_value_in</t>
  </si>
  <si>
    <t>TAG Data Book v2.03 (May 2026). Table A3.2.2</t>
  </si>
  <si>
    <t>Note: if secondary PM2.5 has been accounted for in the air pollution modelling, then total impacts = direct impacts (col C) + other impacts (col J). If not, then total impacts = direct impacts (col C) + secondary PM2.5 impacts (col F) + other impacts (col J).</t>
  </si>
  <si>
    <t>PM2.5 concentrations damage base values (2023£/capita/1ug/m3)</t>
  </si>
  <si>
    <t>PM2.5_damage_base_value_central_in</t>
  </si>
  <si>
    <t xml:space="preserve">Low </t>
  </si>
  <si>
    <t>PM2.5_damage_base_value_low_in</t>
  </si>
  <si>
    <t>PM2.5_damage_base_value_high_in</t>
  </si>
  <si>
    <t>PM2.5 emissions damage base values (2023£/tonne)</t>
  </si>
  <si>
    <t>Pm2.5/10 conversion factors</t>
  </si>
  <si>
    <t>PM2.5/10 factor</t>
  </si>
  <si>
    <t>Appraisal period and discounting</t>
  </si>
  <si>
    <t>Appraisal period (years)</t>
  </si>
  <si>
    <t>Appraisal_period_length_in</t>
  </si>
  <si>
    <t>PV base year</t>
  </si>
  <si>
    <t>PV_base_year_in</t>
  </si>
  <si>
    <t>Outputs price year</t>
  </si>
  <si>
    <t>Price_base_outputs_in</t>
  </si>
  <si>
    <t>Discount period 1</t>
  </si>
  <si>
    <t>Discount_period_1_in</t>
  </si>
  <si>
    <t>Discount period 2</t>
  </si>
  <si>
    <t>Discount_period_2_in</t>
  </si>
  <si>
    <t>Discount period 3</t>
  </si>
  <si>
    <t>Discount_period_3_in</t>
  </si>
  <si>
    <t>Discount rate 1</t>
  </si>
  <si>
    <t>Discount_rate_1_in</t>
  </si>
  <si>
    <t>Discount rate 2</t>
  </si>
  <si>
    <t>Discount_rate_2_in</t>
  </si>
  <si>
    <t>Discount rate 3</t>
  </si>
  <si>
    <t>Discount_rate_3_in</t>
  </si>
  <si>
    <t>TAG data book v2.03(May 2026). Table A1.1.1.</t>
  </si>
  <si>
    <t xml:space="preserve">GDP deflator </t>
  </si>
  <si>
    <t>GDP_deflator_in</t>
  </si>
  <si>
    <t>Real GDP per capita</t>
  </si>
  <si>
    <t>GDP_capita_in</t>
  </si>
  <si>
    <t>Income elasticity (for uprating)</t>
  </si>
  <si>
    <t>TAG Data Book v2.03 (May 2026), Annual Parameters. (For use of income elasticity for uprating purposes, see TAG Units A3 and A4.1)</t>
  </si>
  <si>
    <t>Type</t>
  </si>
  <si>
    <t>Impact pathways</t>
  </si>
  <si>
    <t>PM10</t>
  </si>
  <si>
    <t>Air Quality Valuation Workbook - Calculations</t>
  </si>
  <si>
    <t>year</t>
  </si>
  <si>
    <t>Appraisal period</t>
  </si>
  <si>
    <t>Opening_year</t>
  </si>
  <si>
    <t>Opening_year_mask</t>
  </si>
  <si>
    <t>Forecast_year_mask</t>
  </si>
  <si>
    <t>Difference (years)</t>
  </si>
  <si>
    <t>Interpolation_period_length_in</t>
  </si>
  <si>
    <t>Appraisal period length (years)</t>
  </si>
  <si>
    <t>Interpolation</t>
  </si>
  <si>
    <t>Interpolation_mask</t>
  </si>
  <si>
    <t>Extrapolation</t>
  </si>
  <si>
    <t>Extrapolation_mask</t>
  </si>
  <si>
    <t>Appraisal_period</t>
  </si>
  <si>
    <t>Check</t>
  </si>
  <si>
    <t>NOx and NO2 concentrations</t>
  </si>
  <si>
    <t>Without scheme (1ug/m3 change)</t>
  </si>
  <si>
    <t>Opening year NO2 concentrations</t>
  </si>
  <si>
    <t>Opening_year_without_scheme_NO2_concentrations</t>
  </si>
  <si>
    <t>Opening_year_without_scheme_NOx_concentrations_in</t>
  </si>
  <si>
    <t>Forecast year NO2 concentrations</t>
  </si>
  <si>
    <t>Forecast_year_without_scheme_NO2_concentrations</t>
  </si>
  <si>
    <t>Forecast_year_without_scheme_NOx_concentrations_in</t>
  </si>
  <si>
    <t>Difference</t>
  </si>
  <si>
    <t>Difference_without_scheme_NO2_concentrations</t>
  </si>
  <si>
    <t>Forecast_year_without_scheme_NOx_concentrations_in-Opening_year_without_scheme_NOx_concentrations_in</t>
  </si>
  <si>
    <t>Opening_year_without_scheme_NOx_concentrations_in_mask</t>
  </si>
  <si>
    <t>Forecast_year_without_scheme_NOx_concentrations_in_mask</t>
  </si>
  <si>
    <t>Interpolation_without_scheme_NOx_concentrations_in_mask</t>
  </si>
  <si>
    <t>Extrapolation_without_scheme_NOx_concentrations_in_mask</t>
  </si>
  <si>
    <t>Total</t>
  </si>
  <si>
    <t>Total_without_scheme_NOx_concentrations_in</t>
  </si>
  <si>
    <t>With scheme (1ug/m3 change)</t>
  </si>
  <si>
    <t>Opening_year_with_scheme_NO2_concentrations</t>
  </si>
  <si>
    <t>Forecast_year_with_scheme_NO2_concentrations</t>
  </si>
  <si>
    <t>Difference_with_scheme_NO2_concentrations</t>
  </si>
  <si>
    <t>Opening_year_with_scheme_NOx_concentrations_mask</t>
  </si>
  <si>
    <t>Forecast_year_with_scheme_NOx_concentrations_mask</t>
  </si>
  <si>
    <t>Interpolation_with_scheme_NOx_concentrations_mask</t>
  </si>
  <si>
    <t>Extrapolation_with_scheme_NOx_concentrations_mask</t>
  </si>
  <si>
    <t>Total_with_scheme_NOx_concentrations</t>
  </si>
  <si>
    <t>Total change in NO2 assessment scores</t>
  </si>
  <si>
    <t>NO2_concentrations_total_change</t>
  </si>
  <si>
    <t>Change over 60 years</t>
  </si>
  <si>
    <t>Total_change_NO2_appraisal_concentrations</t>
  </si>
  <si>
    <t>NOx CONCENTRATION OTHER IMPACTS</t>
  </si>
  <si>
    <t>Without scheme (tonnes)</t>
  </si>
  <si>
    <t>Opening year NOx emissions (other impacts)</t>
  </si>
  <si>
    <t>Opening_year_without_scheme_NOx_other_emissions</t>
  </si>
  <si>
    <t>Forecast year NOx emissions (other impacts)</t>
  </si>
  <si>
    <t>Forecast_year_without_scheme_NOx_other_emissions</t>
  </si>
  <si>
    <t>Difference (emissions other impacts)</t>
  </si>
  <si>
    <t>Difference_without_scheme_NOx_other_emissions</t>
  </si>
  <si>
    <t>Opening_year_without_scheme_NO2_emissions_other_mask</t>
  </si>
  <si>
    <t>Forecast_year_without_scheme_NO2_emissions_other_mask</t>
  </si>
  <si>
    <t>Interpolation_without_scheme_NO2_emissions_other_mask</t>
  </si>
  <si>
    <t>Extrapolation_without_scheme_NO2_emissions_other_mask</t>
  </si>
  <si>
    <t>Total_without_scheme_NO2_other_emissions</t>
  </si>
  <si>
    <t>With scheme (tonnes)</t>
  </si>
  <si>
    <t>Opening year NOx emissions</t>
  </si>
  <si>
    <t>Opening_year_with_scheme_NOx_other_emissions</t>
  </si>
  <si>
    <t>Forecast year NOx emissions</t>
  </si>
  <si>
    <t>Forecast_year_with_scheme_NOx_other_emissions</t>
  </si>
  <si>
    <t>Difference_with_scheme_NOx_other_emissions</t>
  </si>
  <si>
    <t>Opening_year_with_scheme_NO2_emissions_other_mask</t>
  </si>
  <si>
    <t>Forecast_year_with_scheme_NO2_emissions_other_mask</t>
  </si>
  <si>
    <t>Interpolation_with_scheme_NO2_emissions_other_mask</t>
  </si>
  <si>
    <t>Extrapolation_with_scheme_NO2_emissions_other_mask</t>
  </si>
  <si>
    <t>Total_with_scheme_NO2_emissions_other</t>
  </si>
  <si>
    <t>Total change in NOx emissions (tonnes)</t>
  </si>
  <si>
    <t>NO2_emissions_other_TOTAL_change</t>
  </si>
  <si>
    <t>NOx emissions</t>
  </si>
  <si>
    <t>Opening_year_without_scheme_NOx_emissions</t>
  </si>
  <si>
    <t>Forecast_year_without_scheme_NOx_emissions</t>
  </si>
  <si>
    <t>Difference_without_scheme_NOx_emissions</t>
  </si>
  <si>
    <t>Opening_year_without_scheme_NOx_emissions_mask</t>
  </si>
  <si>
    <t>Forecast_year_without_scheme_NOx_emissions_mask</t>
  </si>
  <si>
    <t>Interpolation_without_scheme_NOx_emissions_mask</t>
  </si>
  <si>
    <t>Extrapolation_without_scheme_NOx_emissions_mask</t>
  </si>
  <si>
    <t>Total_without_scheme_NOx_emissions</t>
  </si>
  <si>
    <t>Opening_year_with_scheme_NOx_emissions</t>
  </si>
  <si>
    <t>Forecast_year_with_scheme_NOx_emissions</t>
  </si>
  <si>
    <t>Difference_with_scheme_NOx_emissions</t>
  </si>
  <si>
    <t>Opening_year_with_scheme_NOx_emissions_mask</t>
  </si>
  <si>
    <t>Forecast_year_with_scheme_NOx_emissions_mask</t>
  </si>
  <si>
    <t>Interpolation_with_scheme_NOx_emissions_mask</t>
  </si>
  <si>
    <t>Extrapolation_with_scheme_NOx_emissions_mask</t>
  </si>
  <si>
    <t>Total_with_scheme_NOx_emissions</t>
  </si>
  <si>
    <t>NOx_emissions_TOTAL_change</t>
  </si>
  <si>
    <t>TOTAL_emissions_change_60years</t>
  </si>
  <si>
    <t>EU emission exceedance values</t>
  </si>
  <si>
    <t>Exceedance_method</t>
  </si>
  <si>
    <t>Exceedance %</t>
  </si>
  <si>
    <t>Exceedance_percentages</t>
  </si>
  <si>
    <t>Exceedance without</t>
  </si>
  <si>
    <t>Exceedance_without</t>
  </si>
  <si>
    <t>Exceedance with</t>
  </si>
  <si>
    <t>Exceedance_with</t>
  </si>
  <si>
    <t>Exceedance difference</t>
  </si>
  <si>
    <t>Exceedance_difference</t>
  </si>
  <si>
    <t>NOx emissions in areas of exceedance</t>
  </si>
  <si>
    <t>Without_scheme_NOx_emissions_in_exceedance</t>
  </si>
  <si>
    <t>With_scheme_NOx_emissions_in_exceedance</t>
  </si>
  <si>
    <t>Change in emissions</t>
  </si>
  <si>
    <t>Change_NOx_emissions_in_exceedance</t>
  </si>
  <si>
    <t>Without scheme opening year</t>
  </si>
  <si>
    <t>Without_scheme_opening_year_exceedance</t>
  </si>
  <si>
    <t>With scheme opening year</t>
  </si>
  <si>
    <t>With_scheme_opening_year_exceedance</t>
  </si>
  <si>
    <t>Change</t>
  </si>
  <si>
    <t>Change_opening_year_exceedance</t>
  </si>
  <si>
    <t>Without scheme forecast year</t>
  </si>
  <si>
    <t>Without_scheme_forecast_year_exceedance</t>
  </si>
  <si>
    <t>With scheme forecast year</t>
  </si>
  <si>
    <t>With_scheme_forecast_year_exceedance</t>
  </si>
  <si>
    <t>Change_forecast_year_exceedance</t>
  </si>
  <si>
    <t>NOx emissions not in areas of exceedance</t>
  </si>
  <si>
    <t>Without_scheme_NOx_emissions_not_in_exceedance</t>
  </si>
  <si>
    <t>With_scheme_NOx_emissions_not in_exceedance</t>
  </si>
  <si>
    <t>Change_NOx_emissions_not_in_exceedance</t>
  </si>
  <si>
    <t>Without_scheme_opening_year_not_in_exceedance</t>
  </si>
  <si>
    <t>With_scheme_opening_year_not_in_exceedance</t>
  </si>
  <si>
    <t>Change_opening_year_not_in_exceedance</t>
  </si>
  <si>
    <t>Without_scheme_forecast_year_not_in_exceedance</t>
  </si>
  <si>
    <t>With_scheme_forecast_year_not_in_exceedance</t>
  </si>
  <si>
    <t>Change_forecast_year_not_in_exceedance</t>
  </si>
  <si>
    <t>PM2.5 concentrations</t>
  </si>
  <si>
    <t>Opening year PM2.5 concentrations</t>
  </si>
  <si>
    <t>Opening_year_without_scheme_PM2.5_concentrations</t>
  </si>
  <si>
    <t>Forecast year PM2.5 concentrations</t>
  </si>
  <si>
    <t>Forecast_year_without_scheme_PM2.5_concentrations</t>
  </si>
  <si>
    <t>Difference_without_scheme_PM2.5_concentrations</t>
  </si>
  <si>
    <t>Opening_year_without_scheme_PM2.5_concentrations_mask</t>
  </si>
  <si>
    <t>Forecast_year_without_scheme_PM2.5_concentrations_mask</t>
  </si>
  <si>
    <t>Interpolation_without_scheme_PM2.5_concentrations_mask</t>
  </si>
  <si>
    <t>Extrapolation_without_scheme_PM2.5_concentrations_mask</t>
  </si>
  <si>
    <t>Total_without_scheme_PM2.5_concentrations</t>
  </si>
  <si>
    <t>Opening_year_with_scheme_PM2.5_concentrations</t>
  </si>
  <si>
    <t>Forecast_year_with_scheme_PM2.5_concentrations</t>
  </si>
  <si>
    <t>Difference_with_scheme_PM2.5_concentrations</t>
  </si>
  <si>
    <t>Opening_year_with_scheme_PM2.5_concentrations_mask</t>
  </si>
  <si>
    <t>Forecast_year_with_scheme_PM2.5_concentrations_mask</t>
  </si>
  <si>
    <t>Interpolation_with_scheme_PM2.5_concentrations_mask</t>
  </si>
  <si>
    <t>Extrapolation_with_scheme_PM2.5_concentrations_mask</t>
  </si>
  <si>
    <t>Total_with_scheme_PM2.5_concentrations</t>
  </si>
  <si>
    <t>Change in PM2.5 concentrations net total assessment</t>
  </si>
  <si>
    <t>Change_in_PM2.5_concentrations_net_total_assessment</t>
  </si>
  <si>
    <t>Opening year net route assessment</t>
  </si>
  <si>
    <t>PM2.5 emissions</t>
  </si>
  <si>
    <t>Opening year PM2.5 emissions</t>
  </si>
  <si>
    <t>Opening_year_without_scheme_PM2.5_emissions</t>
  </si>
  <si>
    <t>Forecast year PM2.5 emissions</t>
  </si>
  <si>
    <t>Forecast_year_without_scheme_PM2.5_emissions</t>
  </si>
  <si>
    <t>Difference_without_scheme_PM2.5_emissions</t>
  </si>
  <si>
    <t>Opening_year_without_scheme_PM2.5_emissions_mask</t>
  </si>
  <si>
    <t>Forecast_year_without_scheme_PM2.5_emissions_mask</t>
  </si>
  <si>
    <t>Interpolation_without_scheme_PM2.5_emissions_mask</t>
  </si>
  <si>
    <t>Extrapolation_without_scheme_PM2.5_emissions_mask</t>
  </si>
  <si>
    <t>Total_without_scheme_PM2.5_emissions</t>
  </si>
  <si>
    <t>Opening_year_with_scheme_PM2.5_emissions</t>
  </si>
  <si>
    <t>Forecast_year_with_scheme_PM2.5_emissions</t>
  </si>
  <si>
    <t>Difference_with_scheme_PM2.5_emissions</t>
  </si>
  <si>
    <t>Opening_year_with_scheme_PM2.5_emissions_mask</t>
  </si>
  <si>
    <t>Forecast_year_with_scheme_PM2.5_emissions_mask</t>
  </si>
  <si>
    <t>Interpolation_with_scheme_PM2.5_emissions_mask</t>
  </si>
  <si>
    <t>Extrapolation_with_scheme_PM2.5_emissions_mask</t>
  </si>
  <si>
    <t>Total_with_scheme_PM2.5_emissions</t>
  </si>
  <si>
    <t xml:space="preserve">Change in PM2.5 emissions </t>
  </si>
  <si>
    <t>Change_in_PM2.5_emissions_net_total</t>
  </si>
  <si>
    <t>Total 60-year change in emissions</t>
  </si>
  <si>
    <t>TOTAL_PM2.5_emissions_change</t>
  </si>
  <si>
    <t>PM10 emissions and conversion to PM2.5</t>
  </si>
  <si>
    <t>Opening year PM10 emissions</t>
  </si>
  <si>
    <t>Opening_year_without_scheme_PM10_emissions</t>
  </si>
  <si>
    <t>Forecast year PM10 emissions</t>
  </si>
  <si>
    <t>Forecast_year_without_scheme_PM10_emissions</t>
  </si>
  <si>
    <t>Difference_without_scheme_PM10_emissions</t>
  </si>
  <si>
    <t>Opening_year_without_scheme_PM10_emissions_mask</t>
  </si>
  <si>
    <t>Forecast_year_without_scheme_PM10_emissions_mask</t>
  </si>
  <si>
    <t>Interpolation_without_scheme_PM10_emissions_mask</t>
  </si>
  <si>
    <t>Extrapolation_without_scheme_PM10_emissions_mask</t>
  </si>
  <si>
    <t>Total_without_scheme_PM10_emissions</t>
  </si>
  <si>
    <t>Opening_year_with_scheme_PM10_emissions</t>
  </si>
  <si>
    <t>Forecast_year_with_scheme_PM10_emissions</t>
  </si>
  <si>
    <t>Difference_with_scheme_PM10_emissions</t>
  </si>
  <si>
    <t>Opening_year_with_scheme_PM10_emissions_mask</t>
  </si>
  <si>
    <t>Forecast_year_with_scheme_PM10_emissions_mask</t>
  </si>
  <si>
    <t>Interpolation_with_scheme_PM10_emissions_mask</t>
  </si>
  <si>
    <t>Extrapolation_with_scheme_PM10_emissions_mask</t>
  </si>
  <si>
    <t>Total_with_scheme_PM10_emissions</t>
  </si>
  <si>
    <t>Change in PM10 emissions net total assessment</t>
  </si>
  <si>
    <t>Change_in_PM10_emissions_net_total</t>
  </si>
  <si>
    <t>TOTAL_PM10_emissions_change</t>
  </si>
  <si>
    <t>Conversion of PM10 to PM2.5</t>
  </si>
  <si>
    <t>Conversion Factor</t>
  </si>
  <si>
    <t>PM10_to_PM2.5_Conversion</t>
  </si>
  <si>
    <t>Change in converted PM2.5 emissions net total assessment</t>
  </si>
  <si>
    <t>Change_in_PM2.5_emissions_net_total_conversion</t>
  </si>
  <si>
    <t>TOTAL_PM2.5_emissions_change_converted</t>
  </si>
  <si>
    <t>Damage Costs</t>
  </si>
  <si>
    <t>Income and price adjustment</t>
  </si>
  <si>
    <t>GDP deflator index</t>
  </si>
  <si>
    <t>GDP_deflator</t>
  </si>
  <si>
    <t>Real GDP per capita index</t>
  </si>
  <si>
    <t>GDP_capita</t>
  </si>
  <si>
    <t>Income base for emission/concentration values</t>
  </si>
  <si>
    <t>Income_base_values</t>
  </si>
  <si>
    <t>GDP per capita index - values</t>
  </si>
  <si>
    <t>GDP_capita_base_values</t>
  </si>
  <si>
    <t>Price base for emission/concentration values</t>
  </si>
  <si>
    <t>Price_base_values</t>
  </si>
  <si>
    <t>GDP deflator index - values</t>
  </si>
  <si>
    <t>GDP_deflator_base_values</t>
  </si>
  <si>
    <t>Price base for outputs</t>
  </si>
  <si>
    <t>Price_base_outputs</t>
  </si>
  <si>
    <t>GDP deflator index - for outputs</t>
  </si>
  <si>
    <t>GDP_deflator_outputs</t>
  </si>
  <si>
    <t>Price base adjustment</t>
  </si>
  <si>
    <t>Price_adjustment</t>
  </si>
  <si>
    <t>Income elasticity</t>
  </si>
  <si>
    <t>Income_elasticity</t>
  </si>
  <si>
    <t>Uprating mask</t>
  </si>
  <si>
    <t>NO2 concentration costs (£/capita/1μgm-3)</t>
  </si>
  <si>
    <t>Low base value</t>
  </si>
  <si>
    <t>No2_concentration_cost_low</t>
  </si>
  <si>
    <t>Central base value</t>
  </si>
  <si>
    <t>No2_concentration_cost_central</t>
  </si>
  <si>
    <t>High base value</t>
  </si>
  <si>
    <t>No2_concentration_cost_high</t>
  </si>
  <si>
    <t>NO2_total_concentration_costs_low</t>
  </si>
  <si>
    <t>NO2_total_concentration_costs_central</t>
  </si>
  <si>
    <t>NO2_total_concentration_costs_high</t>
  </si>
  <si>
    <t>Secondary PM2.5 impacts (£/tonne)</t>
  </si>
  <si>
    <t>Nox_concentration_secondary_PM2.5_impacts_low</t>
  </si>
  <si>
    <t>Nox_concentration_secondary_PM2.5_impacts_central</t>
  </si>
  <si>
    <t>Nox_concentration_secondary_PM2.5_impacts_high</t>
  </si>
  <si>
    <t>NO2_total_secondary_PM2.5_impacts_low</t>
  </si>
  <si>
    <t>NO2_total_secondary_PM2.5_impacts_central</t>
  </si>
  <si>
    <t>NO2_total_secondary_PM2.5_impacts_high</t>
  </si>
  <si>
    <t>Other impacts (£/tonne)</t>
  </si>
  <si>
    <t>Nox_concentration_other_impacts_low_calc</t>
  </si>
  <si>
    <t>Nox_concentration_other_impacts_central</t>
  </si>
  <si>
    <t>Nox_concentration_other_impacts_high</t>
  </si>
  <si>
    <t>NO2_total_other_impacts_low</t>
  </si>
  <si>
    <t>NO2_total_other_impacts_central</t>
  </si>
  <si>
    <t>NO2_total_other_impacts_high</t>
  </si>
  <si>
    <t>NOx damage costs (£/tonne)</t>
  </si>
  <si>
    <t>Nox_damage_base_value_low</t>
  </si>
  <si>
    <t>Nox_damage_base_value_central</t>
  </si>
  <si>
    <t>Nox_damage_base_value_high</t>
  </si>
  <si>
    <t>NOx_damage_costs_low</t>
  </si>
  <si>
    <t>NOx_damage_costs_central</t>
  </si>
  <si>
    <t>NOx_damage_costs_high</t>
  </si>
  <si>
    <t>PM2.5 concentration costs (£/Capita/1μgm-3)</t>
  </si>
  <si>
    <t>PM2.5_concentrations_base_value_low</t>
  </si>
  <si>
    <t>PM2.5_concentrations_base_value_central</t>
  </si>
  <si>
    <t>PM2.5_concentrations_base_value_high</t>
  </si>
  <si>
    <t>PM2.5_concentration_costs_low</t>
  </si>
  <si>
    <t>PM2.5_concentration_costs_central</t>
  </si>
  <si>
    <t>PM2.5_concentration_costs_high</t>
  </si>
  <si>
    <t>PM2.5 (£/tonne)</t>
  </si>
  <si>
    <t>PM2.5_damage_base_value_low</t>
  </si>
  <si>
    <t>PM2.5_damage_base_value_central</t>
  </si>
  <si>
    <t>PM2.5_damage_base_value_high</t>
  </si>
  <si>
    <t>PM2.5_damage_costs_low</t>
  </si>
  <si>
    <t>PM2.5_damage_costs_central</t>
  </si>
  <si>
    <t>PM2.5_damage_costs_high</t>
  </si>
  <si>
    <t xml:space="preserve">Valuations </t>
  </si>
  <si>
    <t>NO2 IPA VALUATIONS</t>
  </si>
  <si>
    <t>NO2 concentration benefits</t>
  </si>
  <si>
    <t>(positive values represent a benefit -  an improvement in air quality)</t>
  </si>
  <si>
    <t>Low (£)</t>
  </si>
  <si>
    <t>NO2_concentrations_benefits_low</t>
  </si>
  <si>
    <t>Central (£)</t>
  </si>
  <si>
    <t>NO2_concentrations_benefits_central</t>
  </si>
  <si>
    <t>High (£)</t>
  </si>
  <si>
    <t>NO2_concentrations_benefits_high</t>
  </si>
  <si>
    <t xml:space="preserve">Secondary PM2.5 impacts - NOx concentration benefits </t>
  </si>
  <si>
    <t>NOx_concentrations_secondary_PM2.5_impacts_low</t>
  </si>
  <si>
    <t>NOx_concentrations_secondary_PM2.5_impacts_central</t>
  </si>
  <si>
    <t>NOx_concentrations_secondary_PM2.5_impacts_high</t>
  </si>
  <si>
    <t xml:space="preserve">Other impacts - NOx concentration benefits </t>
  </si>
  <si>
    <t>NOx_concentrations_other_impacts_low</t>
  </si>
  <si>
    <t>NOx_concentrations_other_impacts_central</t>
  </si>
  <si>
    <t>NOx_concentrations_other_impacts_high</t>
  </si>
  <si>
    <t>TOTAL IPA NO2/NOx concentration benefits (HHs and other impacts)</t>
  </si>
  <si>
    <t>NO2_and_NOx_concentrations_TOTAL_benefits_low</t>
  </si>
  <si>
    <t>NO2_and_NOx_concentrations_TOTAL_benefits_central</t>
  </si>
  <si>
    <t>NO2_and_NOx_concentrations_TOTAL_benefits_high</t>
  </si>
  <si>
    <t>NOx Damage Costs Calculation</t>
  </si>
  <si>
    <t>NOx emissions benefits not in areas of exceedance</t>
  </si>
  <si>
    <t>NOx_benefits_not_in_exceedance_low</t>
  </si>
  <si>
    <t>NOx_benefits_not_in_exceedance_central</t>
  </si>
  <si>
    <t>NOx_benefits_not_in_exceedance_high</t>
  </si>
  <si>
    <t>NOx emissions benefits in areas of exceedance</t>
  </si>
  <si>
    <t>NOx_benefits_in_exceedance_low</t>
  </si>
  <si>
    <t>NOx_benefits_in_exceedance_central</t>
  </si>
  <si>
    <t>NOx_benefits_in_exceedance_high</t>
  </si>
  <si>
    <t>PM2.5 IPA Calculation</t>
  </si>
  <si>
    <t>PM2.5 concentrations benefits</t>
  </si>
  <si>
    <t>PM2.5_concentrations_low</t>
  </si>
  <si>
    <t>PM2.5_concentrations_central</t>
  </si>
  <si>
    <t>PM2.5_concentrations_high</t>
  </si>
  <si>
    <t>PM2.5 IPA Total Benefits</t>
  </si>
  <si>
    <t>PM2.5_concentrations_TOTAL_benefits_low</t>
  </si>
  <si>
    <t>PM2.5_concentrations_TOTAL_benefits_central</t>
  </si>
  <si>
    <t>PM2.5_concentrations_TOTAL_benefits_high</t>
  </si>
  <si>
    <t>PM2.5 Damage Costs Calculation</t>
  </si>
  <si>
    <t>PM2.5 emissions benefits (including converted PM10 emissions)</t>
  </si>
  <si>
    <t>PM2.5_emissions_low</t>
  </si>
  <si>
    <t>PM2.5_emissions_central</t>
  </si>
  <si>
    <t>PM2.5_emissions_high</t>
  </si>
  <si>
    <t>Discounting and present values</t>
  </si>
  <si>
    <t>Discount period</t>
  </si>
  <si>
    <t>Current_year</t>
  </si>
  <si>
    <t>PV_base_year</t>
  </si>
  <si>
    <t>discount period 1</t>
  </si>
  <si>
    <t>Discount_period_1</t>
  </si>
  <si>
    <t>discount period 2</t>
  </si>
  <si>
    <t>Discount_period_2</t>
  </si>
  <si>
    <t>discount period 3</t>
  </si>
  <si>
    <t>Discount_period_3</t>
  </si>
  <si>
    <t>Masks</t>
  </si>
  <si>
    <t>Discount_period_1_mask</t>
  </si>
  <si>
    <t>Discount_period_2_mask</t>
  </si>
  <si>
    <t>Discount_period_3_mask</t>
  </si>
  <si>
    <t>Discount rates and factors</t>
  </si>
  <si>
    <t>discount rate 1</t>
  </si>
  <si>
    <t>Discount_rate_1</t>
  </si>
  <si>
    <t>discount rate 2</t>
  </si>
  <si>
    <t>Discount_rate_2</t>
  </si>
  <si>
    <t>discount rate 3</t>
  </si>
  <si>
    <t>Discount_rate_3</t>
  </si>
  <si>
    <t>Discount rate profile</t>
  </si>
  <si>
    <t>Discount_rate_profile</t>
  </si>
  <si>
    <t>Discount factor</t>
  </si>
  <si>
    <t>Discount_factor</t>
  </si>
  <si>
    <t xml:space="preserve">Discounted benefits for NO2 concentrations </t>
  </si>
  <si>
    <t>No2_concentrations_discounted_low</t>
  </si>
  <si>
    <t>No2_concentrations_discounted_central</t>
  </si>
  <si>
    <t>No2_concentrations_discounted_high</t>
  </si>
  <si>
    <t>Of which:</t>
  </si>
  <si>
    <t>Concentration costs (Per Capita):</t>
  </si>
  <si>
    <t>NO2_concentration_pc_discounted_low</t>
  </si>
  <si>
    <t>NO2_concentration_pc_discounted_central</t>
  </si>
  <si>
    <t>NO2_concentration_pc_discounted_high</t>
  </si>
  <si>
    <t>Secondary PM2.5 impacts:</t>
  </si>
  <si>
    <t>NO2_concentration_secondary_PM2.5_impacts_discounted_low</t>
  </si>
  <si>
    <t>NO2_concentration_secondary_PM2.5_impacts_discounted_central</t>
  </si>
  <si>
    <t>NO2_concentration_secondary_PM2.5_impacts_discounted_high</t>
  </si>
  <si>
    <t>Other impacts:</t>
  </si>
  <si>
    <t>NO2_concentration_other_impacts_discounted_low</t>
  </si>
  <si>
    <t>NO2_concentration_other_impacts_discounted_central</t>
  </si>
  <si>
    <t>NO2_concentration_other_impacts_discounted_high</t>
  </si>
  <si>
    <t>Discounted benefits for NOx emissions not in areas of exceedance</t>
  </si>
  <si>
    <t>NOx_benefits_not_in_exceedance_discounted_low</t>
  </si>
  <si>
    <t>NOx_benefits_not_in_exceedance_discounted_central</t>
  </si>
  <si>
    <t>NOx_benefits_not_in_exceedance_discounted_high</t>
  </si>
  <si>
    <t>Discounted benefits for NOx emissions in areas of exceedance</t>
  </si>
  <si>
    <t>NOx_benefits_in_exceedance_discounted_low</t>
  </si>
  <si>
    <t>NOx_benefits_in_exceedance_discounted_central</t>
  </si>
  <si>
    <t>NOx_benefits_in_exceedance_discounted_high</t>
  </si>
  <si>
    <t>Discounted benefits for PM2.5 concentrations</t>
  </si>
  <si>
    <t>PM2.5_benefits_discounted_low</t>
  </si>
  <si>
    <t>PM2.5_benefits_discounted_central</t>
  </si>
  <si>
    <t>PM2.5_benefits_discounted_high</t>
  </si>
  <si>
    <t>Concentration costs (Per capita):</t>
  </si>
  <si>
    <t>PM2.5_concentration_pc_discounted_low</t>
  </si>
  <si>
    <t>PM2.5_concentration_pc_discounted_central</t>
  </si>
  <si>
    <t>PM2.5_concentration_pc_discounted_high</t>
  </si>
  <si>
    <t>Discounted benefits for PM2.5 emissions</t>
  </si>
  <si>
    <t>PM2.5_emissions_discounted_low</t>
  </si>
  <si>
    <t>Central(£)</t>
  </si>
  <si>
    <t>PM2.5_emissions_discounted_central</t>
  </si>
  <si>
    <t>PM2.5_emissions_discounted_high</t>
  </si>
  <si>
    <t>NPV</t>
  </si>
  <si>
    <t>NO2 concentration costs NPV estimates</t>
  </si>
  <si>
    <t>NO2_concentration_NPV_low</t>
  </si>
  <si>
    <t>NO2_concentration_NPV_central</t>
  </si>
  <si>
    <t>NO2_concentration_NPV_high</t>
  </si>
  <si>
    <t>NO2_concentration_NPV_pc_low</t>
  </si>
  <si>
    <t>NO2_concentration_NPV_pc_central</t>
  </si>
  <si>
    <t>NO2_concentration_NPV_pc_high</t>
  </si>
  <si>
    <t>NOx_concentration_NPV_secondary_PM2.5_impacts_low</t>
  </si>
  <si>
    <t>NOx_concentration_NPV_secondary_PM2.5_impacts_central</t>
  </si>
  <si>
    <t>NOx_concentration_NPV_secondary_PM2.5_impacts_high</t>
  </si>
  <si>
    <t>NOx_concentration_NPV_other_impacts_low</t>
  </si>
  <si>
    <t>NOx_concentration_NPV_other_impacts_central</t>
  </si>
  <si>
    <t>NOx_concentration_NPV_other_impacts_high</t>
  </si>
  <si>
    <t>NOx damage costs NPV estimates not in exceedance</t>
  </si>
  <si>
    <t>NOx_damage_NPV_low</t>
  </si>
  <si>
    <t>NOx_damage_NPV_central</t>
  </si>
  <si>
    <t>NOx_damage_NPV_high</t>
  </si>
  <si>
    <t>NOx damage costs NPV estimates in exceedance</t>
  </si>
  <si>
    <t>NOX_damage_in_exceedance_NPV_low</t>
  </si>
  <si>
    <t>NOX_damage_in_exceedance_NPV_central</t>
  </si>
  <si>
    <t>NOX_damage_in_exceedance_NPV_high</t>
  </si>
  <si>
    <t>Total present value of change in NOx emissions</t>
  </si>
  <si>
    <t>NOx_NPV_low</t>
  </si>
  <si>
    <t>NOx_NPV_central</t>
  </si>
  <si>
    <t>NOx_NPV_high</t>
  </si>
  <si>
    <t>PM2.5 concentration costs NPV estimates</t>
  </si>
  <si>
    <t>PM2.5_concentrations_NPV_low</t>
  </si>
  <si>
    <t>PM2.5_concentrations_NPV_central</t>
  </si>
  <si>
    <t>PM2.5_concentrations_NPV_high</t>
  </si>
  <si>
    <t>PM2.5_concentration_NPV_pc_low</t>
  </si>
  <si>
    <t>PM2.5_concentration_NPV_pc_central</t>
  </si>
  <si>
    <t>PM2.5_concentration_NPV_pc_high</t>
  </si>
  <si>
    <t>PM2.5 damage costs NPV estimates</t>
  </si>
  <si>
    <t>PM2.5_damage_NPV_low</t>
  </si>
  <si>
    <t>PM2.5_damage_NPV_central</t>
  </si>
  <si>
    <t>PM2.5_damage_NPV_high</t>
  </si>
  <si>
    <t>Total present value of change in air quality: £NPV</t>
  </si>
  <si>
    <t>NPV_low</t>
  </si>
  <si>
    <t>NPV_central</t>
  </si>
  <si>
    <t>NPV_high</t>
  </si>
  <si>
    <t>Air Quality Valuation Workbook - Worksheet 2</t>
  </si>
  <si>
    <t>Regional Air Quality</t>
  </si>
  <si>
    <t>Scheme name:</t>
  </si>
  <si>
    <t>Opening year:</t>
  </si>
  <si>
    <t>Forecast year:</t>
  </si>
  <si>
    <t>NOx emissions in tonnes per year</t>
  </si>
  <si>
    <t>Areas not exceeding limit values</t>
  </si>
  <si>
    <t>Areas exceeding limit values</t>
  </si>
  <si>
    <t>Qualitative comments:</t>
  </si>
  <si>
    <t>Data sources:</t>
  </si>
  <si>
    <t>Air Quality Valuation Workbook - Worksheet 3</t>
  </si>
  <si>
    <t>Scheme Name:</t>
  </si>
  <si>
    <t>Present Value Base Year</t>
  </si>
  <si>
    <t>Current Year</t>
  </si>
  <si>
    <t>Proposal Opening year:</t>
  </si>
  <si>
    <t>Project (Road/Rail or Road and Rail):</t>
  </si>
  <si>
    <t xml:space="preserve"> </t>
  </si>
  <si>
    <t>Overall Assessment Score:</t>
  </si>
  <si>
    <t>Damage Costs Approach (Emissions)</t>
  </si>
  <si>
    <t>Present value of change in NOx emissions (£):</t>
  </si>
  <si>
    <t>Present value of change in PM emissions (£):</t>
  </si>
  <si>
    <t>Impact Pathways Approach (Concentrations)</t>
  </si>
  <si>
    <t>Present value of change in NO2 concentrations (£):</t>
  </si>
  <si>
    <t>Concentration costs:</t>
  </si>
  <si>
    <t>Other impacts (NOx):</t>
  </si>
  <si>
    <t>Present value of change in PM2.5 concentrations (£):</t>
  </si>
  <si>
    <t>Total Change</t>
  </si>
  <si>
    <t>Total value of change in air quality (£):</t>
  </si>
  <si>
    <r>
      <t xml:space="preserve">*positive value reflects a </t>
    </r>
    <r>
      <rPr>
        <b/>
        <sz val="7"/>
        <rFont val="Arial"/>
        <family val="2"/>
      </rPr>
      <t>net benefit</t>
    </r>
    <r>
      <rPr>
        <sz val="7"/>
        <rFont val="Arial"/>
        <family val="2"/>
      </rPr>
      <t xml:space="preserve"> (i.e. air quality improvement)</t>
    </r>
  </si>
  <si>
    <t>Quantitative Assessment:</t>
  </si>
  <si>
    <t>Change in NO2 assessment scores over 60 year appraisal period:</t>
  </si>
  <si>
    <t>(between 'with scheme' and 'without scheme' scenarios)</t>
  </si>
  <si>
    <t>Change in PM2.5 assessment scores over 60 year appraisal period:</t>
  </si>
  <si>
    <t>Change in NOX emissions over 60 year appraisal period (tonnes):</t>
  </si>
  <si>
    <t>Change in PM2.5 emissions over 60 year appraisal period (tonnes):</t>
  </si>
  <si>
    <t>Change in PM10 emissions over 60 year appraisal period (tonnes):</t>
  </si>
  <si>
    <t>Qualitative Comments:</t>
  </si>
  <si>
    <t>Sensitivity Analysis:</t>
  </si>
  <si>
    <t>Upper estimate net present value of change in air quality (£):</t>
  </si>
  <si>
    <t>Lower estimate net present value of change in air quality (£):</t>
  </si>
  <si>
    <t>Data 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</si>
</sst>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quot;£&quot;#,##0"/>
    <numFmt numFmtId="165" formatCode="0.0"/>
    <numFmt numFmtId="166" formatCode="0.0%"/>
    <numFmt numFmtId="167" formatCode="#,##0.0"/>
    <numFmt numFmtId="168" formatCode="&quot;£&quot;#,##0.00"/>
    <numFmt numFmtId="169" formatCode="_-[$£-809]* #,##0.00_-;\-[$£-809]* #,##0.00_-;_-[$£-809]* &quot;-&quot;??_-;_-@_-"/>
  </numFmts>
  <fonts count="49"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4"/>
      <name val="Arial"/>
      <family val="2"/>
    </font>
    <font>
      <sz val="12"/>
      <name val="Arial"/>
      <family val="2"/>
    </font>
    <font>
      <b/>
      <sz val="11"/>
      <name val="Arial"/>
      <family val="2"/>
    </font>
    <font>
      <b/>
      <u/>
      <sz val="11"/>
      <name val="Arial"/>
      <family val="2"/>
    </font>
    <font>
      <u/>
      <sz val="12"/>
      <name val="Arial"/>
      <family val="2"/>
    </font>
    <font>
      <sz val="11"/>
      <name val="Arial"/>
      <family val="2"/>
    </font>
    <font>
      <u/>
      <sz val="10"/>
      <name val="Arial"/>
      <family val="2"/>
    </font>
    <font>
      <sz val="7"/>
      <name val="Arial"/>
      <family val="2"/>
    </font>
    <font>
      <b/>
      <sz val="7"/>
      <name val="Arial"/>
      <family val="2"/>
    </font>
    <font>
      <b/>
      <sz val="12"/>
      <name val="Arial"/>
      <family val="2"/>
    </font>
    <font>
      <sz val="10"/>
      <name val="Arial"/>
      <family val="2"/>
    </font>
    <font>
      <b/>
      <sz val="14"/>
      <color theme="0"/>
      <name val="Calibri"/>
      <family val="2"/>
      <scheme val="minor"/>
    </font>
    <font>
      <b/>
      <sz val="12"/>
      <color theme="1"/>
      <name val="Calibri"/>
      <family val="2"/>
      <scheme val="minor"/>
    </font>
    <font>
      <b/>
      <sz val="20"/>
      <color theme="0"/>
      <name val="Calibri"/>
      <family val="2"/>
      <scheme val="minor"/>
    </font>
    <font>
      <sz val="11"/>
      <color theme="1"/>
      <name val="Calibri"/>
      <family val="2"/>
      <scheme val="minor"/>
    </font>
    <font>
      <b/>
      <sz val="12"/>
      <color theme="0"/>
      <name val="Arial"/>
      <family val="2"/>
    </font>
    <font>
      <sz val="10"/>
      <name val="Arial"/>
      <family val="2"/>
    </font>
    <font>
      <i/>
      <sz val="12"/>
      <name val="Arial"/>
      <family val="2"/>
    </font>
    <font>
      <i/>
      <sz val="10"/>
      <name val="Arial"/>
      <family val="2"/>
    </font>
    <font>
      <sz val="10"/>
      <name val="Arial"/>
      <family val="2"/>
    </font>
    <font>
      <b/>
      <u/>
      <sz val="12"/>
      <name val="Arial"/>
      <family val="2"/>
    </font>
    <font>
      <b/>
      <sz val="10"/>
      <name val="Arial"/>
      <family val="2"/>
    </font>
    <font>
      <b/>
      <u/>
      <sz val="14"/>
      <name val="Arial"/>
      <family val="2"/>
    </font>
    <font>
      <sz val="10"/>
      <color indexed="10"/>
      <name val="Arial"/>
      <family val="2"/>
    </font>
    <font>
      <b/>
      <sz val="11"/>
      <color theme="1"/>
      <name val="Arial"/>
      <family val="2"/>
    </font>
    <font>
      <b/>
      <sz val="20"/>
      <color theme="0"/>
      <name val="Arial"/>
      <family val="2"/>
    </font>
    <font>
      <b/>
      <sz val="14"/>
      <color theme="0"/>
      <name val="Arial"/>
      <family val="2"/>
    </font>
    <font>
      <i/>
      <sz val="11"/>
      <color theme="1"/>
      <name val="Arial"/>
      <family val="2"/>
    </font>
    <font>
      <b/>
      <sz val="14"/>
      <name val="Arial"/>
      <family val="2"/>
    </font>
    <font>
      <b/>
      <sz val="12"/>
      <color theme="1"/>
      <name val="Arial"/>
      <family val="2"/>
    </font>
    <font>
      <i/>
      <sz val="11"/>
      <name val="Arial"/>
      <family val="2"/>
    </font>
    <font>
      <i/>
      <sz val="12"/>
      <color theme="1"/>
      <name val="Arial"/>
      <family val="2"/>
    </font>
    <font>
      <sz val="12"/>
      <color theme="1"/>
      <name val="Arial"/>
      <family val="2"/>
    </font>
    <font>
      <b/>
      <i/>
      <sz val="12"/>
      <color theme="1"/>
      <name val="Arial"/>
      <family val="2"/>
    </font>
    <font>
      <b/>
      <sz val="18"/>
      <color theme="1"/>
      <name val="Arial"/>
      <family val="2"/>
    </font>
    <font>
      <i/>
      <sz val="11"/>
      <color theme="1"/>
      <name val="Calibri"/>
      <family val="2"/>
      <scheme val="minor"/>
    </font>
    <font>
      <i/>
      <sz val="10"/>
      <color theme="1"/>
      <name val="Arial"/>
      <family val="2"/>
    </font>
    <font>
      <sz val="10"/>
      <color theme="1"/>
      <name val="Arial"/>
      <family val="2"/>
    </font>
    <font>
      <i/>
      <sz val="10"/>
      <color theme="1"/>
      <name val="Calibri"/>
      <family val="2"/>
      <scheme val="minor"/>
    </font>
    <font>
      <b/>
      <sz val="10"/>
      <color theme="1"/>
      <name val="Arial"/>
      <family val="2"/>
    </font>
    <font>
      <u/>
      <sz val="11"/>
      <color theme="1"/>
      <name val="Arial"/>
      <family val="2"/>
    </font>
    <font>
      <i/>
      <sz val="11"/>
      <color rgb="FF0070C0"/>
      <name val="Arial"/>
      <family val="2"/>
    </font>
    <font>
      <sz val="7"/>
      <color theme="1"/>
      <name val="Segoe UI"/>
      <family val="2"/>
    </font>
    <font>
      <sz val="11"/>
      <color theme="1"/>
      <name val="Arial"/>
      <family val="2"/>
    </font>
  </fonts>
  <fills count="1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6E5A"/>
        <bgColor indexed="64"/>
      </patternFill>
    </fill>
    <fill>
      <patternFill patternType="solid">
        <fgColor theme="9" tint="0.79998168889431442"/>
        <bgColor indexed="64"/>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FF00"/>
        <bgColor indexed="64"/>
      </patternFill>
    </fill>
  </fills>
  <borders count="31">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style="thin">
        <color theme="9"/>
      </top>
      <bottom/>
      <diagonal/>
    </border>
  </borders>
  <cellStyleXfs count="16">
    <xf numFmtId="0" fontId="0" fillId="0" borderId="0"/>
    <xf numFmtId="0" fontId="16" fillId="4" borderId="0"/>
    <xf numFmtId="0" fontId="17" fillId="5" borderId="0"/>
    <xf numFmtId="0" fontId="18" fillId="4" borderId="0"/>
    <xf numFmtId="9" fontId="19" fillId="0" borderId="0" applyFont="0" applyFill="0" applyBorder="0" applyAlignment="0" applyProtection="0"/>
    <xf numFmtId="0" fontId="15" fillId="0" borderId="0"/>
    <xf numFmtId="9" fontId="15" fillId="0" borderId="0" applyFont="0" applyFill="0" applyBorder="0" applyAlignment="0" applyProtection="0"/>
    <xf numFmtId="0" fontId="21" fillId="0" borderId="0"/>
    <xf numFmtId="9" fontId="21" fillId="0" borderId="0" applyFont="0" applyFill="0" applyBorder="0" applyAlignment="0" applyProtection="0"/>
    <xf numFmtId="0" fontId="24" fillId="0" borderId="0"/>
    <xf numFmtId="43" fontId="19" fillId="0" borderId="0" applyFont="0" applyFill="0" applyBorder="0" applyAlignment="0" applyProtection="0"/>
    <xf numFmtId="44" fontId="19" fillId="0" borderId="0" applyFont="0" applyFill="0" applyBorder="0" applyAlignment="0" applyProtection="0"/>
    <xf numFmtId="0" fontId="2" fillId="0" borderId="0"/>
    <xf numFmtId="0" fontId="15" fillId="0" borderId="0"/>
    <xf numFmtId="9" fontId="15" fillId="0" borderId="0" applyFont="0" applyFill="0" applyBorder="0" applyAlignment="0" applyProtection="0"/>
    <xf numFmtId="0" fontId="15" fillId="0" borderId="0"/>
  </cellStyleXfs>
  <cellXfs count="215">
    <xf numFmtId="0" fontId="0" fillId="0" borderId="0" xfId="0"/>
    <xf numFmtId="0" fontId="5" fillId="0" borderId="0" xfId="0" applyFont="1"/>
    <xf numFmtId="0" fontId="6" fillId="0" borderId="0" xfId="0" applyFont="1"/>
    <xf numFmtId="0" fontId="7" fillId="0" borderId="0" xfId="0" applyFont="1"/>
    <xf numFmtId="0" fontId="8" fillId="0" borderId="1" xfId="0" applyFont="1" applyBorder="1"/>
    <xf numFmtId="0" fontId="8" fillId="0" borderId="0" xfId="0" applyFont="1"/>
    <xf numFmtId="0" fontId="9" fillId="0" borderId="0" xfId="0" applyFont="1"/>
    <xf numFmtId="0" fontId="6" fillId="0" borderId="0" xfId="0" applyFont="1" applyAlignment="1">
      <alignment horizontal="center"/>
    </xf>
    <xf numFmtId="0" fontId="10" fillId="0" borderId="0" xfId="0" applyFont="1"/>
    <xf numFmtId="0" fontId="6" fillId="2" borderId="3" xfId="0" applyFont="1" applyFill="1" applyBorder="1"/>
    <xf numFmtId="0" fontId="8" fillId="2" borderId="0" xfId="0" applyFont="1" applyFill="1"/>
    <xf numFmtId="0" fontId="11" fillId="2" borderId="0" xfId="0" applyFont="1" applyFill="1"/>
    <xf numFmtId="0" fontId="6" fillId="2" borderId="0" xfId="0" applyFont="1" applyFill="1"/>
    <xf numFmtId="0" fontId="7" fillId="2" borderId="0" xfId="0" applyFont="1" applyFill="1"/>
    <xf numFmtId="0" fontId="10" fillId="2" borderId="0" xfId="0" applyFont="1" applyFill="1" applyAlignment="1">
      <alignment wrapText="1"/>
    </xf>
    <xf numFmtId="0" fontId="10" fillId="2" borderId="0" xfId="0" applyFont="1" applyFill="1"/>
    <xf numFmtId="2" fontId="12" fillId="2" borderId="0" xfId="0" applyNumberFormat="1" applyFont="1" applyFill="1" applyAlignment="1">
      <alignment horizontal="left" wrapText="1"/>
    </xf>
    <xf numFmtId="2" fontId="12" fillId="0" borderId="0" xfId="0" applyNumberFormat="1" applyFont="1" applyAlignment="1">
      <alignment horizontal="left" wrapText="1"/>
    </xf>
    <xf numFmtId="0" fontId="6" fillId="2" borderId="4" xfId="0" applyFont="1" applyFill="1" applyBorder="1"/>
    <xf numFmtId="0" fontId="10" fillId="2" borderId="3" xfId="0" applyFont="1" applyFill="1" applyBorder="1"/>
    <xf numFmtId="0" fontId="0" fillId="2" borderId="0" xfId="0" applyFill="1"/>
    <xf numFmtId="0" fontId="14" fillId="2" borderId="0" xfId="0" applyFont="1" applyFill="1"/>
    <xf numFmtId="0" fontId="15" fillId="0" borderId="0" xfId="0" applyFont="1"/>
    <xf numFmtId="164" fontId="6" fillId="2" borderId="0" xfId="0" applyNumberFormat="1" applyFont="1" applyFill="1"/>
    <xf numFmtId="0" fontId="6" fillId="0" borderId="2" xfId="0" applyFont="1" applyBorder="1" applyAlignment="1">
      <alignment horizontal="center"/>
    </xf>
    <xf numFmtId="164" fontId="6" fillId="0" borderId="2" xfId="0" applyNumberFormat="1" applyFont="1" applyBorder="1" applyAlignment="1">
      <alignment horizontal="center"/>
    </xf>
    <xf numFmtId="0" fontId="10" fillId="3" borderId="3" xfId="0" applyFont="1" applyFill="1" applyBorder="1"/>
    <xf numFmtId="0" fontId="6" fillId="3" borderId="3" xfId="0" applyFont="1" applyFill="1" applyBorder="1"/>
    <xf numFmtId="0" fontId="8" fillId="3" borderId="0" xfId="0" applyFont="1" applyFill="1"/>
    <xf numFmtId="0" fontId="11" fillId="3" borderId="0" xfId="0" applyFont="1" applyFill="1"/>
    <xf numFmtId="0" fontId="6" fillId="3" borderId="0" xfId="0" applyFont="1" applyFill="1"/>
    <xf numFmtId="0" fontId="7" fillId="3" borderId="0" xfId="0" applyFont="1" applyFill="1"/>
    <xf numFmtId="0" fontId="10" fillId="3" borderId="0" xfId="0" applyFont="1" applyFill="1"/>
    <xf numFmtId="0" fontId="0" fillId="3" borderId="0" xfId="0" applyFill="1"/>
    <xf numFmtId="3" fontId="6" fillId="3" borderId="2" xfId="0" applyNumberFormat="1" applyFont="1" applyFill="1" applyBorder="1" applyAlignment="1">
      <alignment horizontal="center"/>
    </xf>
    <xf numFmtId="0" fontId="10" fillId="3" borderId="4" xfId="0" applyFont="1" applyFill="1" applyBorder="1"/>
    <xf numFmtId="0" fontId="6" fillId="3" borderId="4" xfId="0" applyFont="1" applyFill="1" applyBorder="1"/>
    <xf numFmtId="0" fontId="18" fillId="4" borderId="0" xfId="3"/>
    <xf numFmtId="0" fontId="6" fillId="0" borderId="1" xfId="0" applyFont="1" applyBorder="1" applyAlignment="1">
      <alignment horizontal="right"/>
    </xf>
    <xf numFmtId="0" fontId="20" fillId="4" borderId="0" xfId="5" applyFont="1" applyFill="1"/>
    <xf numFmtId="0" fontId="20" fillId="0" borderId="0" xfId="5" applyFont="1"/>
    <xf numFmtId="164" fontId="6" fillId="0" borderId="0" xfId="0" applyNumberFormat="1" applyFont="1"/>
    <xf numFmtId="164" fontId="6" fillId="0" borderId="0" xfId="0" applyNumberFormat="1" applyFont="1" applyAlignment="1">
      <alignment horizontal="center"/>
    </xf>
    <xf numFmtId="3" fontId="6" fillId="3" borderId="0" xfId="0" applyNumberFormat="1" applyFont="1" applyFill="1" applyAlignment="1">
      <alignment horizontal="center"/>
    </xf>
    <xf numFmtId="0" fontId="23" fillId="0" borderId="0" xfId="0" applyFont="1" applyAlignment="1">
      <alignment wrapText="1"/>
    </xf>
    <xf numFmtId="0" fontId="22" fillId="0" borderId="0" xfId="0" applyFont="1"/>
    <xf numFmtId="0" fontId="23" fillId="0" borderId="0" xfId="0" applyFont="1"/>
    <xf numFmtId="0" fontId="6" fillId="0" borderId="0" xfId="9" applyFont="1"/>
    <xf numFmtId="0" fontId="6" fillId="0" borderId="9" xfId="9" applyFont="1" applyBorder="1"/>
    <xf numFmtId="0" fontId="6" fillId="0" borderId="10" xfId="9" applyFont="1" applyBorder="1"/>
    <xf numFmtId="0" fontId="6" fillId="0" borderId="11" xfId="9" applyFont="1" applyBorder="1"/>
    <xf numFmtId="0" fontId="6" fillId="0" borderId="12" xfId="9" applyFont="1" applyBorder="1"/>
    <xf numFmtId="0" fontId="14" fillId="0" borderId="0" xfId="9" applyFont="1"/>
    <xf numFmtId="0" fontId="6" fillId="0" borderId="13" xfId="9" applyFont="1" applyBorder="1"/>
    <xf numFmtId="0" fontId="6" fillId="0" borderId="1" xfId="9" applyFont="1" applyBorder="1" applyAlignment="1">
      <alignment horizontal="left"/>
    </xf>
    <xf numFmtId="0" fontId="6" fillId="0" borderId="0" xfId="9" applyFont="1" applyAlignment="1">
      <alignment horizontal="right"/>
    </xf>
    <xf numFmtId="0" fontId="6" fillId="0" borderId="14" xfId="9" applyFont="1" applyBorder="1"/>
    <xf numFmtId="0" fontId="6" fillId="0" borderId="15" xfId="9" applyFont="1" applyBorder="1"/>
    <xf numFmtId="0" fontId="6" fillId="0" borderId="16" xfId="9" applyFont="1" applyBorder="1"/>
    <xf numFmtId="0" fontId="14" fillId="0" borderId="0" xfId="9" applyFont="1" applyAlignment="1">
      <alignment horizontal="left"/>
    </xf>
    <xf numFmtId="2" fontId="6" fillId="0" borderId="19" xfId="9" applyNumberFormat="1" applyFont="1" applyBorder="1" applyAlignment="1">
      <alignment horizontal="center" vertical="center"/>
    </xf>
    <xf numFmtId="2" fontId="6" fillId="0" borderId="2" xfId="9" applyNumberFormat="1" applyFont="1" applyBorder="1" applyAlignment="1">
      <alignment horizontal="center" vertical="center"/>
    </xf>
    <xf numFmtId="2" fontId="6" fillId="0" borderId="20" xfId="9" applyNumberFormat="1" applyFont="1" applyBorder="1" applyAlignment="1">
      <alignment horizontal="center" vertical="center"/>
    </xf>
    <xf numFmtId="2" fontId="6" fillId="0" borderId="21" xfId="9" applyNumberFormat="1" applyFont="1" applyBorder="1" applyAlignment="1">
      <alignment horizontal="center" vertical="center"/>
    </xf>
    <xf numFmtId="0" fontId="27" fillId="0" borderId="0" xfId="9" applyFont="1"/>
    <xf numFmtId="0" fontId="18" fillId="4" borderId="12" xfId="3" applyBorder="1"/>
    <xf numFmtId="0" fontId="18" fillId="4" borderId="13" xfId="3" applyBorder="1"/>
    <xf numFmtId="0" fontId="6" fillId="0" borderId="20" xfId="9" applyFont="1" applyBorder="1"/>
    <xf numFmtId="0" fontId="6" fillId="0" borderId="2" xfId="9" applyFont="1" applyBorder="1"/>
    <xf numFmtId="0" fontId="6" fillId="0" borderId="2" xfId="9" applyFont="1" applyBorder="1" applyAlignment="1">
      <alignment vertical="center" wrapText="1"/>
    </xf>
    <xf numFmtId="0" fontId="6" fillId="0" borderId="2" xfId="9" applyFont="1" applyBorder="1" applyAlignment="1">
      <alignment wrapText="1"/>
    </xf>
    <xf numFmtId="0" fontId="25" fillId="0" borderId="0" xfId="9" applyFont="1" applyAlignment="1">
      <alignment horizontal="right"/>
    </xf>
    <xf numFmtId="0" fontId="28" fillId="2" borderId="0" xfId="0" applyFont="1" applyFill="1"/>
    <xf numFmtId="0" fontId="15" fillId="2" borderId="0" xfId="0" applyFont="1" applyFill="1"/>
    <xf numFmtId="17" fontId="15" fillId="2" borderId="0" xfId="0" applyNumberFormat="1" applyFont="1" applyFill="1" applyAlignment="1">
      <alignment horizontal="left"/>
    </xf>
    <xf numFmtId="14" fontId="15" fillId="2" borderId="0" xfId="0" applyNumberFormat="1" applyFont="1" applyFill="1" applyAlignment="1">
      <alignment horizontal="left"/>
    </xf>
    <xf numFmtId="0" fontId="4" fillId="0" borderId="0" xfId="0" applyFont="1"/>
    <xf numFmtId="0" fontId="30" fillId="4" borderId="0" xfId="3" applyFont="1"/>
    <xf numFmtId="0" fontId="31" fillId="4" borderId="0" xfId="1" applyFont="1"/>
    <xf numFmtId="0" fontId="32" fillId="0" borderId="0" xfId="0" applyFont="1"/>
    <xf numFmtId="0" fontId="33" fillId="0" borderId="0" xfId="1" applyFont="1" applyFill="1"/>
    <xf numFmtId="0" fontId="31" fillId="0" borderId="0" xfId="1" applyFont="1" applyFill="1"/>
    <xf numFmtId="0" fontId="34" fillId="5" borderId="0" xfId="2" applyFont="1"/>
    <xf numFmtId="0" fontId="29" fillId="0" borderId="0" xfId="0" applyFont="1"/>
    <xf numFmtId="0" fontId="34" fillId="5" borderId="0" xfId="1" applyFont="1" applyFill="1"/>
    <xf numFmtId="0" fontId="34" fillId="5" borderId="0" xfId="5" applyFont="1" applyFill="1"/>
    <xf numFmtId="0" fontId="29" fillId="0" borderId="0" xfId="1" applyFont="1" applyFill="1"/>
    <xf numFmtId="0" fontId="29" fillId="0" borderId="0" xfId="5" applyFont="1"/>
    <xf numFmtId="166" fontId="10" fillId="0" borderId="5" xfId="5" applyNumberFormat="1" applyFont="1" applyBorder="1"/>
    <xf numFmtId="0" fontId="4" fillId="5" borderId="0" xfId="0" applyFont="1" applyFill="1"/>
    <xf numFmtId="0" fontId="34" fillId="5" borderId="0" xfId="0" applyFont="1" applyFill="1"/>
    <xf numFmtId="0" fontId="32" fillId="5" borderId="0" xfId="0" applyFont="1" applyFill="1"/>
    <xf numFmtId="0" fontId="10" fillId="0" borderId="0" xfId="5" applyFont="1" applyAlignment="1">
      <alignment horizontal="right"/>
    </xf>
    <xf numFmtId="167" fontId="10" fillId="0" borderId="0" xfId="5" applyNumberFormat="1" applyFont="1" applyAlignment="1">
      <alignment horizontal="right"/>
    </xf>
    <xf numFmtId="0" fontId="10" fillId="0" borderId="0" xfId="5" applyFont="1"/>
    <xf numFmtId="0" fontId="35" fillId="0" borderId="0" xfId="5" applyFont="1"/>
    <xf numFmtId="3" fontId="10" fillId="0" borderId="0" xfId="5" applyNumberFormat="1" applyFont="1" applyAlignment="1">
      <alignment horizontal="right"/>
    </xf>
    <xf numFmtId="167" fontId="10" fillId="0" borderId="0" xfId="5" applyNumberFormat="1" applyFont="1" applyAlignment="1">
      <alignment horizontal="left"/>
    </xf>
    <xf numFmtId="167" fontId="10" fillId="0" borderId="0" xfId="7" applyNumberFormat="1" applyFont="1" applyAlignment="1">
      <alignment horizontal="left"/>
    </xf>
    <xf numFmtId="3" fontId="10" fillId="0" borderId="0" xfId="5" applyNumberFormat="1" applyFont="1" applyAlignment="1">
      <alignment horizontal="left"/>
    </xf>
    <xf numFmtId="167" fontId="10" fillId="0" borderId="0" xfId="5" applyNumberFormat="1" applyFont="1"/>
    <xf numFmtId="2" fontId="32" fillId="0" borderId="0" xfId="0" applyNumberFormat="1" applyFont="1"/>
    <xf numFmtId="0" fontId="34" fillId="0" borderId="0" xfId="2" applyFont="1" applyFill="1"/>
    <xf numFmtId="0" fontId="32" fillId="0" borderId="0" xfId="2" applyFont="1" applyFill="1"/>
    <xf numFmtId="2" fontId="34" fillId="5" borderId="0" xfId="2" applyNumberFormat="1" applyFont="1"/>
    <xf numFmtId="0" fontId="36" fillId="5" borderId="0" xfId="2" applyFont="1"/>
    <xf numFmtId="166" fontId="7" fillId="0" borderId="5" xfId="5" applyNumberFormat="1" applyFont="1" applyBorder="1"/>
    <xf numFmtId="0" fontId="36" fillId="0" borderId="0" xfId="2" applyFont="1" applyFill="1"/>
    <xf numFmtId="0" fontId="34" fillId="0" borderId="0" xfId="0" applyFont="1"/>
    <xf numFmtId="2" fontId="34" fillId="5" borderId="0" xfId="0" applyNumberFormat="1" applyFont="1" applyFill="1"/>
    <xf numFmtId="0" fontId="38" fillId="5" borderId="0" xfId="0" applyFont="1" applyFill="1"/>
    <xf numFmtId="2" fontId="34" fillId="0" borderId="0" xfId="0" applyNumberFormat="1" applyFont="1"/>
    <xf numFmtId="0" fontId="38" fillId="0" borderId="0" xfId="0" applyFont="1"/>
    <xf numFmtId="2" fontId="37" fillId="5" borderId="0" xfId="0" applyNumberFormat="1" applyFont="1" applyFill="1"/>
    <xf numFmtId="0" fontId="36" fillId="5" borderId="0" xfId="0" applyFont="1" applyFill="1"/>
    <xf numFmtId="165" fontId="32" fillId="0" borderId="0" xfId="0" applyNumberFormat="1" applyFont="1"/>
    <xf numFmtId="0" fontId="34" fillId="5" borderId="0" xfId="2" applyFont="1" applyAlignment="1">
      <alignment wrapText="1"/>
    </xf>
    <xf numFmtId="3" fontId="32" fillId="0" borderId="0" xfId="0" applyNumberFormat="1" applyFont="1"/>
    <xf numFmtId="0" fontId="38" fillId="5" borderId="0" xfId="2" applyFont="1"/>
    <xf numFmtId="3" fontId="29" fillId="0" borderId="0" xfId="0" applyNumberFormat="1" applyFont="1"/>
    <xf numFmtId="4" fontId="10" fillId="0" borderId="5" xfId="5" applyNumberFormat="1" applyFont="1" applyBorder="1" applyAlignment="1">
      <alignment horizontal="right"/>
    </xf>
    <xf numFmtId="0" fontId="29" fillId="5" borderId="0" xfId="0" applyFont="1" applyFill="1"/>
    <xf numFmtId="0" fontId="3" fillId="0" borderId="0" xfId="0" applyFont="1"/>
    <xf numFmtId="0" fontId="10" fillId="0" borderId="0" xfId="5" applyFont="1" applyAlignment="1">
      <alignment horizontal="left"/>
    </xf>
    <xf numFmtId="0" fontId="39" fillId="5" borderId="0" xfId="2" applyFont="1"/>
    <xf numFmtId="0" fontId="34" fillId="3" borderId="0" xfId="2" applyFont="1" applyFill="1"/>
    <xf numFmtId="0" fontId="31" fillId="4" borderId="0" xfId="0" applyFont="1" applyFill="1"/>
    <xf numFmtId="168" fontId="10" fillId="0" borderId="5" xfId="5" applyNumberFormat="1" applyFont="1" applyBorder="1" applyAlignment="1">
      <alignment horizontal="right"/>
    </xf>
    <xf numFmtId="0" fontId="6" fillId="2" borderId="25" xfId="0" applyFont="1" applyFill="1" applyBorder="1" applyAlignment="1">
      <alignment horizontal="left" vertical="top" wrapText="1"/>
    </xf>
    <xf numFmtId="0" fontId="6" fillId="2" borderId="26" xfId="0" applyFont="1" applyFill="1" applyBorder="1" applyAlignment="1">
      <alignment horizontal="left" vertical="top" wrapText="1"/>
    </xf>
    <xf numFmtId="0" fontId="6" fillId="2" borderId="27" xfId="0" applyFont="1" applyFill="1" applyBorder="1" applyAlignment="1">
      <alignment horizontal="left" vertical="top" wrapText="1"/>
    </xf>
    <xf numFmtId="0" fontId="6" fillId="2" borderId="28" xfId="0" applyFont="1" applyFill="1" applyBorder="1" applyAlignment="1">
      <alignment horizontal="left" vertical="top" wrapText="1"/>
    </xf>
    <xf numFmtId="0" fontId="6" fillId="2" borderId="0" xfId="0" applyFont="1" applyFill="1" applyAlignment="1">
      <alignment horizontal="left" vertical="top" wrapText="1"/>
    </xf>
    <xf numFmtId="0" fontId="6" fillId="2" borderId="23" xfId="0" applyFont="1" applyFill="1" applyBorder="1" applyAlignment="1">
      <alignment horizontal="left" vertical="top" wrapText="1"/>
    </xf>
    <xf numFmtId="0" fontId="6" fillId="2" borderId="24"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29" xfId="0" applyFont="1" applyFill="1" applyBorder="1" applyAlignment="1">
      <alignment horizontal="left" vertical="top" wrapText="1"/>
    </xf>
    <xf numFmtId="0" fontId="40" fillId="0" borderId="0" xfId="0" applyFont="1"/>
    <xf numFmtId="0" fontId="41" fillId="0" borderId="0" xfId="0" applyFont="1"/>
    <xf numFmtId="0" fontId="42" fillId="0" borderId="0" xfId="0" applyFont="1"/>
    <xf numFmtId="0" fontId="41" fillId="0" borderId="0" xfId="2" applyFont="1" applyFill="1"/>
    <xf numFmtId="0" fontId="43" fillId="0" borderId="0" xfId="0" applyFont="1"/>
    <xf numFmtId="0" fontId="44" fillId="0" borderId="0" xfId="2" applyFont="1" applyFill="1"/>
    <xf numFmtId="0" fontId="4" fillId="7" borderId="0" xfId="0" applyFont="1" applyFill="1"/>
    <xf numFmtId="0" fontId="4" fillId="8" borderId="0" xfId="0" applyFont="1" applyFill="1"/>
    <xf numFmtId="0" fontId="29" fillId="8" borderId="0" xfId="0" applyFont="1" applyFill="1"/>
    <xf numFmtId="0" fontId="34" fillId="7" borderId="0" xfId="2" applyFont="1" applyFill="1"/>
    <xf numFmtId="0" fontId="34" fillId="7" borderId="0" xfId="2" applyFont="1" applyFill="1" applyAlignment="1">
      <alignment vertical="center" wrapText="1"/>
    </xf>
    <xf numFmtId="0" fontId="45" fillId="0" borderId="0" xfId="0" applyFont="1"/>
    <xf numFmtId="0" fontId="11" fillId="0" borderId="0" xfId="0" applyFont="1"/>
    <xf numFmtId="0" fontId="26" fillId="2" borderId="0" xfId="0" applyFont="1" applyFill="1"/>
    <xf numFmtId="0" fontId="2" fillId="0" borderId="0" xfId="12"/>
    <xf numFmtId="0" fontId="2" fillId="8" borderId="0" xfId="12" applyFill="1"/>
    <xf numFmtId="49" fontId="2" fillId="0" borderId="0" xfId="12" applyNumberFormat="1"/>
    <xf numFmtId="0" fontId="29" fillId="0" borderId="30" xfId="0" applyFont="1" applyBorder="1"/>
    <xf numFmtId="0" fontId="2" fillId="4" borderId="0" xfId="12" applyFill="1"/>
    <xf numFmtId="166" fontId="10" fillId="3" borderId="5" xfId="5" applyNumberFormat="1" applyFont="1" applyFill="1" applyBorder="1"/>
    <xf numFmtId="167" fontId="6" fillId="0" borderId="0" xfId="5" applyNumberFormat="1" applyFont="1"/>
    <xf numFmtId="0" fontId="1" fillId="0" borderId="0" xfId="0" applyFont="1"/>
    <xf numFmtId="4" fontId="6" fillId="3" borderId="2" xfId="0" applyNumberFormat="1" applyFont="1" applyFill="1" applyBorder="1" applyAlignment="1">
      <alignment horizontal="center"/>
    </xf>
    <xf numFmtId="2" fontId="1" fillId="0" borderId="5" xfId="0" applyNumberFormat="1" applyFont="1" applyBorder="1"/>
    <xf numFmtId="0" fontId="1" fillId="5" borderId="5" xfId="0" applyFont="1" applyFill="1" applyBorder="1" applyAlignment="1">
      <alignment horizontal="left"/>
    </xf>
    <xf numFmtId="0" fontId="1" fillId="5" borderId="5" xfId="0" applyFont="1" applyFill="1" applyBorder="1"/>
    <xf numFmtId="165" fontId="1" fillId="5" borderId="5" xfId="0" applyNumberFormat="1" applyFont="1" applyFill="1" applyBorder="1" applyAlignment="1">
      <alignment horizontal="left"/>
    </xf>
    <xf numFmtId="166" fontId="1" fillId="5" borderId="5" xfId="0" applyNumberFormat="1" applyFont="1" applyFill="1" applyBorder="1"/>
    <xf numFmtId="0" fontId="1" fillId="0" borderId="0" xfId="0" applyFont="1" applyAlignment="1">
      <alignment horizontal="left"/>
    </xf>
    <xf numFmtId="0" fontId="1" fillId="0" borderId="0" xfId="0" applyFont="1" applyAlignment="1">
      <alignment wrapText="1"/>
    </xf>
    <xf numFmtId="1" fontId="1" fillId="0" borderId="5" xfId="0" applyNumberFormat="1" applyFont="1" applyBorder="1"/>
    <xf numFmtId="1" fontId="1" fillId="0" borderId="0" xfId="0" applyNumberFormat="1" applyFont="1"/>
    <xf numFmtId="0" fontId="1" fillId="5" borderId="0" xfId="0" applyFont="1" applyFill="1"/>
    <xf numFmtId="1" fontId="1" fillId="5" borderId="0" xfId="0" applyNumberFormat="1" applyFont="1" applyFill="1"/>
    <xf numFmtId="1" fontId="1" fillId="0" borderId="0" xfId="0" applyNumberFormat="1" applyFont="1" applyAlignment="1">
      <alignment horizontal="right"/>
    </xf>
    <xf numFmtId="0" fontId="1" fillId="0" borderId="0" xfId="0" applyFont="1" applyAlignment="1">
      <alignment horizontal="right"/>
    </xf>
    <xf numFmtId="168" fontId="1" fillId="6" borderId="5" xfId="10" quotePrefix="1" applyNumberFormat="1" applyFont="1" applyFill="1" applyBorder="1" applyAlignment="1">
      <alignment horizontal="right" vertical="center"/>
    </xf>
    <xf numFmtId="0" fontId="1" fillId="3" borderId="0" xfId="0" applyFont="1" applyFill="1"/>
    <xf numFmtId="0" fontId="1" fillId="0" borderId="5" xfId="0" applyFont="1" applyBorder="1"/>
    <xf numFmtId="166" fontId="1" fillId="0" borderId="5" xfId="0" applyNumberFormat="1" applyFont="1" applyBorder="1"/>
    <xf numFmtId="166" fontId="1" fillId="0" borderId="0" xfId="0" applyNumberFormat="1" applyFont="1"/>
    <xf numFmtId="0" fontId="1" fillId="0" borderId="0" xfId="2" applyFont="1" applyFill="1"/>
    <xf numFmtId="0" fontId="1" fillId="0" borderId="0" xfId="0" applyFont="1" applyAlignment="1">
      <alignment horizontal="left" vertical="top"/>
    </xf>
    <xf numFmtId="2" fontId="1" fillId="0" borderId="0" xfId="2" applyNumberFormat="1" applyFont="1" applyFill="1" applyAlignment="1">
      <alignment horizontal="left"/>
    </xf>
    <xf numFmtId="2" fontId="1" fillId="0" borderId="0" xfId="0" applyNumberFormat="1" applyFont="1"/>
    <xf numFmtId="0" fontId="1" fillId="0" borderId="0" xfId="2" applyFont="1" applyFill="1" applyAlignment="1">
      <alignment horizontal="left"/>
    </xf>
    <xf numFmtId="165" fontId="1" fillId="0" borderId="0" xfId="0" applyNumberFormat="1" applyFont="1"/>
    <xf numFmtId="0" fontId="1" fillId="8" borderId="0" xfId="0" applyFont="1" applyFill="1"/>
    <xf numFmtId="3" fontId="1" fillId="0" borderId="0" xfId="0" applyNumberFormat="1" applyFont="1"/>
    <xf numFmtId="166" fontId="1" fillId="0" borderId="0" xfId="4" applyNumberFormat="1" applyFont="1"/>
    <xf numFmtId="4" fontId="1" fillId="0" borderId="0" xfId="0" applyNumberFormat="1" applyFont="1"/>
    <xf numFmtId="0" fontId="46" fillId="0" borderId="0" xfId="0" applyFont="1"/>
    <xf numFmtId="0" fontId="4" fillId="9" borderId="0" xfId="0" applyFont="1" applyFill="1"/>
    <xf numFmtId="0" fontId="47" fillId="3" borderId="0" xfId="0" applyFont="1" applyFill="1" applyAlignment="1">
      <alignment vertical="center"/>
    </xf>
    <xf numFmtId="0" fontId="48" fillId="0" borderId="0" xfId="0" applyFont="1"/>
    <xf numFmtId="0" fontId="1" fillId="9" borderId="0" xfId="0" applyFont="1" applyFill="1"/>
    <xf numFmtId="0" fontId="1" fillId="4" borderId="0" xfId="12" applyFont="1" applyFill="1" applyAlignment="1">
      <alignment wrapText="1"/>
    </xf>
    <xf numFmtId="1" fontId="1" fillId="0" borderId="0" xfId="0" applyNumberFormat="1" applyFont="1" applyAlignment="1">
      <alignment horizontal="center" vertical="center" wrapText="1"/>
    </xf>
    <xf numFmtId="167" fontId="10" fillId="0" borderId="0" xfId="5" applyNumberFormat="1" applyFont="1" applyAlignment="1">
      <alignment horizontal="center" vertical="center" wrapText="1"/>
    </xf>
    <xf numFmtId="0" fontId="10" fillId="0" borderId="0" xfId="5" applyFont="1" applyAlignment="1">
      <alignment horizontal="center" vertical="center" wrapText="1"/>
    </xf>
    <xf numFmtId="0" fontId="1" fillId="0" borderId="0" xfId="0" applyFont="1" applyAlignment="1">
      <alignment horizontal="center" vertical="center" wrapText="1"/>
    </xf>
    <xf numFmtId="0" fontId="35" fillId="0" borderId="0" xfId="0" applyFont="1" applyAlignment="1">
      <alignment vertical="center"/>
    </xf>
    <xf numFmtId="0" fontId="32" fillId="0" borderId="0" xfId="0" applyFont="1" applyAlignment="1">
      <alignment vertical="center"/>
    </xf>
    <xf numFmtId="17" fontId="15" fillId="3" borderId="0" xfId="0" applyNumberFormat="1" applyFont="1" applyFill="1" applyAlignment="1">
      <alignment horizontal="left"/>
    </xf>
    <xf numFmtId="0" fontId="15" fillId="3" borderId="0" xfId="0" applyFont="1" applyFill="1"/>
    <xf numFmtId="169" fontId="0" fillId="0" borderId="5" xfId="0" applyNumberFormat="1" applyBorder="1"/>
    <xf numFmtId="44" fontId="0" fillId="0" borderId="5" xfId="11" applyFont="1" applyBorder="1"/>
    <xf numFmtId="0" fontId="0" fillId="0" borderId="5" xfId="0" applyBorder="1"/>
    <xf numFmtId="2" fontId="0" fillId="0" borderId="5" xfId="0" applyNumberFormat="1" applyBorder="1"/>
    <xf numFmtId="4" fontId="10" fillId="0" borderId="0" xfId="5" applyNumberFormat="1" applyFont="1" applyAlignment="1">
      <alignment horizontal="right"/>
    </xf>
    <xf numFmtId="0" fontId="1" fillId="5" borderId="6" xfId="0" applyFont="1" applyFill="1" applyBorder="1"/>
    <xf numFmtId="0" fontId="1" fillId="5" borderId="7" xfId="0" applyFont="1" applyFill="1" applyBorder="1"/>
    <xf numFmtId="0" fontId="1" fillId="5" borderId="8" xfId="0" applyFont="1" applyFill="1" applyBorder="1"/>
    <xf numFmtId="0" fontId="14" fillId="0" borderId="19" xfId="9" applyFont="1" applyBorder="1" applyAlignment="1">
      <alignment vertical="center" wrapText="1"/>
    </xf>
    <xf numFmtId="0" fontId="26" fillId="0" borderId="22" xfId="9" applyFont="1" applyBorder="1" applyAlignment="1">
      <alignment vertical="center" wrapText="1"/>
    </xf>
    <xf numFmtId="0" fontId="6" fillId="0" borderId="1" xfId="9" applyFont="1" applyBorder="1" applyAlignment="1">
      <alignment wrapText="1"/>
    </xf>
    <xf numFmtId="0" fontId="14" fillId="0" borderId="17" xfId="9" applyFont="1" applyBorder="1"/>
    <xf numFmtId="0" fontId="14" fillId="0" borderId="18" xfId="9" applyFont="1" applyBorder="1"/>
  </cellXfs>
  <cellStyles count="16">
    <cellStyle name="Comma" xfId="10" builtinId="3"/>
    <cellStyle name="Currency" xfId="11" builtinId="4"/>
    <cellStyle name="Headers" xfId="1" xr:uid="{00000000-0005-0000-0000-000002000000}"/>
    <cellStyle name="Normal" xfId="0" builtinId="0"/>
    <cellStyle name="Normal 2" xfId="5" xr:uid="{00000000-0005-0000-0000-000004000000}"/>
    <cellStyle name="Normal 3" xfId="7" xr:uid="{00000000-0005-0000-0000-000005000000}"/>
    <cellStyle name="Normal 3 2" xfId="13" xr:uid="{00000000-0005-0000-0000-000006000000}"/>
    <cellStyle name="Normal 4" xfId="9" xr:uid="{00000000-0005-0000-0000-000007000000}"/>
    <cellStyle name="Normal 4 2" xfId="15" xr:uid="{00000000-0005-0000-0000-000008000000}"/>
    <cellStyle name="Normal 5" xfId="12" xr:uid="{00000000-0005-0000-0000-000009000000}"/>
    <cellStyle name="Percent" xfId="4" builtinId="5"/>
    <cellStyle name="Percent 2" xfId="6" xr:uid="{00000000-0005-0000-0000-00000B000000}"/>
    <cellStyle name="Percent 3" xfId="8" xr:uid="{00000000-0005-0000-0000-00000C000000}"/>
    <cellStyle name="Percent 3 2" xfId="14" xr:uid="{00000000-0005-0000-0000-00000D000000}"/>
    <cellStyle name="Style 1" xfId="3" xr:uid="{00000000-0005-0000-0000-00000E000000}"/>
    <cellStyle name="Sub-headers" xfId="2" xr:uid="{00000000-0005-0000-0000-00000F000000}"/>
  </cellStyles>
  <dxfs count="203">
    <dxf>
      <fill>
        <patternFill>
          <bgColor theme="0" tint="-0.34998626667073579"/>
        </patternFill>
      </fill>
    </dxf>
    <dxf>
      <font>
        <color rgb="FF9C0006"/>
      </font>
      <fill>
        <patternFill>
          <bgColor rgb="FFFFC7CE"/>
        </patternFill>
      </fill>
    </dxf>
    <dxf>
      <font>
        <color rgb="FF006100"/>
      </font>
      <fill>
        <patternFill>
          <bgColor rgb="FFC6EFCE"/>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i/>
        <strike val="0"/>
        <outline val="0"/>
        <shadow val="0"/>
        <u val="none"/>
        <vertAlign val="baseline"/>
        <name val="Arial"/>
        <family val="2"/>
        <scheme val="none"/>
      </font>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numFmt numFmtId="2" formatCode="0.00"/>
      <border diagonalUp="0" diagonalDown="0" outline="0">
        <left style="thin">
          <color indexed="64"/>
        </left>
        <right style="thin">
          <color indexed="64"/>
        </right>
        <top style="thin">
          <color indexed="64"/>
        </top>
        <bottom style="thin">
          <color indexed="64"/>
        </bottom>
      </border>
    </dxf>
    <dxf>
      <numFmt numFmtId="1" formatCode="0"/>
    </dxf>
    <dxf>
      <font>
        <strike val="0"/>
        <outline val="0"/>
        <shadow val="0"/>
        <u val="none"/>
        <vertAlign val="baseline"/>
        <name val="Arial"/>
        <family val="2"/>
        <scheme val="none"/>
      </font>
    </dxf>
    <dxf>
      <font>
        <strike val="0"/>
        <outline val="0"/>
        <shadow val="0"/>
        <u val="none"/>
        <vertAlign val="baseline"/>
        <name val="Arial"/>
        <family val="2"/>
        <scheme val="none"/>
      </font>
      <numFmt numFmtId="1" formatCode="0"/>
    </dxf>
    <dxf>
      <font>
        <b/>
        <i val="0"/>
        <strike val="0"/>
        <condense val="0"/>
        <extend val="0"/>
        <outline val="0"/>
        <shadow val="0"/>
        <u val="none"/>
        <vertAlign val="baseline"/>
        <sz val="11"/>
        <color theme="1"/>
        <name val="Arial"/>
        <family val="2"/>
        <scheme val="none"/>
      </font>
      <numFmt numFmtId="0" formatCode="General"/>
      <border diagonalUp="0" diagonalDown="0">
        <left/>
        <right/>
        <top style="thin">
          <color theme="9"/>
        </top>
        <bottom/>
        <vertical/>
        <horizontal/>
      </border>
    </dxf>
    <dxf>
      <numFmt numFmtId="30" formatCode="@"/>
    </dxf>
    <dxf>
      <fill>
        <patternFill patternType="solid">
          <fgColor indexed="64"/>
          <bgColor rgb="FF006E5A"/>
        </patternFill>
      </fill>
    </dxf>
  </dxfs>
  <tableStyles count="0" defaultTableStyle="TableStyleMedium2" defaultPivotStyle="PivotStyleLight16"/>
  <colors>
    <mruColors>
      <color rgb="FF006E5A"/>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9525</xdr:colOff>
      <xdr:row>0</xdr:row>
      <xdr:rowOff>76200</xdr:rowOff>
    </xdr:from>
    <xdr:to>
      <xdr:col>2</xdr:col>
      <xdr:colOff>114300</xdr:colOff>
      <xdr:row>3</xdr:row>
      <xdr:rowOff>142875</xdr:rowOff>
    </xdr:to>
    <xdr:pic>
      <xdr:nvPicPr>
        <xdr:cNvPr id="2" name="Picture 1" descr="DfT_3298_SML_AW[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76200"/>
          <a:ext cx="86677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personal/lewis_pagden_dft_gov_uk/Documents/My%20Documents/Air%20Quality/NTEM_NTM_correspond_lookup%20(version%201).xlsx" TargetMode="External"/><Relationship Id="rId1" Type="http://schemas.openxmlformats.org/officeDocument/2006/relationships/externalLinkPath" Target="/personal/lewis_pagden_dft_gov_uk/Documents/My%20Documents/Air%20Quality/NTEM_NTM_correspond_lookup%20(version%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LPAGDEN/OneDrive%20-%20Department%20for%20Transport/My%20Documents/Air%20Quality/NTEM_NTM_correspond_lookup%20(version%201).xlsx" TargetMode="External"/><Relationship Id="rId1" Type="http://schemas.openxmlformats.org/officeDocument/2006/relationships/externalLinkPath" Target="/Users/LPAGDEN/OneDrive%20-%20Department%20for%20Transport/My%20Documents/Air%20Quality/NTEM_NTM_correspond_lookup%20(vers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6"/>
      <sheetName val="Sheet5"/>
      <sheetName val="CLEAN"/>
      <sheetName val="NTEM_NTM_development"/>
      <sheetName val="Sheet1"/>
      <sheetName val="NTEM_NTM_correspond_lookup (ver"/>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LEAN"/>
      <sheetName val="Sheet2"/>
      <sheetName val="NTEM_NTM_development"/>
      <sheetName val="Sheet1"/>
      <sheetName val="NTEM_NTM_correspond_lookup (ver"/>
    </sheetNames>
    <sheetDataSet>
      <sheetData sheetId="0"/>
      <sheetData sheetId="1" refreshError="1"/>
      <sheetData sheetId="2"/>
      <sheetData sheetId="3" refreshError="1"/>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J7701" totalsRowShown="0" headerRowDxfId="202">
  <autoFilter ref="A1:J7701" xr:uid="{00000000-0009-0000-0100-000001000000}"/>
  <sortState xmlns:xlrd2="http://schemas.microsoft.com/office/spreadsheetml/2017/richdata2" ref="A2:J7701">
    <sortCondition ref="A1:A7701"/>
  </sortState>
  <tableColumns count="10">
    <tableColumn id="1" xr3:uid="{00000000-0010-0000-0000-000001000000}" name="NTEM7_Zone_ID"/>
    <tableColumn id="2" xr3:uid="{00000000-0010-0000-0000-000002000000}" name="NTEM7_Zone_Code"/>
    <tableColumn id="3" xr3:uid="{00000000-0010-0000-0000-000003000000}" name="NTEM7_Zone_Name"/>
    <tableColumn id="4" xr3:uid="{00000000-0010-0000-0000-000004000000}" name="ControlArea_ID"/>
    <tableColumn id="5" xr3:uid="{00000000-0010-0000-0000-000005000000}" name="ControlArea_name"/>
    <tableColumn id="6" xr3:uid="{00000000-0010-0000-0000-000006000000}" name="StudyArea_ID"/>
    <tableColumn id="7" xr3:uid="{00000000-0010-0000-0000-000007000000}" name="StudyArea_Name"/>
    <tableColumn id="8" xr3:uid="{00000000-0010-0000-0000-000008000000}" name="NTMv2R_Area_Type" dataDxfId="201"/>
    <tableColumn id="9" xr3:uid="{00000000-0010-0000-0000-000009000000}" name="NTMv2R_Zone"/>
    <tableColumn id="10" xr3:uid="{00000000-0010-0000-0000-00000A000000}" name="Area Type" dataDxfId="200"/>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elete3" displayName="delete3" ref="D306:CQ307" headerRowCount="0" totalsRowShown="0" headerRowDxfId="199" dataDxfId="198">
  <tableColumns count="92">
    <tableColumn id="1" xr3:uid="{00000000-0010-0000-0100-000001000000}" name="Column1" headerRowDxfId="197" dataDxfId="196">
      <calculatedColumnFormula>GDP_deflator_in</calculatedColumnFormula>
    </tableColumn>
    <tableColumn id="2" xr3:uid="{00000000-0010-0000-0100-000002000000}" name="Column2" headerRowDxfId="195" dataDxfId="194">
      <calculatedColumnFormula>GDP_deflator_in</calculatedColumnFormula>
    </tableColumn>
    <tableColumn id="3" xr3:uid="{00000000-0010-0000-0100-000003000000}" name="Column3" headerRowDxfId="193" dataDxfId="192">
      <calculatedColumnFormula>GDP_deflator_in</calculatedColumnFormula>
    </tableColumn>
    <tableColumn id="4" xr3:uid="{00000000-0010-0000-0100-000004000000}" name="Column4" headerRowDxfId="191" dataDxfId="190">
      <calculatedColumnFormula>GDP_deflator_in</calculatedColumnFormula>
    </tableColumn>
    <tableColumn id="5" xr3:uid="{00000000-0010-0000-0100-000005000000}" name="Column5" headerRowDxfId="189" dataDxfId="188">
      <calculatedColumnFormula>GDP_deflator_in</calculatedColumnFormula>
    </tableColumn>
    <tableColumn id="6" xr3:uid="{00000000-0010-0000-0100-000006000000}" name="Column6" headerRowDxfId="187" dataDxfId="186">
      <calculatedColumnFormula>GDP_deflator_in</calculatedColumnFormula>
    </tableColumn>
    <tableColumn id="7" xr3:uid="{00000000-0010-0000-0100-000007000000}" name="Column7" headerRowDxfId="185" dataDxfId="184">
      <calculatedColumnFormula>GDP_deflator_in</calculatedColumnFormula>
    </tableColumn>
    <tableColumn id="8" xr3:uid="{00000000-0010-0000-0100-000008000000}" name="Column8" headerRowDxfId="183" dataDxfId="182">
      <calculatedColumnFormula>GDP_deflator_in</calculatedColumnFormula>
    </tableColumn>
    <tableColumn id="9" xr3:uid="{00000000-0010-0000-0100-000009000000}" name="Column9" headerRowDxfId="181" dataDxfId="180">
      <calculatedColumnFormula>GDP_deflator_in</calculatedColumnFormula>
    </tableColumn>
    <tableColumn id="10" xr3:uid="{00000000-0010-0000-0100-00000A000000}" name="Column10" headerRowDxfId="179" dataDxfId="178">
      <calculatedColumnFormula>GDP_deflator_in</calculatedColumnFormula>
    </tableColumn>
    <tableColumn id="11" xr3:uid="{00000000-0010-0000-0100-00000B000000}" name="Column11" headerRowDxfId="177" dataDxfId="176">
      <calculatedColumnFormula>GDP_deflator_in</calculatedColumnFormula>
    </tableColumn>
    <tableColumn id="12" xr3:uid="{00000000-0010-0000-0100-00000C000000}" name="Column12" headerRowDxfId="175" dataDxfId="174">
      <calculatedColumnFormula>GDP_deflator_in</calculatedColumnFormula>
    </tableColumn>
    <tableColumn id="13" xr3:uid="{00000000-0010-0000-0100-00000D000000}" name="Column13" headerRowDxfId="173" dataDxfId="172">
      <calculatedColumnFormula>GDP_deflator_in</calculatedColumnFormula>
    </tableColumn>
    <tableColumn id="14" xr3:uid="{00000000-0010-0000-0100-00000E000000}" name="Column14" headerRowDxfId="171" dataDxfId="170">
      <calculatedColumnFormula>GDP_deflator_in</calculatedColumnFormula>
    </tableColumn>
    <tableColumn id="15" xr3:uid="{00000000-0010-0000-0100-00000F000000}" name="Column15" headerRowDxfId="169" dataDxfId="168">
      <calculatedColumnFormula>GDP_deflator_in</calculatedColumnFormula>
    </tableColumn>
    <tableColumn id="16" xr3:uid="{00000000-0010-0000-0100-000010000000}" name="Column16" headerRowDxfId="167" dataDxfId="166">
      <calculatedColumnFormula>GDP_deflator_in</calculatedColumnFormula>
    </tableColumn>
    <tableColumn id="17" xr3:uid="{00000000-0010-0000-0100-000011000000}" name="Column17" headerRowDxfId="165" dataDxfId="164">
      <calculatedColumnFormula>GDP_deflator_in</calculatedColumnFormula>
    </tableColumn>
    <tableColumn id="18" xr3:uid="{00000000-0010-0000-0100-000012000000}" name="Column18" headerRowDxfId="163" dataDxfId="162">
      <calculatedColumnFormula>GDP_deflator_in</calculatedColumnFormula>
    </tableColumn>
    <tableColumn id="19" xr3:uid="{00000000-0010-0000-0100-000013000000}" name="Column19" headerRowDxfId="161" dataDxfId="160">
      <calculatedColumnFormula>GDP_deflator_in</calculatedColumnFormula>
    </tableColumn>
    <tableColumn id="20" xr3:uid="{00000000-0010-0000-0100-000014000000}" name="Column20" headerRowDxfId="159" dataDxfId="158">
      <calculatedColumnFormula>GDP_deflator_in</calculatedColumnFormula>
    </tableColumn>
    <tableColumn id="21" xr3:uid="{00000000-0010-0000-0100-000015000000}" name="Column21" headerRowDxfId="157" dataDxfId="156">
      <calculatedColumnFormula>GDP_deflator_in</calculatedColumnFormula>
    </tableColumn>
    <tableColumn id="22" xr3:uid="{00000000-0010-0000-0100-000016000000}" name="Column22" headerRowDxfId="155" dataDxfId="154">
      <calculatedColumnFormula>GDP_deflator_in</calculatedColumnFormula>
    </tableColumn>
    <tableColumn id="23" xr3:uid="{00000000-0010-0000-0100-000017000000}" name="Column23" headerRowDxfId="153" dataDxfId="152">
      <calculatedColumnFormula>GDP_deflator_in</calculatedColumnFormula>
    </tableColumn>
    <tableColumn id="24" xr3:uid="{00000000-0010-0000-0100-000018000000}" name="Column24" headerRowDxfId="151" dataDxfId="150">
      <calculatedColumnFormula>GDP_deflator_in</calculatedColumnFormula>
    </tableColumn>
    <tableColumn id="25" xr3:uid="{00000000-0010-0000-0100-000019000000}" name="Column25" headerRowDxfId="149" dataDxfId="148">
      <calculatedColumnFormula>GDP_deflator_in</calculatedColumnFormula>
    </tableColumn>
    <tableColumn id="26" xr3:uid="{00000000-0010-0000-0100-00001A000000}" name="Column26" headerRowDxfId="147" dataDxfId="146">
      <calculatedColumnFormula>GDP_deflator_in</calculatedColumnFormula>
    </tableColumn>
    <tableColumn id="27" xr3:uid="{00000000-0010-0000-0100-00001B000000}" name="Column27" headerRowDxfId="145" dataDxfId="144">
      <calculatedColumnFormula>GDP_deflator_in</calculatedColumnFormula>
    </tableColumn>
    <tableColumn id="28" xr3:uid="{00000000-0010-0000-0100-00001C000000}" name="Column28" headerRowDxfId="143" dataDxfId="142">
      <calculatedColumnFormula>GDP_deflator_in</calculatedColumnFormula>
    </tableColumn>
    <tableColumn id="29" xr3:uid="{00000000-0010-0000-0100-00001D000000}" name="Column29" headerRowDxfId="141" dataDxfId="140">
      <calculatedColumnFormula>GDP_deflator_in</calculatedColumnFormula>
    </tableColumn>
    <tableColumn id="30" xr3:uid="{00000000-0010-0000-0100-00001E000000}" name="Column30" headerRowDxfId="139" dataDxfId="138">
      <calculatedColumnFormula>GDP_deflator_in</calculatedColumnFormula>
    </tableColumn>
    <tableColumn id="31" xr3:uid="{00000000-0010-0000-0100-00001F000000}" name="Column31" headerRowDxfId="137" dataDxfId="136">
      <calculatedColumnFormula>GDP_deflator_in</calculatedColumnFormula>
    </tableColumn>
    <tableColumn id="32" xr3:uid="{00000000-0010-0000-0100-000020000000}" name="Column32" headerRowDxfId="135" dataDxfId="134">
      <calculatedColumnFormula>GDP_deflator_in</calculatedColumnFormula>
    </tableColumn>
    <tableColumn id="33" xr3:uid="{00000000-0010-0000-0100-000021000000}" name="Column33" headerRowDxfId="133" dataDxfId="132">
      <calculatedColumnFormula>GDP_deflator_in</calculatedColumnFormula>
    </tableColumn>
    <tableColumn id="34" xr3:uid="{00000000-0010-0000-0100-000022000000}" name="Column34" headerRowDxfId="131" dataDxfId="130">
      <calculatedColumnFormula>GDP_deflator_in</calculatedColumnFormula>
    </tableColumn>
    <tableColumn id="35" xr3:uid="{00000000-0010-0000-0100-000023000000}" name="Column35" headerRowDxfId="129" dataDxfId="128">
      <calculatedColumnFormula>GDP_deflator_in</calculatedColumnFormula>
    </tableColumn>
    <tableColumn id="36" xr3:uid="{00000000-0010-0000-0100-000024000000}" name="Column36" headerRowDxfId="127" dataDxfId="126">
      <calculatedColumnFormula>GDP_deflator_in</calculatedColumnFormula>
    </tableColumn>
    <tableColumn id="37" xr3:uid="{00000000-0010-0000-0100-000025000000}" name="Column37" headerRowDxfId="125" dataDxfId="124">
      <calculatedColumnFormula>GDP_deflator_in</calculatedColumnFormula>
    </tableColumn>
    <tableColumn id="38" xr3:uid="{00000000-0010-0000-0100-000026000000}" name="Column38" headerRowDxfId="123" dataDxfId="122">
      <calculatedColumnFormula>GDP_deflator_in</calculatedColumnFormula>
    </tableColumn>
    <tableColumn id="39" xr3:uid="{00000000-0010-0000-0100-000027000000}" name="Column39" headerRowDxfId="121" dataDxfId="120">
      <calculatedColumnFormula>GDP_deflator_in</calculatedColumnFormula>
    </tableColumn>
    <tableColumn id="40" xr3:uid="{00000000-0010-0000-0100-000028000000}" name="Column40" headerRowDxfId="119" dataDxfId="118">
      <calculatedColumnFormula>GDP_deflator_in</calculatedColumnFormula>
    </tableColumn>
    <tableColumn id="41" xr3:uid="{00000000-0010-0000-0100-000029000000}" name="Column41" headerRowDxfId="117" dataDxfId="116">
      <calculatedColumnFormula>GDP_deflator_in</calculatedColumnFormula>
    </tableColumn>
    <tableColumn id="42" xr3:uid="{00000000-0010-0000-0100-00002A000000}" name="Column42" headerRowDxfId="115" dataDxfId="114">
      <calculatedColumnFormula>GDP_deflator_in</calculatedColumnFormula>
    </tableColumn>
    <tableColumn id="43" xr3:uid="{00000000-0010-0000-0100-00002B000000}" name="Column43" headerRowDxfId="113" dataDxfId="112">
      <calculatedColumnFormula>GDP_deflator_in</calculatedColumnFormula>
    </tableColumn>
    <tableColumn id="44" xr3:uid="{00000000-0010-0000-0100-00002C000000}" name="Column44" headerRowDxfId="111" dataDxfId="110">
      <calculatedColumnFormula>GDP_deflator_in</calculatedColumnFormula>
    </tableColumn>
    <tableColumn id="45" xr3:uid="{00000000-0010-0000-0100-00002D000000}" name="Column45" headerRowDxfId="109" dataDxfId="108">
      <calculatedColumnFormula>GDP_deflator_in</calculatedColumnFormula>
    </tableColumn>
    <tableColumn id="46" xr3:uid="{00000000-0010-0000-0100-00002E000000}" name="Column46" headerRowDxfId="107" dataDxfId="106">
      <calculatedColumnFormula>GDP_deflator_in</calculatedColumnFormula>
    </tableColumn>
    <tableColumn id="47" xr3:uid="{00000000-0010-0000-0100-00002F000000}" name="Column47" headerRowDxfId="105" dataDxfId="104">
      <calculatedColumnFormula>GDP_deflator_in</calculatedColumnFormula>
    </tableColumn>
    <tableColumn id="48" xr3:uid="{00000000-0010-0000-0100-000030000000}" name="Column48" headerRowDxfId="103" dataDxfId="102">
      <calculatedColumnFormula>GDP_deflator_in</calculatedColumnFormula>
    </tableColumn>
    <tableColumn id="49" xr3:uid="{00000000-0010-0000-0100-000031000000}" name="Column49" headerRowDxfId="101" dataDxfId="100">
      <calculatedColumnFormula>GDP_deflator_in</calculatedColumnFormula>
    </tableColumn>
    <tableColumn id="50" xr3:uid="{00000000-0010-0000-0100-000032000000}" name="Column50" headerRowDxfId="99" dataDxfId="98">
      <calculatedColumnFormula>GDP_deflator_in</calculatedColumnFormula>
    </tableColumn>
    <tableColumn id="51" xr3:uid="{00000000-0010-0000-0100-000033000000}" name="Column51" headerRowDxfId="97" dataDxfId="96">
      <calculatedColumnFormula>GDP_deflator_in</calculatedColumnFormula>
    </tableColumn>
    <tableColumn id="52" xr3:uid="{00000000-0010-0000-0100-000034000000}" name="Column52" headerRowDxfId="95" dataDxfId="94">
      <calculatedColumnFormula>GDP_deflator_in</calculatedColumnFormula>
    </tableColumn>
    <tableColumn id="53" xr3:uid="{00000000-0010-0000-0100-000035000000}" name="Column53" headerRowDxfId="93" dataDxfId="92">
      <calculatedColumnFormula>GDP_deflator_in</calculatedColumnFormula>
    </tableColumn>
    <tableColumn id="54" xr3:uid="{00000000-0010-0000-0100-000036000000}" name="Column54" headerRowDxfId="91" dataDxfId="90">
      <calculatedColumnFormula>GDP_deflator_in</calculatedColumnFormula>
    </tableColumn>
    <tableColumn id="55" xr3:uid="{00000000-0010-0000-0100-000037000000}" name="Column55" headerRowDxfId="89" dataDxfId="88">
      <calculatedColumnFormula>GDP_deflator_in</calculatedColumnFormula>
    </tableColumn>
    <tableColumn id="56" xr3:uid="{00000000-0010-0000-0100-000038000000}" name="Column56" headerRowDxfId="87" dataDxfId="86">
      <calculatedColumnFormula>GDP_deflator_in</calculatedColumnFormula>
    </tableColumn>
    <tableColumn id="57" xr3:uid="{00000000-0010-0000-0100-000039000000}" name="Column57" headerRowDxfId="85" dataDxfId="84">
      <calculatedColumnFormula>GDP_deflator_in</calculatedColumnFormula>
    </tableColumn>
    <tableColumn id="58" xr3:uid="{00000000-0010-0000-0100-00003A000000}" name="Column58" headerRowDxfId="83" dataDxfId="82">
      <calculatedColumnFormula>GDP_deflator_in</calculatedColumnFormula>
    </tableColumn>
    <tableColumn id="59" xr3:uid="{00000000-0010-0000-0100-00003B000000}" name="Column59" headerRowDxfId="81" dataDxfId="80">
      <calculatedColumnFormula>GDP_deflator_in</calculatedColumnFormula>
    </tableColumn>
    <tableColumn id="60" xr3:uid="{00000000-0010-0000-0100-00003C000000}" name="Column60" headerRowDxfId="79" dataDxfId="78">
      <calculatedColumnFormula>GDP_deflator_in</calculatedColumnFormula>
    </tableColumn>
    <tableColumn id="61" xr3:uid="{00000000-0010-0000-0100-00003D000000}" name="Column61" headerRowDxfId="77" dataDxfId="76">
      <calculatedColumnFormula>GDP_deflator_in</calculatedColumnFormula>
    </tableColumn>
    <tableColumn id="62" xr3:uid="{00000000-0010-0000-0100-00003E000000}" name="Column62" headerRowDxfId="75" dataDxfId="74">
      <calculatedColumnFormula>GDP_deflator_in</calculatedColumnFormula>
    </tableColumn>
    <tableColumn id="63" xr3:uid="{00000000-0010-0000-0100-00003F000000}" name="Column63" headerRowDxfId="73" dataDxfId="72">
      <calculatedColumnFormula>GDP_deflator_in</calculatedColumnFormula>
    </tableColumn>
    <tableColumn id="64" xr3:uid="{00000000-0010-0000-0100-000040000000}" name="Column64" headerRowDxfId="71" dataDxfId="70">
      <calculatedColumnFormula>GDP_deflator_in</calculatedColumnFormula>
    </tableColumn>
    <tableColumn id="65" xr3:uid="{00000000-0010-0000-0100-000041000000}" name="Column65" headerRowDxfId="69" dataDxfId="68">
      <calculatedColumnFormula>GDP_deflator_in</calculatedColumnFormula>
    </tableColumn>
    <tableColumn id="66" xr3:uid="{00000000-0010-0000-0100-000042000000}" name="Column66" headerRowDxfId="67" dataDxfId="66">
      <calculatedColumnFormula>GDP_deflator_in</calculatedColumnFormula>
    </tableColumn>
    <tableColumn id="67" xr3:uid="{00000000-0010-0000-0100-000043000000}" name="Column67" headerRowDxfId="65" dataDxfId="64">
      <calculatedColumnFormula>GDP_deflator_in</calculatedColumnFormula>
    </tableColumn>
    <tableColumn id="68" xr3:uid="{00000000-0010-0000-0100-000044000000}" name="Column68" headerRowDxfId="63" dataDxfId="62">
      <calculatedColumnFormula>GDP_deflator_in</calculatedColumnFormula>
    </tableColumn>
    <tableColumn id="69" xr3:uid="{00000000-0010-0000-0100-000045000000}" name="Column69" headerRowDxfId="61" dataDxfId="60">
      <calculatedColumnFormula>GDP_deflator_in</calculatedColumnFormula>
    </tableColumn>
    <tableColumn id="70" xr3:uid="{00000000-0010-0000-0100-000046000000}" name="Column70" headerRowDxfId="59" dataDxfId="58">
      <calculatedColumnFormula>GDP_deflator_in</calculatedColumnFormula>
    </tableColumn>
    <tableColumn id="71" xr3:uid="{00000000-0010-0000-0100-000047000000}" name="Column71" headerRowDxfId="57" dataDxfId="56">
      <calculatedColumnFormula>GDP_deflator_in</calculatedColumnFormula>
    </tableColumn>
    <tableColumn id="72" xr3:uid="{00000000-0010-0000-0100-000048000000}" name="Column72" headerRowDxfId="55" dataDxfId="54">
      <calculatedColumnFormula>GDP_deflator_in</calculatedColumnFormula>
    </tableColumn>
    <tableColumn id="73" xr3:uid="{00000000-0010-0000-0100-000049000000}" name="Column73" headerRowDxfId="53" dataDxfId="52">
      <calculatedColumnFormula>GDP_deflator_in</calculatedColumnFormula>
    </tableColumn>
    <tableColumn id="74" xr3:uid="{00000000-0010-0000-0100-00004A000000}" name="Column74" headerRowDxfId="51" dataDxfId="50">
      <calculatedColumnFormula>GDP_deflator_in</calculatedColumnFormula>
    </tableColumn>
    <tableColumn id="75" xr3:uid="{00000000-0010-0000-0100-00004B000000}" name="Column75" headerRowDxfId="49" dataDxfId="48">
      <calculatedColumnFormula>GDP_deflator_in</calculatedColumnFormula>
    </tableColumn>
    <tableColumn id="76" xr3:uid="{00000000-0010-0000-0100-00004C000000}" name="Column76" headerRowDxfId="47" dataDxfId="46">
      <calculatedColumnFormula>GDP_deflator_in</calculatedColumnFormula>
    </tableColumn>
    <tableColumn id="77" xr3:uid="{00000000-0010-0000-0100-00004D000000}" name="Column77" headerRowDxfId="45" dataDxfId="44">
      <calculatedColumnFormula>GDP_deflator_in</calculatedColumnFormula>
    </tableColumn>
    <tableColumn id="78" xr3:uid="{00000000-0010-0000-0100-00004E000000}" name="Column78" headerRowDxfId="43" dataDxfId="42">
      <calculatedColumnFormula>GDP_deflator_in</calculatedColumnFormula>
    </tableColumn>
    <tableColumn id="79" xr3:uid="{00000000-0010-0000-0100-00004F000000}" name="Column79" headerRowDxfId="41" dataDxfId="40">
      <calculatedColumnFormula>GDP_deflator_in</calculatedColumnFormula>
    </tableColumn>
    <tableColumn id="80" xr3:uid="{00000000-0010-0000-0100-000050000000}" name="Column80" headerRowDxfId="39" dataDxfId="38">
      <calculatedColumnFormula>GDP_deflator_in</calculatedColumnFormula>
    </tableColumn>
    <tableColumn id="81" xr3:uid="{00000000-0010-0000-0100-000051000000}" name="Column81" headerRowDxfId="37" dataDxfId="36">
      <calculatedColumnFormula>GDP_deflator_in</calculatedColumnFormula>
    </tableColumn>
    <tableColumn id="82" xr3:uid="{00000000-0010-0000-0100-000052000000}" name="Column82" headerRowDxfId="35" dataDxfId="34">
      <calculatedColumnFormula>GDP_deflator_in</calculatedColumnFormula>
    </tableColumn>
    <tableColumn id="83" xr3:uid="{00000000-0010-0000-0100-000053000000}" name="Column83" headerRowDxfId="33" dataDxfId="32">
      <calculatedColumnFormula>GDP_deflator_in</calculatedColumnFormula>
    </tableColumn>
    <tableColumn id="84" xr3:uid="{00000000-0010-0000-0100-000054000000}" name="Column84" headerRowDxfId="31" dataDxfId="30">
      <calculatedColumnFormula>GDP_deflator_in</calculatedColumnFormula>
    </tableColumn>
    <tableColumn id="85" xr3:uid="{00000000-0010-0000-0100-000055000000}" name="Column85" headerRowDxfId="29" dataDxfId="28">
      <calculatedColumnFormula>GDP_deflator_in</calculatedColumnFormula>
    </tableColumn>
    <tableColumn id="86" xr3:uid="{00000000-0010-0000-0100-000056000000}" name="Column86" headerRowDxfId="27" dataDxfId="26">
      <calculatedColumnFormula>GDP_deflator_in</calculatedColumnFormula>
    </tableColumn>
    <tableColumn id="87" xr3:uid="{00000000-0010-0000-0100-000057000000}" name="Column87" headerRowDxfId="25" dataDxfId="24">
      <calculatedColumnFormula>GDP_deflator_in</calculatedColumnFormula>
    </tableColumn>
    <tableColumn id="88" xr3:uid="{00000000-0010-0000-0100-000058000000}" name="Column88" headerRowDxfId="23" dataDxfId="22">
      <calculatedColumnFormula>GDP_deflator_in</calculatedColumnFormula>
    </tableColumn>
    <tableColumn id="89" xr3:uid="{00000000-0010-0000-0100-000059000000}" name="Column89" headerRowDxfId="21" dataDxfId="20">
      <calculatedColumnFormula>GDP_deflator_in</calculatedColumnFormula>
    </tableColumn>
    <tableColumn id="90" xr3:uid="{00000000-0010-0000-0100-00005A000000}" name="Column90" headerRowDxfId="19" dataDxfId="18">
      <calculatedColumnFormula>GDP_deflator_in</calculatedColumnFormula>
    </tableColumn>
    <tableColumn id="91" xr3:uid="{00000000-0010-0000-0100-00005B000000}" name="Column91" headerRowDxfId="17" dataDxfId="16">
      <calculatedColumnFormula>GDP_deflator_in</calculatedColumnFormula>
    </tableColumn>
    <tableColumn id="92" xr3:uid="{00000000-0010-0000-0100-00005C000000}" name="Column92" headerRowDxfId="15" dataDxfId="1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WVI83"/>
  <sheetViews>
    <sheetView tabSelected="1" topLeftCell="B22" zoomScale="80" zoomScaleNormal="100" workbookViewId="0">
      <selection activeCell="B49" sqref="B49"/>
    </sheetView>
  </sheetViews>
  <sheetFormatPr defaultColWidth="0" defaultRowHeight="20.149999999999999" customHeight="1" zeroHeight="1" x14ac:dyDescent="0.25"/>
  <cols>
    <col min="1" max="1" width="3.453125" style="73" customWidth="1"/>
    <col min="2" max="2" width="11.453125" style="73" customWidth="1"/>
    <col min="3" max="16" width="9.1796875" style="73" customWidth="1"/>
    <col min="17" max="24" width="15.54296875" style="73" customWidth="1"/>
    <col min="25" max="256" width="9.1796875" style="73" hidden="1"/>
    <col min="257" max="257" width="14.54296875" style="73" hidden="1"/>
    <col min="258" max="512" width="9.1796875" style="73" hidden="1"/>
    <col min="513" max="513" width="14.54296875" style="73" hidden="1"/>
    <col min="514" max="768" width="9.1796875" style="73" hidden="1"/>
    <col min="769" max="769" width="14.54296875" style="73" hidden="1"/>
    <col min="770" max="1024" width="9.1796875" style="73" hidden="1"/>
    <col min="1025" max="1025" width="14.54296875" style="73" hidden="1"/>
    <col min="1026" max="1280" width="9.1796875" style="73" hidden="1"/>
    <col min="1281" max="1281" width="14.54296875" style="73" hidden="1"/>
    <col min="1282" max="1536" width="9.1796875" style="73" hidden="1"/>
    <col min="1537" max="1537" width="14.54296875" style="73" hidden="1"/>
    <col min="1538" max="1792" width="9.1796875" style="73" hidden="1"/>
    <col min="1793" max="1793" width="14.54296875" style="73" hidden="1"/>
    <col min="1794" max="2048" width="9.1796875" style="73" hidden="1"/>
    <col min="2049" max="2049" width="14.54296875" style="73" hidden="1"/>
    <col min="2050" max="2304" width="9.1796875" style="73" hidden="1"/>
    <col min="2305" max="2305" width="14.54296875" style="73" hidden="1"/>
    <col min="2306" max="2560" width="9.1796875" style="73" hidden="1"/>
    <col min="2561" max="2561" width="14.54296875" style="73" hidden="1"/>
    <col min="2562" max="2816" width="9.1796875" style="73" hidden="1"/>
    <col min="2817" max="2817" width="14.54296875" style="73" hidden="1"/>
    <col min="2818" max="3072" width="9.1796875" style="73" hidden="1"/>
    <col min="3073" max="3073" width="14.54296875" style="73" hidden="1"/>
    <col min="3074" max="3328" width="9.1796875" style="73" hidden="1"/>
    <col min="3329" max="3329" width="14.54296875" style="73" hidden="1"/>
    <col min="3330" max="3584" width="9.1796875" style="73" hidden="1"/>
    <col min="3585" max="3585" width="14.54296875" style="73" hidden="1"/>
    <col min="3586" max="3840" width="9.1796875" style="73" hidden="1"/>
    <col min="3841" max="3841" width="14.54296875" style="73" hidden="1"/>
    <col min="3842" max="4096" width="9.1796875" style="73" hidden="1"/>
    <col min="4097" max="4097" width="14.54296875" style="73" hidden="1"/>
    <col min="4098" max="4352" width="9.1796875" style="73" hidden="1"/>
    <col min="4353" max="4353" width="14.54296875" style="73" hidden="1"/>
    <col min="4354" max="4608" width="9.1796875" style="73" hidden="1"/>
    <col min="4609" max="4609" width="14.54296875" style="73" hidden="1"/>
    <col min="4610" max="4864" width="9.1796875" style="73" hidden="1"/>
    <col min="4865" max="4865" width="14.54296875" style="73" hidden="1"/>
    <col min="4866" max="5120" width="9.1796875" style="73" hidden="1"/>
    <col min="5121" max="5121" width="14.54296875" style="73" hidden="1"/>
    <col min="5122" max="5376" width="9.1796875" style="73" hidden="1"/>
    <col min="5377" max="5377" width="14.54296875" style="73" hidden="1"/>
    <col min="5378" max="5632" width="9.1796875" style="73" hidden="1"/>
    <col min="5633" max="5633" width="14.54296875" style="73" hidden="1"/>
    <col min="5634" max="5888" width="9.1796875" style="73" hidden="1"/>
    <col min="5889" max="5889" width="14.54296875" style="73" hidden="1"/>
    <col min="5890" max="6144" width="9.1796875" style="73" hidden="1"/>
    <col min="6145" max="6145" width="14.54296875" style="73" hidden="1"/>
    <col min="6146" max="6400" width="9.1796875" style="73" hidden="1"/>
    <col min="6401" max="6401" width="14.54296875" style="73" hidden="1"/>
    <col min="6402" max="6656" width="9.1796875" style="73" hidden="1"/>
    <col min="6657" max="6657" width="14.54296875" style="73" hidden="1"/>
    <col min="6658" max="6912" width="9.1796875" style="73" hidden="1"/>
    <col min="6913" max="6913" width="14.54296875" style="73" hidden="1"/>
    <col min="6914" max="7168" width="9.1796875" style="73" hidden="1"/>
    <col min="7169" max="7169" width="14.54296875" style="73" hidden="1"/>
    <col min="7170" max="7424" width="9.1796875" style="73" hidden="1"/>
    <col min="7425" max="7425" width="14.54296875" style="73" hidden="1"/>
    <col min="7426" max="7680" width="9.1796875" style="73" hidden="1"/>
    <col min="7681" max="7681" width="14.54296875" style="73" hidden="1"/>
    <col min="7682" max="7936" width="9.1796875" style="73" hidden="1"/>
    <col min="7937" max="7937" width="14.54296875" style="73" hidden="1"/>
    <col min="7938" max="8192" width="9.1796875" style="73" hidden="1"/>
    <col min="8193" max="8193" width="14.54296875" style="73" hidden="1"/>
    <col min="8194" max="8448" width="9.1796875" style="73" hidden="1"/>
    <col min="8449" max="8449" width="14.54296875" style="73" hidden="1"/>
    <col min="8450" max="8704" width="9.1796875" style="73" hidden="1"/>
    <col min="8705" max="8705" width="14.54296875" style="73" hidden="1"/>
    <col min="8706" max="8960" width="9.1796875" style="73" hidden="1"/>
    <col min="8961" max="8961" width="14.54296875" style="73" hidden="1"/>
    <col min="8962" max="9216" width="9.1796875" style="73" hidden="1"/>
    <col min="9217" max="9217" width="14.54296875" style="73" hidden="1"/>
    <col min="9218" max="9472" width="9.1796875" style="73" hidden="1"/>
    <col min="9473" max="9473" width="14.54296875" style="73" hidden="1"/>
    <col min="9474" max="9728" width="9.1796875" style="73" hidden="1"/>
    <col min="9729" max="9729" width="14.54296875" style="73" hidden="1"/>
    <col min="9730" max="9984" width="9.1796875" style="73" hidden="1"/>
    <col min="9985" max="9985" width="14.54296875" style="73" hidden="1"/>
    <col min="9986" max="10240" width="9.1796875" style="73" hidden="1"/>
    <col min="10241" max="10241" width="14.54296875" style="73" hidden="1"/>
    <col min="10242" max="10496" width="9.1796875" style="73" hidden="1"/>
    <col min="10497" max="10497" width="14.54296875" style="73" hidden="1"/>
    <col min="10498" max="10752" width="9.1796875" style="73" hidden="1"/>
    <col min="10753" max="10753" width="14.54296875" style="73" hidden="1"/>
    <col min="10754" max="11008" width="9.1796875" style="73" hidden="1"/>
    <col min="11009" max="11009" width="14.54296875" style="73" hidden="1"/>
    <col min="11010" max="11264" width="9.1796875" style="73" hidden="1"/>
    <col min="11265" max="11265" width="14.54296875" style="73" hidden="1"/>
    <col min="11266" max="11520" width="9.1796875" style="73" hidden="1"/>
    <col min="11521" max="11521" width="14.54296875" style="73" hidden="1"/>
    <col min="11522" max="11776" width="9.1796875" style="73" hidden="1"/>
    <col min="11777" max="11777" width="14.54296875" style="73" hidden="1"/>
    <col min="11778" max="12032" width="9.1796875" style="73" hidden="1"/>
    <col min="12033" max="12033" width="14.54296875" style="73" hidden="1"/>
    <col min="12034" max="12288" width="9.1796875" style="73" hidden="1"/>
    <col min="12289" max="12289" width="14.54296875" style="73" hidden="1"/>
    <col min="12290" max="12544" width="9.1796875" style="73" hidden="1"/>
    <col min="12545" max="12545" width="14.54296875" style="73" hidden="1"/>
    <col min="12546" max="12800" width="9.1796875" style="73" hidden="1"/>
    <col min="12801" max="12801" width="14.54296875" style="73" hidden="1"/>
    <col min="12802" max="13056" width="9.1796875" style="73" hidden="1"/>
    <col min="13057" max="13057" width="14.54296875" style="73" hidden="1"/>
    <col min="13058" max="13312" width="9.1796875" style="73" hidden="1"/>
    <col min="13313" max="13313" width="14.54296875" style="73" hidden="1"/>
    <col min="13314" max="13568" width="9.1796875" style="73" hidden="1"/>
    <col min="13569" max="13569" width="14.54296875" style="73" hidden="1"/>
    <col min="13570" max="13824" width="9.1796875" style="73" hidden="1"/>
    <col min="13825" max="13825" width="14.54296875" style="73" hidden="1"/>
    <col min="13826" max="14080" width="9.1796875" style="73" hidden="1"/>
    <col min="14081" max="14081" width="14.54296875" style="73" hidden="1"/>
    <col min="14082" max="14336" width="9.1796875" style="73" hidden="1"/>
    <col min="14337" max="14337" width="14.54296875" style="73" hidden="1"/>
    <col min="14338" max="14592" width="9.1796875" style="73" hidden="1"/>
    <col min="14593" max="14593" width="14.54296875" style="73" hidden="1"/>
    <col min="14594" max="14848" width="9.1796875" style="73" hidden="1"/>
    <col min="14849" max="14849" width="14.54296875" style="73" hidden="1"/>
    <col min="14850" max="15104" width="9.1796875" style="73" hidden="1"/>
    <col min="15105" max="15105" width="14.54296875" style="73" hidden="1"/>
    <col min="15106" max="15360" width="9.1796875" style="73" hidden="1"/>
    <col min="15361" max="15361" width="14.54296875" style="73" hidden="1"/>
    <col min="15362" max="15616" width="9.1796875" style="73" hidden="1"/>
    <col min="15617" max="15617" width="14.54296875" style="73" hidden="1"/>
    <col min="15618" max="15872" width="9.1796875" style="73" hidden="1"/>
    <col min="15873" max="15873" width="14.54296875" style="73" hidden="1"/>
    <col min="15874" max="16128" width="9.1796875" style="73" hidden="1"/>
    <col min="16129" max="16129" width="14.54296875" style="73" hidden="1"/>
    <col min="16130" max="16384" width="15.54296875" style="73" hidden="1"/>
  </cols>
  <sheetData>
    <row r="1" spans="1:3" ht="12.5" x14ac:dyDescent="0.25"/>
    <row r="2" spans="1:3" ht="12.5" x14ac:dyDescent="0.25"/>
    <row r="3" spans="1:3" ht="12.5" x14ac:dyDescent="0.25"/>
    <row r="4" spans="1:3" ht="12.5" x14ac:dyDescent="0.25"/>
    <row r="5" spans="1:3" ht="12.5" x14ac:dyDescent="0.25">
      <c r="A5" s="72"/>
    </row>
    <row r="6" spans="1:3" s="78" customFormat="1" ht="18" x14ac:dyDescent="0.4">
      <c r="B6" s="78" t="s">
        <v>0</v>
      </c>
    </row>
    <row r="7" spans="1:3" ht="12.5" x14ac:dyDescent="0.25"/>
    <row r="8" spans="1:3" s="82" customFormat="1" ht="15.5" x14ac:dyDescent="0.35">
      <c r="B8" s="82" t="s">
        <v>1</v>
      </c>
    </row>
    <row r="9" spans="1:3" ht="12.5" x14ac:dyDescent="0.25">
      <c r="B9" s="73" t="s">
        <v>2</v>
      </c>
    </row>
    <row r="10" spans="1:3" ht="12.5" x14ac:dyDescent="0.25"/>
    <row r="11" spans="1:3" s="82" customFormat="1" ht="15.5" x14ac:dyDescent="0.35">
      <c r="B11" s="82" t="s">
        <v>3</v>
      </c>
    </row>
    <row r="12" spans="1:3" ht="12.5" x14ac:dyDescent="0.25">
      <c r="B12" s="73" t="s">
        <v>4</v>
      </c>
    </row>
    <row r="13" spans="1:3" ht="12.5" x14ac:dyDescent="0.25"/>
    <row r="14" spans="1:3" ht="12.5" x14ac:dyDescent="0.25">
      <c r="B14" s="73" t="s">
        <v>5</v>
      </c>
    </row>
    <row r="15" spans="1:3" ht="12.5" x14ac:dyDescent="0.25"/>
    <row r="16" spans="1:3" ht="12.5" x14ac:dyDescent="0.25">
      <c r="B16" s="73">
        <v>1</v>
      </c>
      <c r="C16" s="73" t="s">
        <v>6</v>
      </c>
    </row>
    <row r="17" spans="2:10" ht="12.5" x14ac:dyDescent="0.25">
      <c r="B17" s="73">
        <v>2</v>
      </c>
      <c r="C17" s="73" t="s">
        <v>7</v>
      </c>
    </row>
    <row r="18" spans="2:10" ht="12.5" x14ac:dyDescent="0.25">
      <c r="B18" s="73">
        <v>3</v>
      </c>
      <c r="C18" s="73" t="s">
        <v>8</v>
      </c>
    </row>
    <row r="19" spans="2:10" ht="13" x14ac:dyDescent="0.3">
      <c r="B19" s="73">
        <v>4</v>
      </c>
      <c r="C19" s="73" t="s">
        <v>9</v>
      </c>
    </row>
    <row r="20" spans="2:10" ht="12.5" x14ac:dyDescent="0.25">
      <c r="B20" s="73">
        <v>5</v>
      </c>
      <c r="C20" s="73" t="s">
        <v>10</v>
      </c>
    </row>
    <row r="21" spans="2:10" ht="15.65" customHeight="1" x14ac:dyDescent="0.25"/>
    <row r="22" spans="2:10" ht="20.149999999999999" customHeight="1" x14ac:dyDescent="0.25"/>
    <row r="23" spans="2:10" ht="12.5" x14ac:dyDescent="0.25">
      <c r="B23" s="73" t="s">
        <v>11</v>
      </c>
    </row>
    <row r="24" spans="2:10" ht="12.5" x14ac:dyDescent="0.25"/>
    <row r="25" spans="2:10" ht="12.5" x14ac:dyDescent="0.25">
      <c r="B25" s="73">
        <v>1</v>
      </c>
      <c r="C25" s="73" t="s">
        <v>12</v>
      </c>
      <c r="J25" s="190"/>
    </row>
    <row r="26" spans="2:10" ht="14.5" x14ac:dyDescent="0.35">
      <c r="B26" s="73">
        <v>2</v>
      </c>
      <c r="C26" s="73" t="str">
        <f ca="1">_xlfn.CONCAT("Scheme opening year (this should be either ",YEAR(TODAY())," or beyond).")</f>
        <v>Scheme opening year (this should be either 2026 or beyond).</v>
      </c>
      <c r="J26" s="33"/>
    </row>
    <row r="27" spans="2:10" ht="12.5" x14ac:dyDescent="0.25">
      <c r="B27" s="73">
        <v>3</v>
      </c>
      <c r="C27" s="73" t="s">
        <v>13</v>
      </c>
      <c r="J27" s="190"/>
    </row>
    <row r="28" spans="2:10" ht="12.5" x14ac:dyDescent="0.25">
      <c r="B28" s="73">
        <v>4</v>
      </c>
      <c r="C28" s="73" t="s">
        <v>14</v>
      </c>
    </row>
    <row r="29" spans="2:10" ht="12.5" x14ac:dyDescent="0.25">
      <c r="B29" s="73">
        <v>5</v>
      </c>
      <c r="C29" s="73" t="s">
        <v>15</v>
      </c>
    </row>
    <row r="30" spans="2:10" ht="13" x14ac:dyDescent="0.3">
      <c r="B30" s="73">
        <v>6</v>
      </c>
      <c r="C30" s="73" t="s">
        <v>16</v>
      </c>
    </row>
    <row r="31" spans="2:10" ht="13" x14ac:dyDescent="0.3">
      <c r="B31" s="73">
        <v>7</v>
      </c>
      <c r="C31" s="73" t="s">
        <v>17</v>
      </c>
    </row>
    <row r="32" spans="2:10" ht="12.5" x14ac:dyDescent="0.25">
      <c r="B32" s="73">
        <v>8</v>
      </c>
      <c r="C32" s="73" t="s">
        <v>18</v>
      </c>
    </row>
    <row r="33" spans="2:21" ht="12.5" x14ac:dyDescent="0.25">
      <c r="C33" s="73" t="s">
        <v>19</v>
      </c>
    </row>
    <row r="34" spans="2:21" ht="12.5" x14ac:dyDescent="0.25">
      <c r="C34" s="73" t="s">
        <v>20</v>
      </c>
    </row>
    <row r="35" spans="2:21" ht="20.149999999999999" customHeight="1" x14ac:dyDescent="0.25"/>
    <row r="36" spans="2:21" ht="12.5" x14ac:dyDescent="0.25">
      <c r="B36" s="73" t="s">
        <v>21</v>
      </c>
    </row>
    <row r="37" spans="2:21" ht="12.5" x14ac:dyDescent="0.25"/>
    <row r="38" spans="2:21" ht="12.5" x14ac:dyDescent="0.25">
      <c r="B38" s="73">
        <v>1</v>
      </c>
      <c r="C38" s="73" t="s">
        <v>22</v>
      </c>
    </row>
    <row r="39" spans="2:21" ht="12.5" x14ac:dyDescent="0.25">
      <c r="B39" s="73">
        <v>2</v>
      </c>
      <c r="C39" s="73" t="s">
        <v>23</v>
      </c>
    </row>
    <row r="40" spans="2:21" ht="13" x14ac:dyDescent="0.3">
      <c r="B40" s="73">
        <v>3</v>
      </c>
      <c r="C40" s="73" t="s">
        <v>24</v>
      </c>
      <c r="S40" s="150"/>
      <c r="T40" s="150"/>
      <c r="U40" s="150"/>
    </row>
    <row r="41" spans="2:21" ht="12.5" x14ac:dyDescent="0.25">
      <c r="B41" s="73">
        <v>4</v>
      </c>
      <c r="C41" s="73" t="s">
        <v>25</v>
      </c>
    </row>
    <row r="42" spans="2:21" ht="12.5" x14ac:dyDescent="0.25">
      <c r="B42" s="73">
        <v>5</v>
      </c>
      <c r="C42" s="73" t="s">
        <v>26</v>
      </c>
    </row>
    <row r="43" spans="2:21" ht="12.5" x14ac:dyDescent="0.25">
      <c r="B43" s="73">
        <v>6</v>
      </c>
      <c r="C43" s="73" t="s">
        <v>27</v>
      </c>
    </row>
    <row r="44" spans="2:21" ht="12.5" x14ac:dyDescent="0.25"/>
    <row r="45" spans="2:21" ht="12.5" x14ac:dyDescent="0.25">
      <c r="B45" s="73" t="s">
        <v>28</v>
      </c>
    </row>
    <row r="46" spans="2:21" ht="12.5" x14ac:dyDescent="0.25"/>
    <row r="47" spans="2:21" s="82" customFormat="1" ht="15.5" x14ac:dyDescent="0.35">
      <c r="B47" s="82" t="s">
        <v>29</v>
      </c>
    </row>
    <row r="48" spans="2:21" ht="12.5" x14ac:dyDescent="0.25">
      <c r="B48" s="11" t="s">
        <v>30</v>
      </c>
      <c r="C48" s="11" t="s">
        <v>31</v>
      </c>
    </row>
    <row r="49" spans="2:3" ht="12.5" x14ac:dyDescent="0.25">
      <c r="B49" s="74">
        <v>46143</v>
      </c>
      <c r="C49" s="73" t="s">
        <v>32</v>
      </c>
    </row>
    <row r="50" spans="2:3" ht="12.5" x14ac:dyDescent="0.25">
      <c r="B50" s="74">
        <v>45992</v>
      </c>
      <c r="C50" s="201" t="s">
        <v>33</v>
      </c>
    </row>
    <row r="51" spans="2:3" ht="12.5" x14ac:dyDescent="0.25">
      <c r="B51" s="74">
        <v>45778</v>
      </c>
      <c r="C51" s="201" t="s">
        <v>34</v>
      </c>
    </row>
    <row r="52" spans="2:3" ht="12.5" x14ac:dyDescent="0.25">
      <c r="B52" s="74">
        <v>45597</v>
      </c>
      <c r="C52" s="201" t="s">
        <v>35</v>
      </c>
    </row>
    <row r="53" spans="2:3" ht="12.5" x14ac:dyDescent="0.25">
      <c r="B53" s="200">
        <v>45597</v>
      </c>
      <c r="C53" s="201" t="s">
        <v>36</v>
      </c>
    </row>
    <row r="54" spans="2:3" s="201" customFormat="1" ht="12.5" x14ac:dyDescent="0.25">
      <c r="B54" s="200">
        <v>45413</v>
      </c>
      <c r="C54" s="201" t="s">
        <v>37</v>
      </c>
    </row>
    <row r="55" spans="2:3" ht="12.5" x14ac:dyDescent="0.25">
      <c r="B55" s="74">
        <v>45231</v>
      </c>
      <c r="C55" s="73" t="s">
        <v>37</v>
      </c>
    </row>
    <row r="56" spans="2:3" ht="12.5" x14ac:dyDescent="0.25">
      <c r="B56" s="74">
        <v>45047</v>
      </c>
      <c r="C56" s="73" t="s">
        <v>38</v>
      </c>
    </row>
    <row r="57" spans="2:3" ht="12.5" x14ac:dyDescent="0.25">
      <c r="B57" s="74">
        <v>44866</v>
      </c>
      <c r="C57" s="73" t="s">
        <v>39</v>
      </c>
    </row>
    <row r="58" spans="2:3" ht="12.5" x14ac:dyDescent="0.25">
      <c r="B58" s="74">
        <v>44682</v>
      </c>
      <c r="C58" s="73" t="s">
        <v>39</v>
      </c>
    </row>
    <row r="59" spans="2:3" ht="12.5" x14ac:dyDescent="0.25">
      <c r="B59" s="74">
        <v>44501</v>
      </c>
      <c r="C59" s="73" t="s">
        <v>39</v>
      </c>
    </row>
    <row r="60" spans="2:3" ht="12.5" x14ac:dyDescent="0.25">
      <c r="B60" s="74">
        <v>44378</v>
      </c>
      <c r="C60" s="73" t="s">
        <v>40</v>
      </c>
    </row>
    <row r="61" spans="2:3" ht="12.5" x14ac:dyDescent="0.25">
      <c r="B61" s="74">
        <v>44013</v>
      </c>
      <c r="C61" s="73" t="s">
        <v>41</v>
      </c>
    </row>
    <row r="62" spans="2:3" ht="12.5" x14ac:dyDescent="0.25">
      <c r="B62" s="74">
        <v>44013</v>
      </c>
      <c r="C62" s="73" t="s">
        <v>39</v>
      </c>
    </row>
    <row r="63" spans="2:3" ht="12.5" x14ac:dyDescent="0.25">
      <c r="B63" s="74">
        <v>43770</v>
      </c>
      <c r="C63" s="73" t="s">
        <v>39</v>
      </c>
    </row>
    <row r="64" spans="2:3" ht="12.5" x14ac:dyDescent="0.25">
      <c r="B64" s="74">
        <v>43617</v>
      </c>
      <c r="C64" s="73" t="s">
        <v>42</v>
      </c>
    </row>
    <row r="65" spans="2:3" ht="12.5" x14ac:dyDescent="0.25">
      <c r="B65" s="74">
        <v>43586</v>
      </c>
      <c r="C65" s="73" t="s">
        <v>39</v>
      </c>
    </row>
    <row r="66" spans="2:3" ht="12.5" x14ac:dyDescent="0.25">
      <c r="B66" s="74">
        <v>43435</v>
      </c>
      <c r="C66" s="73" t="s">
        <v>43</v>
      </c>
    </row>
    <row r="67" spans="2:3" ht="12.5" x14ac:dyDescent="0.25">
      <c r="B67" s="74">
        <v>43070</v>
      </c>
      <c r="C67" s="73" t="s">
        <v>39</v>
      </c>
    </row>
    <row r="68" spans="2:3" ht="12.5" x14ac:dyDescent="0.25">
      <c r="B68" s="74">
        <v>42948</v>
      </c>
      <c r="C68" s="73" t="s">
        <v>39</v>
      </c>
    </row>
    <row r="69" spans="2:3" ht="12.5" x14ac:dyDescent="0.25">
      <c r="B69" s="74">
        <v>42795</v>
      </c>
      <c r="C69" s="73" t="s">
        <v>39</v>
      </c>
    </row>
    <row r="70" spans="2:3" ht="12.5" x14ac:dyDescent="0.25">
      <c r="B70" s="74">
        <v>42552</v>
      </c>
      <c r="C70" s="73" t="s">
        <v>39</v>
      </c>
    </row>
    <row r="71" spans="2:3" ht="12.5" x14ac:dyDescent="0.25">
      <c r="B71" s="74">
        <v>42339</v>
      </c>
      <c r="C71" s="73" t="s">
        <v>39</v>
      </c>
    </row>
    <row r="72" spans="2:3" ht="12.5" x14ac:dyDescent="0.25">
      <c r="B72" s="74">
        <v>42064</v>
      </c>
      <c r="C72" s="73" t="s">
        <v>44</v>
      </c>
    </row>
    <row r="73" spans="2:3" ht="12.5" x14ac:dyDescent="0.25">
      <c r="B73" s="74">
        <v>41944</v>
      </c>
      <c r="C73" s="73" t="s">
        <v>45</v>
      </c>
    </row>
    <row r="74" spans="2:3" ht="12.5" x14ac:dyDescent="0.25">
      <c r="B74" s="22" t="s">
        <v>46</v>
      </c>
      <c r="C74" s="73" t="s">
        <v>47</v>
      </c>
    </row>
    <row r="75" spans="2:3" ht="12.5" x14ac:dyDescent="0.25">
      <c r="B75" s="74">
        <v>41640</v>
      </c>
      <c r="C75" s="73" t="s">
        <v>48</v>
      </c>
    </row>
    <row r="76" spans="2:3" ht="12.5" x14ac:dyDescent="0.25">
      <c r="B76" s="75">
        <v>41564</v>
      </c>
      <c r="C76" s="73" t="s">
        <v>49</v>
      </c>
    </row>
    <row r="77" spans="2:3" s="82" customFormat="1" ht="15.5" x14ac:dyDescent="0.35">
      <c r="B77" s="82" t="s">
        <v>50</v>
      </c>
    </row>
    <row r="78" spans="2:3" ht="12.5" x14ac:dyDescent="0.25">
      <c r="B78" s="73" t="s">
        <v>51</v>
      </c>
    </row>
    <row r="79" spans="2:3" ht="12.5" x14ac:dyDescent="0.25">
      <c r="B79" s="73" t="s">
        <v>52</v>
      </c>
    </row>
    <row r="80" spans="2:3" ht="12.5" x14ac:dyDescent="0.25">
      <c r="B80" s="73" t="s">
        <v>53</v>
      </c>
    </row>
    <row r="81" spans="2:2" ht="12.5" x14ac:dyDescent="0.25">
      <c r="B81" s="73" t="s">
        <v>54</v>
      </c>
    </row>
    <row r="82" spans="2:2" ht="12.5" x14ac:dyDescent="0.25">
      <c r="B82" s="73" t="s">
        <v>55</v>
      </c>
    </row>
    <row r="83" spans="2:2" ht="12.5" x14ac:dyDescent="0.25">
      <c r="B83" s="73" t="s">
        <v>56</v>
      </c>
    </row>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T7703"/>
  <sheetViews>
    <sheetView zoomScale="73" workbookViewId="0">
      <selection activeCell="H21" sqref="H21"/>
    </sheetView>
  </sheetViews>
  <sheetFormatPr defaultColWidth="0" defaultRowHeight="14" zeroHeight="1" x14ac:dyDescent="0.3"/>
  <cols>
    <col min="1" max="1" width="18.54296875" style="151" customWidth="1"/>
    <col min="2" max="2" width="21.54296875" style="151" customWidth="1"/>
    <col min="3" max="3" width="22.453125" style="151" customWidth="1"/>
    <col min="4" max="4" width="17.54296875" style="151" customWidth="1"/>
    <col min="5" max="5" width="21.1796875" style="151" customWidth="1"/>
    <col min="6" max="6" width="16.453125" style="151" customWidth="1"/>
    <col min="7" max="7" width="19.81640625" style="151" customWidth="1"/>
    <col min="8" max="8" width="22.54296875" style="151" customWidth="1"/>
    <col min="9" max="9" width="16.81640625" style="151" customWidth="1"/>
    <col min="10" max="10" width="21.1796875" style="151" customWidth="1"/>
    <col min="11" max="12" width="9.54296875" style="151" customWidth="1"/>
    <col min="13" max="18" width="17.453125" style="151" customWidth="1"/>
    <col min="19" max="20" width="0" style="151" hidden="1" customWidth="1"/>
    <col min="21" max="16384" width="17.453125" style="151" hidden="1"/>
  </cols>
  <sheetData>
    <row r="1" spans="1:18" s="152" customFormat="1" x14ac:dyDescent="0.3">
      <c r="A1" s="155" t="s">
        <v>57</v>
      </c>
      <c r="B1" s="155" t="s">
        <v>58</v>
      </c>
      <c r="C1" s="155" t="s">
        <v>59</v>
      </c>
      <c r="D1" s="155" t="s">
        <v>60</v>
      </c>
      <c r="E1" s="155" t="s">
        <v>61</v>
      </c>
      <c r="F1" s="155" t="s">
        <v>62</v>
      </c>
      <c r="G1" s="155" t="s">
        <v>63</v>
      </c>
      <c r="H1" s="155" t="s">
        <v>64</v>
      </c>
      <c r="I1" s="155" t="s">
        <v>65</v>
      </c>
      <c r="J1" s="193" t="s">
        <v>66</v>
      </c>
      <c r="K1" s="151"/>
      <c r="L1" s="151"/>
      <c r="M1" s="151"/>
      <c r="N1" s="151"/>
      <c r="O1" s="151"/>
      <c r="P1" s="151"/>
      <c r="Q1" s="151"/>
      <c r="R1" s="151"/>
    </row>
    <row r="2" spans="1:18" x14ac:dyDescent="0.3">
      <c r="A2" s="151">
        <v>1</v>
      </c>
      <c r="B2" s="151" t="s">
        <v>67</v>
      </c>
      <c r="C2" s="151" t="s">
        <v>68</v>
      </c>
      <c r="D2" s="151" t="s">
        <v>69</v>
      </c>
      <c r="E2" s="151" t="s">
        <v>70</v>
      </c>
      <c r="F2" s="151">
        <v>4</v>
      </c>
      <c r="G2" s="151" t="s">
        <v>71</v>
      </c>
      <c r="H2" s="153">
        <v>9</v>
      </c>
      <c r="I2" s="151">
        <v>17</v>
      </c>
      <c r="J2" s="154" t="s">
        <v>72</v>
      </c>
    </row>
    <row r="3" spans="1:18" x14ac:dyDescent="0.3">
      <c r="A3" s="151">
        <v>2</v>
      </c>
      <c r="B3" s="151" t="s">
        <v>73</v>
      </c>
      <c r="C3" s="151" t="s">
        <v>74</v>
      </c>
      <c r="D3" s="151" t="s">
        <v>69</v>
      </c>
      <c r="E3" s="151" t="s">
        <v>70</v>
      </c>
      <c r="F3" s="151">
        <v>4</v>
      </c>
      <c r="G3" s="151" t="s">
        <v>71</v>
      </c>
      <c r="H3" s="153">
        <v>7</v>
      </c>
      <c r="I3" s="151">
        <v>12</v>
      </c>
      <c r="J3" s="154" t="s">
        <v>75</v>
      </c>
    </row>
    <row r="4" spans="1:18" x14ac:dyDescent="0.3">
      <c r="A4" s="151">
        <v>3</v>
      </c>
      <c r="B4" s="151" t="s">
        <v>76</v>
      </c>
      <c r="C4" s="151" t="s">
        <v>77</v>
      </c>
      <c r="D4" s="151" t="s">
        <v>69</v>
      </c>
      <c r="E4" s="151" t="s">
        <v>70</v>
      </c>
      <c r="F4" s="151">
        <v>4</v>
      </c>
      <c r="G4" s="151" t="s">
        <v>71</v>
      </c>
      <c r="H4" s="153">
        <v>7</v>
      </c>
      <c r="I4" s="151">
        <v>12</v>
      </c>
      <c r="J4" s="154" t="s">
        <v>75</v>
      </c>
    </row>
    <row r="5" spans="1:18" x14ac:dyDescent="0.3">
      <c r="A5" s="151">
        <v>4</v>
      </c>
      <c r="B5" s="151" t="s">
        <v>78</v>
      </c>
      <c r="C5" s="151" t="s">
        <v>79</v>
      </c>
      <c r="D5" s="151" t="s">
        <v>69</v>
      </c>
      <c r="E5" s="151" t="s">
        <v>70</v>
      </c>
      <c r="F5" s="151">
        <v>4</v>
      </c>
      <c r="G5" s="151" t="s">
        <v>71</v>
      </c>
      <c r="H5" s="153">
        <v>9</v>
      </c>
      <c r="I5" s="151">
        <v>17</v>
      </c>
      <c r="J5" s="154" t="s">
        <v>72</v>
      </c>
    </row>
    <row r="6" spans="1:18" x14ac:dyDescent="0.3">
      <c r="A6" s="151">
        <v>5</v>
      </c>
      <c r="B6" s="151" t="s">
        <v>80</v>
      </c>
      <c r="C6" s="151" t="s">
        <v>81</v>
      </c>
      <c r="D6" s="151" t="s">
        <v>69</v>
      </c>
      <c r="E6" s="151" t="s">
        <v>70</v>
      </c>
      <c r="F6" s="151">
        <v>4</v>
      </c>
      <c r="G6" s="151" t="s">
        <v>71</v>
      </c>
      <c r="H6" s="153">
        <v>9</v>
      </c>
      <c r="I6" s="151">
        <v>17</v>
      </c>
      <c r="J6" s="154" t="s">
        <v>72</v>
      </c>
    </row>
    <row r="7" spans="1:18" x14ac:dyDescent="0.3">
      <c r="A7" s="151">
        <v>6</v>
      </c>
      <c r="B7" s="151" t="s">
        <v>82</v>
      </c>
      <c r="C7" s="151" t="s">
        <v>83</v>
      </c>
      <c r="D7" s="151" t="s">
        <v>84</v>
      </c>
      <c r="E7" s="151" t="s">
        <v>85</v>
      </c>
      <c r="F7" s="151">
        <v>4</v>
      </c>
      <c r="G7" s="151" t="s">
        <v>71</v>
      </c>
      <c r="H7" s="153">
        <v>9</v>
      </c>
      <c r="I7" s="151">
        <v>17</v>
      </c>
      <c r="J7" s="154" t="s">
        <v>72</v>
      </c>
    </row>
    <row r="8" spans="1:18" x14ac:dyDescent="0.3">
      <c r="A8" s="151">
        <v>7</v>
      </c>
      <c r="B8" s="151" t="s">
        <v>86</v>
      </c>
      <c r="C8" s="151" t="s">
        <v>87</v>
      </c>
      <c r="D8" s="151" t="s">
        <v>84</v>
      </c>
      <c r="E8" s="151" t="s">
        <v>85</v>
      </c>
      <c r="F8" s="151">
        <v>4</v>
      </c>
      <c r="G8" s="151" t="s">
        <v>71</v>
      </c>
      <c r="H8" s="153">
        <v>9</v>
      </c>
      <c r="I8" s="151">
        <v>17</v>
      </c>
      <c r="J8" s="154" t="s">
        <v>88</v>
      </c>
    </row>
    <row r="9" spans="1:18" x14ac:dyDescent="0.3">
      <c r="A9" s="151">
        <v>8</v>
      </c>
      <c r="B9" s="151" t="s">
        <v>89</v>
      </c>
      <c r="C9" s="151" t="s">
        <v>90</v>
      </c>
      <c r="D9" s="151" t="s">
        <v>84</v>
      </c>
      <c r="E9" s="151" t="s">
        <v>85</v>
      </c>
      <c r="F9" s="151">
        <v>4</v>
      </c>
      <c r="G9" s="151" t="s">
        <v>71</v>
      </c>
      <c r="H9" s="153">
        <v>9</v>
      </c>
      <c r="I9" s="151">
        <v>17</v>
      </c>
      <c r="J9" s="154" t="s">
        <v>72</v>
      </c>
    </row>
    <row r="10" spans="1:18" x14ac:dyDescent="0.3">
      <c r="A10" s="151">
        <v>9</v>
      </c>
      <c r="B10" s="151" t="s">
        <v>91</v>
      </c>
      <c r="C10" s="151" t="s">
        <v>92</v>
      </c>
      <c r="D10" s="151" t="s">
        <v>84</v>
      </c>
      <c r="E10" s="151" t="s">
        <v>85</v>
      </c>
      <c r="F10" s="151">
        <v>4</v>
      </c>
      <c r="G10" s="151" t="s">
        <v>71</v>
      </c>
      <c r="H10" s="153">
        <v>9</v>
      </c>
      <c r="I10" s="151">
        <v>17</v>
      </c>
      <c r="J10" s="154" t="s">
        <v>72</v>
      </c>
    </row>
    <row r="11" spans="1:18" x14ac:dyDescent="0.3">
      <c r="A11" s="151">
        <v>10</v>
      </c>
      <c r="B11" s="151" t="s">
        <v>93</v>
      </c>
      <c r="C11" s="151" t="s">
        <v>94</v>
      </c>
      <c r="D11" s="151" t="s">
        <v>84</v>
      </c>
      <c r="E11" s="151" t="s">
        <v>85</v>
      </c>
      <c r="F11" s="151">
        <v>4</v>
      </c>
      <c r="G11" s="151" t="s">
        <v>71</v>
      </c>
      <c r="H11" s="153">
        <v>9</v>
      </c>
      <c r="I11" s="151">
        <v>17</v>
      </c>
      <c r="J11" s="154" t="s">
        <v>72</v>
      </c>
    </row>
    <row r="12" spans="1:18" x14ac:dyDescent="0.3">
      <c r="A12" s="151">
        <v>11</v>
      </c>
      <c r="B12" s="151" t="s">
        <v>95</v>
      </c>
      <c r="C12" s="151" t="s">
        <v>96</v>
      </c>
      <c r="D12" s="151" t="s">
        <v>84</v>
      </c>
      <c r="E12" s="151" t="s">
        <v>85</v>
      </c>
      <c r="F12" s="151">
        <v>4</v>
      </c>
      <c r="G12" s="151" t="s">
        <v>71</v>
      </c>
      <c r="H12" s="153">
        <v>9</v>
      </c>
      <c r="I12" s="151">
        <v>17</v>
      </c>
      <c r="J12" s="154" t="s">
        <v>72</v>
      </c>
    </row>
    <row r="13" spans="1:18" x14ac:dyDescent="0.3">
      <c r="A13" s="151">
        <v>12</v>
      </c>
      <c r="B13" s="151" t="s">
        <v>97</v>
      </c>
      <c r="C13" s="151" t="s">
        <v>98</v>
      </c>
      <c r="D13" s="151" t="s">
        <v>84</v>
      </c>
      <c r="E13" s="151" t="s">
        <v>85</v>
      </c>
      <c r="F13" s="151">
        <v>4</v>
      </c>
      <c r="G13" s="151" t="s">
        <v>71</v>
      </c>
      <c r="H13" s="153">
        <v>9</v>
      </c>
      <c r="I13" s="151">
        <v>17</v>
      </c>
      <c r="J13" s="154" t="s">
        <v>88</v>
      </c>
    </row>
    <row r="14" spans="1:18" x14ac:dyDescent="0.3">
      <c r="A14" s="151">
        <v>13</v>
      </c>
      <c r="B14" s="151" t="s">
        <v>99</v>
      </c>
      <c r="C14" s="151" t="s">
        <v>100</v>
      </c>
      <c r="D14" s="151" t="s">
        <v>84</v>
      </c>
      <c r="E14" s="151" t="s">
        <v>85</v>
      </c>
      <c r="F14" s="151">
        <v>4</v>
      </c>
      <c r="G14" s="151" t="s">
        <v>71</v>
      </c>
      <c r="H14" s="153">
        <v>9</v>
      </c>
      <c r="I14" s="151">
        <v>17</v>
      </c>
      <c r="J14" s="154" t="s">
        <v>72</v>
      </c>
    </row>
    <row r="15" spans="1:18" x14ac:dyDescent="0.3">
      <c r="A15" s="151">
        <v>14</v>
      </c>
      <c r="B15" s="151" t="s">
        <v>101</v>
      </c>
      <c r="C15" s="151" t="s">
        <v>102</v>
      </c>
      <c r="D15" s="151" t="s">
        <v>84</v>
      </c>
      <c r="E15" s="151" t="s">
        <v>85</v>
      </c>
      <c r="F15" s="151">
        <v>4</v>
      </c>
      <c r="G15" s="151" t="s">
        <v>71</v>
      </c>
      <c r="H15" s="153">
        <v>9</v>
      </c>
      <c r="I15" s="151">
        <v>17</v>
      </c>
      <c r="J15" s="154" t="s">
        <v>72</v>
      </c>
    </row>
    <row r="16" spans="1:18" x14ac:dyDescent="0.3">
      <c r="A16" s="151">
        <v>15</v>
      </c>
      <c r="B16" s="151" t="s">
        <v>103</v>
      </c>
      <c r="C16" s="151" t="s">
        <v>104</v>
      </c>
      <c r="D16" s="151" t="s">
        <v>84</v>
      </c>
      <c r="E16" s="151" t="s">
        <v>85</v>
      </c>
      <c r="F16" s="151">
        <v>4</v>
      </c>
      <c r="G16" s="151" t="s">
        <v>71</v>
      </c>
      <c r="H16" s="153">
        <v>9</v>
      </c>
      <c r="I16" s="151">
        <v>17</v>
      </c>
      <c r="J16" s="154" t="s">
        <v>72</v>
      </c>
    </row>
    <row r="17" spans="1:10" x14ac:dyDescent="0.3">
      <c r="A17" s="151">
        <v>16</v>
      </c>
      <c r="B17" s="151" t="s">
        <v>105</v>
      </c>
      <c r="C17" s="151" t="s">
        <v>106</v>
      </c>
      <c r="D17" s="151" t="s">
        <v>84</v>
      </c>
      <c r="E17" s="151" t="s">
        <v>85</v>
      </c>
      <c r="F17" s="151">
        <v>4</v>
      </c>
      <c r="G17" s="151" t="s">
        <v>71</v>
      </c>
      <c r="H17" s="153">
        <v>9</v>
      </c>
      <c r="I17" s="151">
        <v>17</v>
      </c>
      <c r="J17" s="154" t="s">
        <v>72</v>
      </c>
    </row>
    <row r="18" spans="1:10" x14ac:dyDescent="0.3">
      <c r="A18" s="151">
        <v>17</v>
      </c>
      <c r="B18" s="151" t="s">
        <v>107</v>
      </c>
      <c r="C18" s="151" t="s">
        <v>108</v>
      </c>
      <c r="D18" s="151" t="s">
        <v>84</v>
      </c>
      <c r="E18" s="151" t="s">
        <v>85</v>
      </c>
      <c r="F18" s="151">
        <v>4</v>
      </c>
      <c r="G18" s="151" t="s">
        <v>71</v>
      </c>
      <c r="H18" s="153">
        <v>9</v>
      </c>
      <c r="I18" s="151">
        <v>17</v>
      </c>
      <c r="J18" s="154" t="s">
        <v>72</v>
      </c>
    </row>
    <row r="19" spans="1:10" x14ac:dyDescent="0.3">
      <c r="A19" s="151">
        <v>18</v>
      </c>
      <c r="B19" s="151" t="s">
        <v>109</v>
      </c>
      <c r="C19" s="151" t="s">
        <v>110</v>
      </c>
      <c r="D19" s="151" t="s">
        <v>84</v>
      </c>
      <c r="E19" s="151" t="s">
        <v>85</v>
      </c>
      <c r="F19" s="151">
        <v>4</v>
      </c>
      <c r="G19" s="151" t="s">
        <v>71</v>
      </c>
      <c r="H19" s="153">
        <v>9</v>
      </c>
      <c r="I19" s="151">
        <v>17</v>
      </c>
      <c r="J19" s="154" t="s">
        <v>72</v>
      </c>
    </row>
    <row r="20" spans="1:10" x14ac:dyDescent="0.3">
      <c r="A20" s="151">
        <v>19</v>
      </c>
      <c r="B20" s="151" t="s">
        <v>111</v>
      </c>
      <c r="C20" s="151" t="s">
        <v>112</v>
      </c>
      <c r="D20" s="151" t="s">
        <v>113</v>
      </c>
      <c r="E20" s="151" t="s">
        <v>114</v>
      </c>
      <c r="F20" s="151">
        <v>4</v>
      </c>
      <c r="G20" s="151" t="s">
        <v>71</v>
      </c>
      <c r="H20" s="153">
        <v>9</v>
      </c>
      <c r="I20" s="151">
        <v>17</v>
      </c>
      <c r="J20" s="154" t="s">
        <v>72</v>
      </c>
    </row>
    <row r="21" spans="1:10" x14ac:dyDescent="0.3">
      <c r="A21" s="151">
        <v>20</v>
      </c>
      <c r="B21" s="151" t="s">
        <v>115</v>
      </c>
      <c r="C21" s="151" t="s">
        <v>116</v>
      </c>
      <c r="D21" s="151" t="s">
        <v>113</v>
      </c>
      <c r="E21" s="151" t="s">
        <v>114</v>
      </c>
      <c r="F21" s="151">
        <v>4</v>
      </c>
      <c r="G21" s="151" t="s">
        <v>71</v>
      </c>
      <c r="H21" s="153">
        <v>9</v>
      </c>
      <c r="I21" s="151">
        <v>17</v>
      </c>
      <c r="J21" s="154" t="s">
        <v>72</v>
      </c>
    </row>
    <row r="22" spans="1:10" x14ac:dyDescent="0.3">
      <c r="A22" s="151">
        <v>21</v>
      </c>
      <c r="B22" s="151" t="s">
        <v>117</v>
      </c>
      <c r="C22" s="151" t="s">
        <v>118</v>
      </c>
      <c r="D22" s="151" t="s">
        <v>113</v>
      </c>
      <c r="E22" s="151" t="s">
        <v>114</v>
      </c>
      <c r="F22" s="151">
        <v>4</v>
      </c>
      <c r="G22" s="151" t="s">
        <v>71</v>
      </c>
      <c r="H22" s="153">
        <v>9</v>
      </c>
      <c r="I22" s="151">
        <v>17</v>
      </c>
      <c r="J22" s="154" t="s">
        <v>72</v>
      </c>
    </row>
    <row r="23" spans="1:10" x14ac:dyDescent="0.3">
      <c r="A23" s="151">
        <v>22</v>
      </c>
      <c r="B23" s="151" t="s">
        <v>119</v>
      </c>
      <c r="C23" s="151" t="s">
        <v>120</v>
      </c>
      <c r="D23" s="151" t="s">
        <v>113</v>
      </c>
      <c r="E23" s="151" t="s">
        <v>114</v>
      </c>
      <c r="F23" s="151">
        <v>4</v>
      </c>
      <c r="G23" s="151" t="s">
        <v>71</v>
      </c>
      <c r="H23" s="153">
        <v>9</v>
      </c>
      <c r="I23" s="151">
        <v>17</v>
      </c>
      <c r="J23" s="154" t="s">
        <v>72</v>
      </c>
    </row>
    <row r="24" spans="1:10" x14ac:dyDescent="0.3">
      <c r="A24" s="151">
        <v>23</v>
      </c>
      <c r="B24" s="151" t="s">
        <v>121</v>
      </c>
      <c r="C24" s="151" t="s">
        <v>122</v>
      </c>
      <c r="D24" s="151" t="s">
        <v>113</v>
      </c>
      <c r="E24" s="151" t="s">
        <v>114</v>
      </c>
      <c r="F24" s="151">
        <v>4</v>
      </c>
      <c r="G24" s="151" t="s">
        <v>71</v>
      </c>
      <c r="H24" s="153">
        <v>7</v>
      </c>
      <c r="I24" s="151">
        <v>12</v>
      </c>
      <c r="J24" s="154" t="s">
        <v>75</v>
      </c>
    </row>
    <row r="25" spans="1:10" x14ac:dyDescent="0.3">
      <c r="A25" s="151">
        <v>24</v>
      </c>
      <c r="B25" s="151" t="s">
        <v>123</v>
      </c>
      <c r="C25" s="151" t="s">
        <v>124</v>
      </c>
      <c r="D25" s="151" t="s">
        <v>113</v>
      </c>
      <c r="E25" s="151" t="s">
        <v>114</v>
      </c>
      <c r="F25" s="151">
        <v>4</v>
      </c>
      <c r="G25" s="151" t="s">
        <v>71</v>
      </c>
      <c r="H25" s="153">
        <v>9</v>
      </c>
      <c r="I25" s="151">
        <v>17</v>
      </c>
      <c r="J25" s="154" t="s">
        <v>72</v>
      </c>
    </row>
    <row r="26" spans="1:10" x14ac:dyDescent="0.3">
      <c r="A26" s="151">
        <v>25</v>
      </c>
      <c r="B26" s="151" t="s">
        <v>125</v>
      </c>
      <c r="C26" s="151" t="s">
        <v>126</v>
      </c>
      <c r="D26" s="151" t="s">
        <v>127</v>
      </c>
      <c r="E26" s="151" t="s">
        <v>128</v>
      </c>
      <c r="F26" s="151">
        <v>4</v>
      </c>
      <c r="G26" s="151" t="s">
        <v>71</v>
      </c>
      <c r="H26" s="153">
        <v>9</v>
      </c>
      <c r="I26" s="151">
        <v>17</v>
      </c>
      <c r="J26" s="154" t="s">
        <v>72</v>
      </c>
    </row>
    <row r="27" spans="1:10" x14ac:dyDescent="0.3">
      <c r="A27" s="151">
        <v>26</v>
      </c>
      <c r="B27" s="151" t="s">
        <v>129</v>
      </c>
      <c r="C27" s="151" t="s">
        <v>130</v>
      </c>
      <c r="D27" s="151" t="s">
        <v>127</v>
      </c>
      <c r="E27" s="151" t="s">
        <v>128</v>
      </c>
      <c r="F27" s="151">
        <v>4</v>
      </c>
      <c r="G27" s="151" t="s">
        <v>71</v>
      </c>
      <c r="H27" s="153">
        <v>9</v>
      </c>
      <c r="I27" s="151">
        <v>17</v>
      </c>
      <c r="J27" s="154" t="s">
        <v>72</v>
      </c>
    </row>
    <row r="28" spans="1:10" x14ac:dyDescent="0.3">
      <c r="A28" s="151">
        <v>27</v>
      </c>
      <c r="B28" s="151" t="s">
        <v>131</v>
      </c>
      <c r="C28" s="151" t="s">
        <v>132</v>
      </c>
      <c r="D28" s="151" t="s">
        <v>127</v>
      </c>
      <c r="E28" s="151" t="s">
        <v>128</v>
      </c>
      <c r="F28" s="151">
        <v>4</v>
      </c>
      <c r="G28" s="151" t="s">
        <v>71</v>
      </c>
      <c r="H28" s="153">
        <v>9</v>
      </c>
      <c r="I28" s="151">
        <v>17</v>
      </c>
      <c r="J28" s="154" t="s">
        <v>72</v>
      </c>
    </row>
    <row r="29" spans="1:10" x14ac:dyDescent="0.3">
      <c r="A29" s="151">
        <v>28</v>
      </c>
      <c r="B29" s="151" t="s">
        <v>133</v>
      </c>
      <c r="C29" s="151" t="s">
        <v>134</v>
      </c>
      <c r="D29" s="151" t="s">
        <v>127</v>
      </c>
      <c r="E29" s="151" t="s">
        <v>128</v>
      </c>
      <c r="F29" s="151">
        <v>4</v>
      </c>
      <c r="G29" s="151" t="s">
        <v>71</v>
      </c>
      <c r="H29" s="153">
        <v>9</v>
      </c>
      <c r="I29" s="151">
        <v>17</v>
      </c>
      <c r="J29" s="154" t="s">
        <v>72</v>
      </c>
    </row>
    <row r="30" spans="1:10" x14ac:dyDescent="0.3">
      <c r="A30" s="151">
        <v>29</v>
      </c>
      <c r="B30" s="151" t="s">
        <v>135</v>
      </c>
      <c r="C30" s="151" t="s">
        <v>136</v>
      </c>
      <c r="D30" s="151" t="s">
        <v>127</v>
      </c>
      <c r="E30" s="151" t="s">
        <v>128</v>
      </c>
      <c r="F30" s="151">
        <v>4</v>
      </c>
      <c r="G30" s="151" t="s">
        <v>71</v>
      </c>
      <c r="H30" s="153">
        <v>9</v>
      </c>
      <c r="I30" s="151">
        <v>17</v>
      </c>
      <c r="J30" s="154" t="s">
        <v>72</v>
      </c>
    </row>
    <row r="31" spans="1:10" x14ac:dyDescent="0.3">
      <c r="A31" s="151">
        <v>30</v>
      </c>
      <c r="B31" s="151" t="s">
        <v>137</v>
      </c>
      <c r="C31" s="151" t="s">
        <v>138</v>
      </c>
      <c r="D31" s="151" t="s">
        <v>127</v>
      </c>
      <c r="E31" s="151" t="s">
        <v>128</v>
      </c>
      <c r="F31" s="151">
        <v>4</v>
      </c>
      <c r="G31" s="151" t="s">
        <v>71</v>
      </c>
      <c r="H31" s="153">
        <v>9</v>
      </c>
      <c r="I31" s="151">
        <v>17</v>
      </c>
      <c r="J31" s="154" t="s">
        <v>72</v>
      </c>
    </row>
    <row r="32" spans="1:10" x14ac:dyDescent="0.3">
      <c r="A32" s="151">
        <v>31</v>
      </c>
      <c r="B32" s="151" t="s">
        <v>139</v>
      </c>
      <c r="C32" s="151" t="s">
        <v>140</v>
      </c>
      <c r="D32" s="151" t="s">
        <v>141</v>
      </c>
      <c r="E32" s="151" t="s">
        <v>142</v>
      </c>
      <c r="F32" s="151">
        <v>4</v>
      </c>
      <c r="G32" s="151" t="s">
        <v>71</v>
      </c>
      <c r="H32" s="153">
        <v>9</v>
      </c>
      <c r="I32" s="151">
        <v>17</v>
      </c>
      <c r="J32" s="154" t="s">
        <v>72</v>
      </c>
    </row>
    <row r="33" spans="1:10" x14ac:dyDescent="0.3">
      <c r="A33" s="151">
        <v>32</v>
      </c>
      <c r="B33" s="151" t="s">
        <v>143</v>
      </c>
      <c r="C33" s="151" t="s">
        <v>144</v>
      </c>
      <c r="D33" s="151" t="s">
        <v>141</v>
      </c>
      <c r="E33" s="151" t="s">
        <v>142</v>
      </c>
      <c r="F33" s="151">
        <v>4</v>
      </c>
      <c r="G33" s="151" t="s">
        <v>71</v>
      </c>
      <c r="H33" s="153">
        <v>9</v>
      </c>
      <c r="I33" s="151">
        <v>17</v>
      </c>
      <c r="J33" s="154" t="s">
        <v>72</v>
      </c>
    </row>
    <row r="34" spans="1:10" x14ac:dyDescent="0.3">
      <c r="A34" s="151">
        <v>33</v>
      </c>
      <c r="B34" s="151" t="s">
        <v>145</v>
      </c>
      <c r="C34" s="151" t="s">
        <v>146</v>
      </c>
      <c r="D34" s="151" t="s">
        <v>141</v>
      </c>
      <c r="E34" s="151" t="s">
        <v>142</v>
      </c>
      <c r="F34" s="151">
        <v>4</v>
      </c>
      <c r="G34" s="151" t="s">
        <v>71</v>
      </c>
      <c r="H34" s="153">
        <v>9</v>
      </c>
      <c r="I34" s="151">
        <v>17</v>
      </c>
      <c r="J34" s="154" t="s">
        <v>72</v>
      </c>
    </row>
    <row r="35" spans="1:10" x14ac:dyDescent="0.3">
      <c r="A35" s="151">
        <v>34</v>
      </c>
      <c r="B35" s="151" t="s">
        <v>147</v>
      </c>
      <c r="C35" s="151" t="s">
        <v>148</v>
      </c>
      <c r="D35" s="151" t="s">
        <v>141</v>
      </c>
      <c r="E35" s="151" t="s">
        <v>142</v>
      </c>
      <c r="F35" s="151">
        <v>4</v>
      </c>
      <c r="G35" s="151" t="s">
        <v>71</v>
      </c>
      <c r="H35" s="153">
        <v>9</v>
      </c>
      <c r="I35" s="151">
        <v>17</v>
      </c>
      <c r="J35" s="154" t="s">
        <v>72</v>
      </c>
    </row>
    <row r="36" spans="1:10" x14ac:dyDescent="0.3">
      <c r="A36" s="151">
        <v>35</v>
      </c>
      <c r="B36" s="151" t="s">
        <v>149</v>
      </c>
      <c r="C36" s="151" t="s">
        <v>150</v>
      </c>
      <c r="D36" s="151" t="s">
        <v>141</v>
      </c>
      <c r="E36" s="151" t="s">
        <v>142</v>
      </c>
      <c r="F36" s="151">
        <v>4</v>
      </c>
      <c r="G36" s="151" t="s">
        <v>71</v>
      </c>
      <c r="H36" s="153">
        <v>9</v>
      </c>
      <c r="I36" s="151">
        <v>17</v>
      </c>
      <c r="J36" s="154" t="s">
        <v>72</v>
      </c>
    </row>
    <row r="37" spans="1:10" x14ac:dyDescent="0.3">
      <c r="A37" s="151">
        <v>36</v>
      </c>
      <c r="B37" s="151" t="s">
        <v>151</v>
      </c>
      <c r="C37" s="151" t="s">
        <v>152</v>
      </c>
      <c r="D37" s="151" t="s">
        <v>141</v>
      </c>
      <c r="E37" s="151" t="s">
        <v>142</v>
      </c>
      <c r="F37" s="151">
        <v>4</v>
      </c>
      <c r="G37" s="151" t="s">
        <v>71</v>
      </c>
      <c r="H37" s="153">
        <v>9</v>
      </c>
      <c r="I37" s="151">
        <v>17</v>
      </c>
      <c r="J37" s="154" t="s">
        <v>72</v>
      </c>
    </row>
    <row r="38" spans="1:10" x14ac:dyDescent="0.3">
      <c r="A38" s="151">
        <v>37</v>
      </c>
      <c r="B38" s="151" t="s">
        <v>153</v>
      </c>
      <c r="C38" s="151" t="s">
        <v>154</v>
      </c>
      <c r="D38" s="151" t="s">
        <v>141</v>
      </c>
      <c r="E38" s="151" t="s">
        <v>142</v>
      </c>
      <c r="F38" s="151">
        <v>4</v>
      </c>
      <c r="G38" s="151" t="s">
        <v>71</v>
      </c>
      <c r="H38" s="153">
        <v>9</v>
      </c>
      <c r="I38" s="151">
        <v>17</v>
      </c>
      <c r="J38" s="154" t="s">
        <v>72</v>
      </c>
    </row>
    <row r="39" spans="1:10" x14ac:dyDescent="0.3">
      <c r="A39" s="151">
        <v>38</v>
      </c>
      <c r="B39" s="151" t="s">
        <v>155</v>
      </c>
      <c r="C39" s="151" t="s">
        <v>156</v>
      </c>
      <c r="D39" s="151" t="s">
        <v>157</v>
      </c>
      <c r="E39" s="151" t="s">
        <v>158</v>
      </c>
      <c r="F39" s="151">
        <v>4</v>
      </c>
      <c r="G39" s="151" t="s">
        <v>71</v>
      </c>
      <c r="H39" s="153">
        <v>9</v>
      </c>
      <c r="I39" s="151">
        <v>17</v>
      </c>
      <c r="J39" s="154" t="s">
        <v>72</v>
      </c>
    </row>
    <row r="40" spans="1:10" x14ac:dyDescent="0.3">
      <c r="A40" s="151">
        <v>39</v>
      </c>
      <c r="B40" s="151" t="s">
        <v>159</v>
      </c>
      <c r="C40" s="151" t="s">
        <v>160</v>
      </c>
      <c r="D40" s="151" t="s">
        <v>157</v>
      </c>
      <c r="E40" s="151" t="s">
        <v>158</v>
      </c>
      <c r="F40" s="151">
        <v>4</v>
      </c>
      <c r="G40" s="151" t="s">
        <v>71</v>
      </c>
      <c r="H40" s="153">
        <v>8</v>
      </c>
      <c r="I40" s="151">
        <v>16</v>
      </c>
      <c r="J40" s="154" t="s">
        <v>161</v>
      </c>
    </row>
    <row r="41" spans="1:10" x14ac:dyDescent="0.3">
      <c r="A41" s="151">
        <v>40</v>
      </c>
      <c r="B41" s="151" t="s">
        <v>162</v>
      </c>
      <c r="C41" s="151" t="s">
        <v>163</v>
      </c>
      <c r="D41" s="151" t="s">
        <v>157</v>
      </c>
      <c r="E41" s="151" t="s">
        <v>158</v>
      </c>
      <c r="F41" s="151">
        <v>4</v>
      </c>
      <c r="G41" s="151" t="s">
        <v>71</v>
      </c>
      <c r="H41" s="153">
        <v>9</v>
      </c>
      <c r="I41" s="151">
        <v>17</v>
      </c>
      <c r="J41" s="154" t="s">
        <v>72</v>
      </c>
    </row>
    <row r="42" spans="1:10" x14ac:dyDescent="0.3">
      <c r="A42" s="151">
        <v>41</v>
      </c>
      <c r="B42" s="151" t="s">
        <v>164</v>
      </c>
      <c r="C42" s="151" t="s">
        <v>165</v>
      </c>
      <c r="D42" s="151" t="s">
        <v>157</v>
      </c>
      <c r="E42" s="151" t="s">
        <v>158</v>
      </c>
      <c r="F42" s="151">
        <v>4</v>
      </c>
      <c r="G42" s="151" t="s">
        <v>71</v>
      </c>
      <c r="H42" s="153">
        <v>9</v>
      </c>
      <c r="I42" s="151">
        <v>17</v>
      </c>
      <c r="J42" s="154" t="s">
        <v>72</v>
      </c>
    </row>
    <row r="43" spans="1:10" x14ac:dyDescent="0.3">
      <c r="A43" s="151">
        <v>42</v>
      </c>
      <c r="B43" s="151" t="s">
        <v>166</v>
      </c>
      <c r="C43" s="151" t="s">
        <v>167</v>
      </c>
      <c r="D43" s="151" t="s">
        <v>157</v>
      </c>
      <c r="E43" s="151" t="s">
        <v>158</v>
      </c>
      <c r="F43" s="151">
        <v>4</v>
      </c>
      <c r="G43" s="151" t="s">
        <v>71</v>
      </c>
      <c r="H43" s="153">
        <v>9</v>
      </c>
      <c r="I43" s="151">
        <v>17</v>
      </c>
      <c r="J43" s="154" t="s">
        <v>72</v>
      </c>
    </row>
    <row r="44" spans="1:10" x14ac:dyDescent="0.3">
      <c r="A44" s="151">
        <v>43</v>
      </c>
      <c r="B44" s="151" t="s">
        <v>168</v>
      </c>
      <c r="C44" s="151" t="s">
        <v>169</v>
      </c>
      <c r="D44" s="151" t="s">
        <v>157</v>
      </c>
      <c r="E44" s="151" t="s">
        <v>158</v>
      </c>
      <c r="F44" s="151">
        <v>4</v>
      </c>
      <c r="G44" s="151" t="s">
        <v>71</v>
      </c>
      <c r="H44" s="153">
        <v>8</v>
      </c>
      <c r="I44" s="151">
        <v>16</v>
      </c>
      <c r="J44" s="154" t="s">
        <v>161</v>
      </c>
    </row>
    <row r="45" spans="1:10" x14ac:dyDescent="0.3">
      <c r="A45" s="151">
        <v>44</v>
      </c>
      <c r="B45" s="151" t="s">
        <v>170</v>
      </c>
      <c r="C45" s="151" t="s">
        <v>171</v>
      </c>
      <c r="D45" s="151" t="s">
        <v>172</v>
      </c>
      <c r="E45" s="151" t="s">
        <v>173</v>
      </c>
      <c r="F45" s="151">
        <v>4</v>
      </c>
      <c r="G45" s="151" t="s">
        <v>71</v>
      </c>
      <c r="H45" s="153">
        <v>9</v>
      </c>
      <c r="I45" s="151">
        <v>17</v>
      </c>
      <c r="J45" s="154" t="s">
        <v>72</v>
      </c>
    </row>
    <row r="46" spans="1:10" x14ac:dyDescent="0.3">
      <c r="A46" s="151">
        <v>45</v>
      </c>
      <c r="B46" s="151" t="s">
        <v>174</v>
      </c>
      <c r="C46" s="151" t="s">
        <v>175</v>
      </c>
      <c r="D46" s="151" t="s">
        <v>172</v>
      </c>
      <c r="E46" s="151" t="s">
        <v>173</v>
      </c>
      <c r="F46" s="151">
        <v>4</v>
      </c>
      <c r="G46" s="151" t="s">
        <v>71</v>
      </c>
      <c r="H46" s="153">
        <v>8</v>
      </c>
      <c r="I46" s="151">
        <v>16</v>
      </c>
      <c r="J46" s="154" t="s">
        <v>161</v>
      </c>
    </row>
    <row r="47" spans="1:10" x14ac:dyDescent="0.3">
      <c r="A47" s="151">
        <v>46</v>
      </c>
      <c r="B47" s="151" t="s">
        <v>176</v>
      </c>
      <c r="C47" s="151" t="s">
        <v>177</v>
      </c>
      <c r="D47" s="151" t="s">
        <v>172</v>
      </c>
      <c r="E47" s="151" t="s">
        <v>173</v>
      </c>
      <c r="F47" s="151">
        <v>4</v>
      </c>
      <c r="G47" s="151" t="s">
        <v>71</v>
      </c>
      <c r="H47" s="153">
        <v>8</v>
      </c>
      <c r="I47" s="151">
        <v>16</v>
      </c>
      <c r="J47" s="154" t="s">
        <v>161</v>
      </c>
    </row>
    <row r="48" spans="1:10" x14ac:dyDescent="0.3">
      <c r="A48" s="151">
        <v>47</v>
      </c>
      <c r="B48" s="151" t="s">
        <v>178</v>
      </c>
      <c r="C48" s="151" t="s">
        <v>179</v>
      </c>
      <c r="D48" s="151" t="s">
        <v>172</v>
      </c>
      <c r="E48" s="151" t="s">
        <v>173</v>
      </c>
      <c r="F48" s="151">
        <v>4</v>
      </c>
      <c r="G48" s="151" t="s">
        <v>71</v>
      </c>
      <c r="H48" s="153">
        <v>8</v>
      </c>
      <c r="I48" s="151">
        <v>16</v>
      </c>
      <c r="J48" s="154" t="s">
        <v>161</v>
      </c>
    </row>
    <row r="49" spans="1:10" x14ac:dyDescent="0.3">
      <c r="A49" s="151">
        <v>48</v>
      </c>
      <c r="B49" s="151" t="s">
        <v>180</v>
      </c>
      <c r="C49" s="151" t="s">
        <v>181</v>
      </c>
      <c r="D49" s="151" t="s">
        <v>172</v>
      </c>
      <c r="E49" s="151" t="s">
        <v>173</v>
      </c>
      <c r="F49" s="151">
        <v>4</v>
      </c>
      <c r="G49" s="151" t="s">
        <v>71</v>
      </c>
      <c r="H49" s="153">
        <v>5</v>
      </c>
      <c r="I49" s="151">
        <v>6</v>
      </c>
      <c r="J49" s="154" t="s">
        <v>182</v>
      </c>
    </row>
    <row r="50" spans="1:10" x14ac:dyDescent="0.3">
      <c r="A50" s="151">
        <v>49</v>
      </c>
      <c r="B50" s="151" t="s">
        <v>183</v>
      </c>
      <c r="C50" s="151" t="s">
        <v>184</v>
      </c>
      <c r="D50" s="151" t="s">
        <v>172</v>
      </c>
      <c r="E50" s="151" t="s">
        <v>173</v>
      </c>
      <c r="F50" s="151">
        <v>4</v>
      </c>
      <c r="G50" s="151" t="s">
        <v>71</v>
      </c>
      <c r="H50" s="153">
        <v>5</v>
      </c>
      <c r="I50" s="151">
        <v>6</v>
      </c>
      <c r="J50" s="154" t="s">
        <v>182</v>
      </c>
    </row>
    <row r="51" spans="1:10" x14ac:dyDescent="0.3">
      <c r="A51" s="151">
        <v>50</v>
      </c>
      <c r="B51" s="151" t="s">
        <v>185</v>
      </c>
      <c r="C51" s="151" t="s">
        <v>186</v>
      </c>
      <c r="D51" s="151" t="s">
        <v>172</v>
      </c>
      <c r="E51" s="151" t="s">
        <v>173</v>
      </c>
      <c r="F51" s="151">
        <v>4</v>
      </c>
      <c r="G51" s="151" t="s">
        <v>71</v>
      </c>
      <c r="H51" s="153">
        <v>5</v>
      </c>
      <c r="I51" s="151">
        <v>6</v>
      </c>
      <c r="J51" s="154" t="s">
        <v>182</v>
      </c>
    </row>
    <row r="52" spans="1:10" x14ac:dyDescent="0.3">
      <c r="A52" s="151">
        <v>51</v>
      </c>
      <c r="B52" s="151" t="s">
        <v>187</v>
      </c>
      <c r="C52" s="151" t="s">
        <v>188</v>
      </c>
      <c r="D52" s="151" t="s">
        <v>189</v>
      </c>
      <c r="E52" s="151" t="s">
        <v>190</v>
      </c>
      <c r="F52" s="151">
        <v>4</v>
      </c>
      <c r="G52" s="151" t="s">
        <v>71</v>
      </c>
      <c r="H52" s="153">
        <v>9</v>
      </c>
      <c r="I52" s="151">
        <v>17</v>
      </c>
      <c r="J52" s="154" t="s">
        <v>72</v>
      </c>
    </row>
    <row r="53" spans="1:10" x14ac:dyDescent="0.3">
      <c r="A53" s="151">
        <v>52</v>
      </c>
      <c r="B53" s="151" t="s">
        <v>191</v>
      </c>
      <c r="C53" s="151" t="s">
        <v>192</v>
      </c>
      <c r="D53" s="151" t="s">
        <v>189</v>
      </c>
      <c r="E53" s="151" t="s">
        <v>190</v>
      </c>
      <c r="F53" s="151">
        <v>4</v>
      </c>
      <c r="G53" s="151" t="s">
        <v>71</v>
      </c>
      <c r="H53" s="153">
        <v>9</v>
      </c>
      <c r="I53" s="151">
        <v>17</v>
      </c>
      <c r="J53" s="154" t="s">
        <v>72</v>
      </c>
    </row>
    <row r="54" spans="1:10" x14ac:dyDescent="0.3">
      <c r="A54" s="151">
        <v>53</v>
      </c>
      <c r="B54" s="151" t="s">
        <v>193</v>
      </c>
      <c r="C54" s="151" t="s">
        <v>194</v>
      </c>
      <c r="D54" s="151" t="s">
        <v>189</v>
      </c>
      <c r="E54" s="151" t="s">
        <v>190</v>
      </c>
      <c r="F54" s="151">
        <v>4</v>
      </c>
      <c r="G54" s="151" t="s">
        <v>71</v>
      </c>
      <c r="H54" s="153">
        <v>9</v>
      </c>
      <c r="I54" s="151">
        <v>17</v>
      </c>
      <c r="J54" s="154" t="s">
        <v>72</v>
      </c>
    </row>
    <row r="55" spans="1:10" x14ac:dyDescent="0.3">
      <c r="A55" s="151">
        <v>54</v>
      </c>
      <c r="B55" s="151" t="s">
        <v>195</v>
      </c>
      <c r="C55" s="151" t="s">
        <v>196</v>
      </c>
      <c r="D55" s="151" t="s">
        <v>189</v>
      </c>
      <c r="E55" s="151" t="s">
        <v>190</v>
      </c>
      <c r="F55" s="151">
        <v>4</v>
      </c>
      <c r="G55" s="151" t="s">
        <v>71</v>
      </c>
      <c r="H55" s="153">
        <v>9</v>
      </c>
      <c r="I55" s="151">
        <v>17</v>
      </c>
      <c r="J55" s="154" t="s">
        <v>72</v>
      </c>
    </row>
    <row r="56" spans="1:10" x14ac:dyDescent="0.3">
      <c r="A56" s="151">
        <v>55</v>
      </c>
      <c r="B56" s="151" t="s">
        <v>197</v>
      </c>
      <c r="C56" s="151" t="s">
        <v>198</v>
      </c>
      <c r="D56" s="151" t="s">
        <v>189</v>
      </c>
      <c r="E56" s="151" t="s">
        <v>190</v>
      </c>
      <c r="F56" s="151">
        <v>4</v>
      </c>
      <c r="G56" s="151" t="s">
        <v>71</v>
      </c>
      <c r="H56" s="153">
        <v>9</v>
      </c>
      <c r="I56" s="151">
        <v>17</v>
      </c>
      <c r="J56" s="154" t="s">
        <v>72</v>
      </c>
    </row>
    <row r="57" spans="1:10" x14ac:dyDescent="0.3">
      <c r="A57" s="151">
        <v>56</v>
      </c>
      <c r="B57" s="151" t="s">
        <v>199</v>
      </c>
      <c r="C57" s="151" t="s">
        <v>200</v>
      </c>
      <c r="D57" s="151" t="s">
        <v>189</v>
      </c>
      <c r="E57" s="151" t="s">
        <v>190</v>
      </c>
      <c r="F57" s="151">
        <v>4</v>
      </c>
      <c r="G57" s="151" t="s">
        <v>71</v>
      </c>
      <c r="H57" s="153">
        <v>9</v>
      </c>
      <c r="I57" s="151">
        <v>17</v>
      </c>
      <c r="J57" s="154" t="s">
        <v>72</v>
      </c>
    </row>
    <row r="58" spans="1:10" x14ac:dyDescent="0.3">
      <c r="A58" s="151">
        <v>57</v>
      </c>
      <c r="B58" s="151" t="s">
        <v>201</v>
      </c>
      <c r="C58" s="151" t="s">
        <v>202</v>
      </c>
      <c r="D58" s="151" t="s">
        <v>189</v>
      </c>
      <c r="E58" s="151" t="s">
        <v>190</v>
      </c>
      <c r="F58" s="151">
        <v>4</v>
      </c>
      <c r="G58" s="151" t="s">
        <v>71</v>
      </c>
      <c r="H58" s="153">
        <v>9</v>
      </c>
      <c r="I58" s="151">
        <v>17</v>
      </c>
      <c r="J58" s="154" t="s">
        <v>72</v>
      </c>
    </row>
    <row r="59" spans="1:10" x14ac:dyDescent="0.3">
      <c r="A59" s="151">
        <v>58</v>
      </c>
      <c r="B59" s="151" t="s">
        <v>203</v>
      </c>
      <c r="C59" s="151" t="s">
        <v>204</v>
      </c>
      <c r="D59" s="151" t="s">
        <v>189</v>
      </c>
      <c r="E59" s="151" t="s">
        <v>190</v>
      </c>
      <c r="F59" s="151">
        <v>4</v>
      </c>
      <c r="G59" s="151" t="s">
        <v>71</v>
      </c>
      <c r="H59" s="153">
        <v>9</v>
      </c>
      <c r="I59" s="151">
        <v>17</v>
      </c>
      <c r="J59" s="154" t="s">
        <v>72</v>
      </c>
    </row>
    <row r="60" spans="1:10" x14ac:dyDescent="0.3">
      <c r="A60" s="151">
        <v>59</v>
      </c>
      <c r="B60" s="151" t="s">
        <v>205</v>
      </c>
      <c r="C60" s="151" t="s">
        <v>206</v>
      </c>
      <c r="D60" s="151" t="s">
        <v>207</v>
      </c>
      <c r="E60" s="151" t="s">
        <v>208</v>
      </c>
      <c r="F60" s="151">
        <v>4</v>
      </c>
      <c r="G60" s="151" t="s">
        <v>71</v>
      </c>
      <c r="H60" s="153">
        <v>9</v>
      </c>
      <c r="I60" s="151">
        <v>17</v>
      </c>
      <c r="J60" s="154" t="s">
        <v>72</v>
      </c>
    </row>
    <row r="61" spans="1:10" x14ac:dyDescent="0.3">
      <c r="A61" s="151">
        <v>60</v>
      </c>
      <c r="B61" s="151" t="s">
        <v>209</v>
      </c>
      <c r="C61" s="151" t="s">
        <v>210</v>
      </c>
      <c r="D61" s="151" t="s">
        <v>207</v>
      </c>
      <c r="E61" s="151" t="s">
        <v>208</v>
      </c>
      <c r="F61" s="151">
        <v>4</v>
      </c>
      <c r="G61" s="151" t="s">
        <v>71</v>
      </c>
      <c r="H61" s="153">
        <v>9</v>
      </c>
      <c r="I61" s="151">
        <v>17</v>
      </c>
      <c r="J61" s="154" t="s">
        <v>72</v>
      </c>
    </row>
    <row r="62" spans="1:10" x14ac:dyDescent="0.3">
      <c r="A62" s="151">
        <v>61</v>
      </c>
      <c r="B62" s="151" t="s">
        <v>211</v>
      </c>
      <c r="C62" s="151" t="s">
        <v>212</v>
      </c>
      <c r="D62" s="151" t="s">
        <v>207</v>
      </c>
      <c r="E62" s="151" t="s">
        <v>208</v>
      </c>
      <c r="F62" s="151">
        <v>4</v>
      </c>
      <c r="G62" s="151" t="s">
        <v>71</v>
      </c>
      <c r="H62" s="153">
        <v>9</v>
      </c>
      <c r="I62" s="151">
        <v>17</v>
      </c>
      <c r="J62" s="154" t="s">
        <v>72</v>
      </c>
    </row>
    <row r="63" spans="1:10" x14ac:dyDescent="0.3">
      <c r="A63" s="151">
        <v>62</v>
      </c>
      <c r="B63" s="151" t="s">
        <v>213</v>
      </c>
      <c r="C63" s="151" t="s">
        <v>214</v>
      </c>
      <c r="D63" s="151" t="s">
        <v>207</v>
      </c>
      <c r="E63" s="151" t="s">
        <v>208</v>
      </c>
      <c r="F63" s="151">
        <v>4</v>
      </c>
      <c r="G63" s="151" t="s">
        <v>71</v>
      </c>
      <c r="H63" s="153">
        <v>9</v>
      </c>
      <c r="I63" s="151">
        <v>17</v>
      </c>
      <c r="J63" s="154" t="s">
        <v>72</v>
      </c>
    </row>
    <row r="64" spans="1:10" x14ac:dyDescent="0.3">
      <c r="A64" s="151">
        <v>63</v>
      </c>
      <c r="B64" s="151" t="s">
        <v>215</v>
      </c>
      <c r="C64" s="151" t="s">
        <v>216</v>
      </c>
      <c r="D64" s="151" t="s">
        <v>207</v>
      </c>
      <c r="E64" s="151" t="s">
        <v>208</v>
      </c>
      <c r="F64" s="151">
        <v>4</v>
      </c>
      <c r="G64" s="151" t="s">
        <v>71</v>
      </c>
      <c r="H64" s="153">
        <v>9</v>
      </c>
      <c r="I64" s="151">
        <v>17</v>
      </c>
      <c r="J64" s="154" t="s">
        <v>72</v>
      </c>
    </row>
    <row r="65" spans="1:10" x14ac:dyDescent="0.3">
      <c r="A65" s="151">
        <v>64</v>
      </c>
      <c r="B65" s="151" t="s">
        <v>217</v>
      </c>
      <c r="C65" s="151" t="s">
        <v>218</v>
      </c>
      <c r="D65" s="151" t="s">
        <v>207</v>
      </c>
      <c r="E65" s="151" t="s">
        <v>208</v>
      </c>
      <c r="F65" s="151">
        <v>4</v>
      </c>
      <c r="G65" s="151" t="s">
        <v>71</v>
      </c>
      <c r="H65" s="153">
        <v>9</v>
      </c>
      <c r="I65" s="151">
        <v>17</v>
      </c>
      <c r="J65" s="154" t="s">
        <v>72</v>
      </c>
    </row>
    <row r="66" spans="1:10" x14ac:dyDescent="0.3">
      <c r="A66" s="151">
        <v>65</v>
      </c>
      <c r="B66" s="151" t="s">
        <v>219</v>
      </c>
      <c r="C66" s="151" t="s">
        <v>220</v>
      </c>
      <c r="D66" s="151" t="s">
        <v>207</v>
      </c>
      <c r="E66" s="151" t="s">
        <v>208</v>
      </c>
      <c r="F66" s="151">
        <v>4</v>
      </c>
      <c r="G66" s="151" t="s">
        <v>71</v>
      </c>
      <c r="H66" s="153">
        <v>9</v>
      </c>
      <c r="I66" s="151">
        <v>17</v>
      </c>
      <c r="J66" s="154" t="s">
        <v>72</v>
      </c>
    </row>
    <row r="67" spans="1:10" x14ac:dyDescent="0.3">
      <c r="A67" s="151">
        <v>66</v>
      </c>
      <c r="B67" s="151" t="s">
        <v>221</v>
      </c>
      <c r="C67" s="151" t="s">
        <v>222</v>
      </c>
      <c r="D67" s="151" t="s">
        <v>207</v>
      </c>
      <c r="E67" s="151" t="s">
        <v>208</v>
      </c>
      <c r="F67" s="151">
        <v>4</v>
      </c>
      <c r="G67" s="151" t="s">
        <v>71</v>
      </c>
      <c r="H67" s="153">
        <v>9</v>
      </c>
      <c r="I67" s="151">
        <v>17</v>
      </c>
      <c r="J67" s="154" t="s">
        <v>72</v>
      </c>
    </row>
    <row r="68" spans="1:10" x14ac:dyDescent="0.3">
      <c r="A68" s="151">
        <v>67</v>
      </c>
      <c r="B68" s="151" t="s">
        <v>223</v>
      </c>
      <c r="C68" s="151" t="s">
        <v>224</v>
      </c>
      <c r="D68" s="151" t="s">
        <v>207</v>
      </c>
      <c r="E68" s="151" t="s">
        <v>208</v>
      </c>
      <c r="F68" s="151">
        <v>4</v>
      </c>
      <c r="G68" s="151" t="s">
        <v>71</v>
      </c>
      <c r="H68" s="153">
        <v>9</v>
      </c>
      <c r="I68" s="151">
        <v>17</v>
      </c>
      <c r="J68" s="154" t="s">
        <v>72</v>
      </c>
    </row>
    <row r="69" spans="1:10" x14ac:dyDescent="0.3">
      <c r="A69" s="151">
        <v>68</v>
      </c>
      <c r="B69" s="151" t="s">
        <v>225</v>
      </c>
      <c r="C69" s="151" t="s">
        <v>226</v>
      </c>
      <c r="D69" s="151" t="s">
        <v>207</v>
      </c>
      <c r="E69" s="151" t="s">
        <v>208</v>
      </c>
      <c r="F69" s="151">
        <v>4</v>
      </c>
      <c r="G69" s="151" t="s">
        <v>71</v>
      </c>
      <c r="H69" s="153">
        <v>9</v>
      </c>
      <c r="I69" s="151">
        <v>17</v>
      </c>
      <c r="J69" s="154" t="s">
        <v>72</v>
      </c>
    </row>
    <row r="70" spans="1:10" x14ac:dyDescent="0.3">
      <c r="A70" s="151">
        <v>69</v>
      </c>
      <c r="B70" s="151" t="s">
        <v>227</v>
      </c>
      <c r="C70" s="151" t="s">
        <v>228</v>
      </c>
      <c r="D70" s="151" t="s">
        <v>229</v>
      </c>
      <c r="E70" s="151" t="s">
        <v>230</v>
      </c>
      <c r="F70" s="151">
        <v>4</v>
      </c>
      <c r="G70" s="151" t="s">
        <v>71</v>
      </c>
      <c r="H70" s="153">
        <v>9</v>
      </c>
      <c r="I70" s="151">
        <v>17</v>
      </c>
      <c r="J70" s="154" t="s">
        <v>88</v>
      </c>
    </row>
    <row r="71" spans="1:10" x14ac:dyDescent="0.3">
      <c r="A71" s="151">
        <v>70</v>
      </c>
      <c r="B71" s="151" t="s">
        <v>231</v>
      </c>
      <c r="C71" s="151" t="s">
        <v>232</v>
      </c>
      <c r="D71" s="151" t="s">
        <v>229</v>
      </c>
      <c r="E71" s="151" t="s">
        <v>230</v>
      </c>
      <c r="F71" s="151">
        <v>4</v>
      </c>
      <c r="G71" s="151" t="s">
        <v>71</v>
      </c>
      <c r="H71" s="153">
        <v>8</v>
      </c>
      <c r="I71" s="151">
        <v>16</v>
      </c>
      <c r="J71" s="154" t="s">
        <v>161</v>
      </c>
    </row>
    <row r="72" spans="1:10" x14ac:dyDescent="0.3">
      <c r="A72" s="151">
        <v>71</v>
      </c>
      <c r="B72" s="151" t="s">
        <v>233</v>
      </c>
      <c r="C72" s="151" t="s">
        <v>234</v>
      </c>
      <c r="D72" s="151" t="s">
        <v>229</v>
      </c>
      <c r="E72" s="151" t="s">
        <v>230</v>
      </c>
      <c r="F72" s="151">
        <v>4</v>
      </c>
      <c r="G72" s="151" t="s">
        <v>71</v>
      </c>
      <c r="H72" s="153">
        <v>9</v>
      </c>
      <c r="I72" s="151">
        <v>17</v>
      </c>
      <c r="J72" s="154" t="s">
        <v>88</v>
      </c>
    </row>
    <row r="73" spans="1:10" x14ac:dyDescent="0.3">
      <c r="A73" s="151">
        <v>72</v>
      </c>
      <c r="B73" s="151" t="s">
        <v>235</v>
      </c>
      <c r="C73" s="151" t="s">
        <v>236</v>
      </c>
      <c r="D73" s="151" t="s">
        <v>229</v>
      </c>
      <c r="E73" s="151" t="s">
        <v>230</v>
      </c>
      <c r="F73" s="151">
        <v>4</v>
      </c>
      <c r="G73" s="151" t="s">
        <v>71</v>
      </c>
      <c r="H73" s="153">
        <v>8</v>
      </c>
      <c r="I73" s="151">
        <v>16</v>
      </c>
      <c r="J73" s="154" t="s">
        <v>161</v>
      </c>
    </row>
    <row r="74" spans="1:10" x14ac:dyDescent="0.3">
      <c r="A74" s="151">
        <v>73</v>
      </c>
      <c r="B74" s="151" t="s">
        <v>237</v>
      </c>
      <c r="C74" s="151" t="s">
        <v>238</v>
      </c>
      <c r="D74" s="151" t="s">
        <v>229</v>
      </c>
      <c r="E74" s="151" t="s">
        <v>230</v>
      </c>
      <c r="F74" s="151">
        <v>4</v>
      </c>
      <c r="G74" s="151" t="s">
        <v>71</v>
      </c>
      <c r="H74" s="153">
        <v>5</v>
      </c>
      <c r="I74" s="151">
        <v>6</v>
      </c>
      <c r="J74" s="154" t="s">
        <v>182</v>
      </c>
    </row>
    <row r="75" spans="1:10" x14ac:dyDescent="0.3">
      <c r="A75" s="151">
        <v>74</v>
      </c>
      <c r="B75" s="151" t="s">
        <v>239</v>
      </c>
      <c r="C75" s="151" t="s">
        <v>240</v>
      </c>
      <c r="D75" s="151" t="s">
        <v>229</v>
      </c>
      <c r="E75" s="151" t="s">
        <v>230</v>
      </c>
      <c r="F75" s="151">
        <v>4</v>
      </c>
      <c r="G75" s="151" t="s">
        <v>71</v>
      </c>
      <c r="H75" s="153">
        <v>9</v>
      </c>
      <c r="I75" s="151">
        <v>17</v>
      </c>
      <c r="J75" s="154" t="s">
        <v>88</v>
      </c>
    </row>
    <row r="76" spans="1:10" x14ac:dyDescent="0.3">
      <c r="A76" s="151">
        <v>75</v>
      </c>
      <c r="B76" s="151" t="s">
        <v>241</v>
      </c>
      <c r="C76" s="151" t="s">
        <v>242</v>
      </c>
      <c r="D76" s="151" t="s">
        <v>243</v>
      </c>
      <c r="E76" s="151" t="s">
        <v>244</v>
      </c>
      <c r="F76" s="151">
        <v>4</v>
      </c>
      <c r="G76" s="151" t="s">
        <v>71</v>
      </c>
      <c r="H76" s="153">
        <v>9</v>
      </c>
      <c r="I76" s="151">
        <v>17</v>
      </c>
      <c r="J76" s="154" t="s">
        <v>72</v>
      </c>
    </row>
    <row r="77" spans="1:10" x14ac:dyDescent="0.3">
      <c r="A77" s="151">
        <v>76</v>
      </c>
      <c r="B77" s="151" t="s">
        <v>245</v>
      </c>
      <c r="C77" s="151" t="s">
        <v>246</v>
      </c>
      <c r="D77" s="151" t="s">
        <v>243</v>
      </c>
      <c r="E77" s="151" t="s">
        <v>244</v>
      </c>
      <c r="F77" s="151">
        <v>4</v>
      </c>
      <c r="G77" s="151" t="s">
        <v>71</v>
      </c>
      <c r="H77" s="153">
        <v>9</v>
      </c>
      <c r="I77" s="151">
        <v>17</v>
      </c>
      <c r="J77" s="154" t="s">
        <v>72</v>
      </c>
    </row>
    <row r="78" spans="1:10" x14ac:dyDescent="0.3">
      <c r="A78" s="151">
        <v>77</v>
      </c>
      <c r="B78" s="151" t="s">
        <v>247</v>
      </c>
      <c r="C78" s="151" t="s">
        <v>248</v>
      </c>
      <c r="D78" s="151" t="s">
        <v>243</v>
      </c>
      <c r="E78" s="151" t="s">
        <v>244</v>
      </c>
      <c r="F78" s="151">
        <v>4</v>
      </c>
      <c r="G78" s="151" t="s">
        <v>71</v>
      </c>
      <c r="H78" s="153">
        <v>9</v>
      </c>
      <c r="I78" s="151">
        <v>17</v>
      </c>
      <c r="J78" s="154" t="s">
        <v>72</v>
      </c>
    </row>
    <row r="79" spans="1:10" x14ac:dyDescent="0.3">
      <c r="A79" s="151">
        <v>78</v>
      </c>
      <c r="B79" s="151" t="s">
        <v>249</v>
      </c>
      <c r="C79" s="151" t="s">
        <v>250</v>
      </c>
      <c r="D79" s="151" t="s">
        <v>243</v>
      </c>
      <c r="E79" s="151" t="s">
        <v>244</v>
      </c>
      <c r="F79" s="151">
        <v>4</v>
      </c>
      <c r="G79" s="151" t="s">
        <v>71</v>
      </c>
      <c r="H79" s="153">
        <v>9</v>
      </c>
      <c r="I79" s="151">
        <v>17</v>
      </c>
      <c r="J79" s="154" t="s">
        <v>72</v>
      </c>
    </row>
    <row r="80" spans="1:10" x14ac:dyDescent="0.3">
      <c r="A80" s="151">
        <v>79</v>
      </c>
      <c r="B80" s="151" t="s">
        <v>251</v>
      </c>
      <c r="C80" s="151" t="s">
        <v>252</v>
      </c>
      <c r="D80" s="151" t="s">
        <v>243</v>
      </c>
      <c r="E80" s="151" t="s">
        <v>244</v>
      </c>
      <c r="F80" s="151">
        <v>4</v>
      </c>
      <c r="G80" s="151" t="s">
        <v>71</v>
      </c>
      <c r="H80" s="153">
        <v>9</v>
      </c>
      <c r="I80" s="151">
        <v>17</v>
      </c>
      <c r="J80" s="154" t="s">
        <v>72</v>
      </c>
    </row>
    <row r="81" spans="1:10" x14ac:dyDescent="0.3">
      <c r="A81" s="151">
        <v>80</v>
      </c>
      <c r="B81" s="151" t="s">
        <v>253</v>
      </c>
      <c r="C81" s="151" t="s">
        <v>254</v>
      </c>
      <c r="D81" s="151" t="s">
        <v>243</v>
      </c>
      <c r="E81" s="151" t="s">
        <v>244</v>
      </c>
      <c r="F81" s="151">
        <v>4</v>
      </c>
      <c r="G81" s="151" t="s">
        <v>71</v>
      </c>
      <c r="H81" s="153">
        <v>9</v>
      </c>
      <c r="I81" s="151">
        <v>17</v>
      </c>
      <c r="J81" s="154" t="s">
        <v>72</v>
      </c>
    </row>
    <row r="82" spans="1:10" x14ac:dyDescent="0.3">
      <c r="A82" s="151">
        <v>81</v>
      </c>
      <c r="B82" s="151" t="s">
        <v>255</v>
      </c>
      <c r="C82" s="151" t="s">
        <v>256</v>
      </c>
      <c r="D82" s="151" t="s">
        <v>257</v>
      </c>
      <c r="E82" s="151" t="s">
        <v>258</v>
      </c>
      <c r="F82" s="151">
        <v>4</v>
      </c>
      <c r="G82" s="151" t="s">
        <v>71</v>
      </c>
      <c r="H82" s="153">
        <v>9</v>
      </c>
      <c r="I82" s="151">
        <v>17</v>
      </c>
      <c r="J82" s="154" t="s">
        <v>88</v>
      </c>
    </row>
    <row r="83" spans="1:10" x14ac:dyDescent="0.3">
      <c r="A83" s="151">
        <v>82</v>
      </c>
      <c r="B83" s="151" t="s">
        <v>259</v>
      </c>
      <c r="C83" s="151" t="s">
        <v>260</v>
      </c>
      <c r="D83" s="151" t="s">
        <v>257</v>
      </c>
      <c r="E83" s="151" t="s">
        <v>258</v>
      </c>
      <c r="F83" s="151">
        <v>4</v>
      </c>
      <c r="G83" s="151" t="s">
        <v>71</v>
      </c>
      <c r="H83" s="153">
        <v>5</v>
      </c>
      <c r="I83" s="151">
        <v>6</v>
      </c>
      <c r="J83" s="154" t="s">
        <v>182</v>
      </c>
    </row>
    <row r="84" spans="1:10" x14ac:dyDescent="0.3">
      <c r="A84" s="151">
        <v>83</v>
      </c>
      <c r="B84" s="151" t="s">
        <v>261</v>
      </c>
      <c r="C84" s="151" t="s">
        <v>262</v>
      </c>
      <c r="D84" s="151" t="s">
        <v>257</v>
      </c>
      <c r="E84" s="151" t="s">
        <v>258</v>
      </c>
      <c r="F84" s="151">
        <v>4</v>
      </c>
      <c r="G84" s="151" t="s">
        <v>71</v>
      </c>
      <c r="H84" s="153">
        <v>9</v>
      </c>
      <c r="I84" s="151">
        <v>17</v>
      </c>
      <c r="J84" s="154" t="s">
        <v>88</v>
      </c>
    </row>
    <row r="85" spans="1:10" x14ac:dyDescent="0.3">
      <c r="A85" s="151">
        <v>84</v>
      </c>
      <c r="B85" s="151" t="s">
        <v>263</v>
      </c>
      <c r="C85" s="151" t="s">
        <v>264</v>
      </c>
      <c r="D85" s="151" t="s">
        <v>257</v>
      </c>
      <c r="E85" s="151" t="s">
        <v>258</v>
      </c>
      <c r="F85" s="151">
        <v>4</v>
      </c>
      <c r="G85" s="151" t="s">
        <v>71</v>
      </c>
      <c r="H85" s="153">
        <v>5</v>
      </c>
      <c r="I85" s="151">
        <v>6</v>
      </c>
      <c r="J85" s="154" t="s">
        <v>182</v>
      </c>
    </row>
    <row r="86" spans="1:10" x14ac:dyDescent="0.3">
      <c r="A86" s="151">
        <v>85</v>
      </c>
      <c r="B86" s="151" t="s">
        <v>265</v>
      </c>
      <c r="C86" s="151" t="s">
        <v>266</v>
      </c>
      <c r="D86" s="151" t="s">
        <v>257</v>
      </c>
      <c r="E86" s="151" t="s">
        <v>258</v>
      </c>
      <c r="F86" s="151">
        <v>4</v>
      </c>
      <c r="G86" s="151" t="s">
        <v>71</v>
      </c>
      <c r="H86" s="153">
        <v>9</v>
      </c>
      <c r="I86" s="151">
        <v>17</v>
      </c>
      <c r="J86" s="154" t="s">
        <v>88</v>
      </c>
    </row>
    <row r="87" spans="1:10" x14ac:dyDescent="0.3">
      <c r="A87" s="151">
        <v>86</v>
      </c>
      <c r="B87" s="151" t="s">
        <v>267</v>
      </c>
      <c r="C87" s="151" t="s">
        <v>268</v>
      </c>
      <c r="D87" s="151" t="s">
        <v>269</v>
      </c>
      <c r="E87" s="151" t="s">
        <v>270</v>
      </c>
      <c r="F87" s="151">
        <v>4</v>
      </c>
      <c r="G87" s="151" t="s">
        <v>71</v>
      </c>
      <c r="H87" s="153">
        <v>9</v>
      </c>
      <c r="I87" s="151">
        <v>17</v>
      </c>
      <c r="J87" s="154" t="s">
        <v>72</v>
      </c>
    </row>
    <row r="88" spans="1:10" x14ac:dyDescent="0.3">
      <c r="A88" s="151">
        <v>87</v>
      </c>
      <c r="B88" s="151" t="s">
        <v>271</v>
      </c>
      <c r="C88" s="151" t="s">
        <v>272</v>
      </c>
      <c r="D88" s="151" t="s">
        <v>269</v>
      </c>
      <c r="E88" s="151" t="s">
        <v>270</v>
      </c>
      <c r="F88" s="151">
        <v>4</v>
      </c>
      <c r="G88" s="151" t="s">
        <v>71</v>
      </c>
      <c r="H88" s="153">
        <v>9</v>
      </c>
      <c r="I88" s="151">
        <v>17</v>
      </c>
      <c r="J88" s="154" t="s">
        <v>72</v>
      </c>
    </row>
    <row r="89" spans="1:10" x14ac:dyDescent="0.3">
      <c r="A89" s="151">
        <v>88</v>
      </c>
      <c r="B89" s="151" t="s">
        <v>273</v>
      </c>
      <c r="C89" s="151" t="s">
        <v>274</v>
      </c>
      <c r="D89" s="151" t="s">
        <v>269</v>
      </c>
      <c r="E89" s="151" t="s">
        <v>270</v>
      </c>
      <c r="F89" s="151">
        <v>4</v>
      </c>
      <c r="G89" s="151" t="s">
        <v>71</v>
      </c>
      <c r="H89" s="153">
        <v>9</v>
      </c>
      <c r="I89" s="151">
        <v>17</v>
      </c>
      <c r="J89" s="154" t="s">
        <v>72</v>
      </c>
    </row>
    <row r="90" spans="1:10" x14ac:dyDescent="0.3">
      <c r="A90" s="151">
        <v>89</v>
      </c>
      <c r="B90" s="151" t="s">
        <v>275</v>
      </c>
      <c r="C90" s="151" t="s">
        <v>276</v>
      </c>
      <c r="D90" s="151" t="s">
        <v>269</v>
      </c>
      <c r="E90" s="151" t="s">
        <v>270</v>
      </c>
      <c r="F90" s="151">
        <v>4</v>
      </c>
      <c r="G90" s="151" t="s">
        <v>71</v>
      </c>
      <c r="H90" s="153">
        <v>6</v>
      </c>
      <c r="I90" s="151">
        <v>8</v>
      </c>
      <c r="J90" s="154" t="s">
        <v>277</v>
      </c>
    </row>
    <row r="91" spans="1:10" x14ac:dyDescent="0.3">
      <c r="A91" s="151">
        <v>90</v>
      </c>
      <c r="B91" s="151" t="s">
        <v>278</v>
      </c>
      <c r="C91" s="151" t="s">
        <v>279</v>
      </c>
      <c r="D91" s="151" t="s">
        <v>280</v>
      </c>
      <c r="E91" s="151" t="s">
        <v>281</v>
      </c>
      <c r="F91" s="151">
        <v>4</v>
      </c>
      <c r="G91" s="151" t="s">
        <v>71</v>
      </c>
      <c r="H91" s="153">
        <v>8</v>
      </c>
      <c r="I91" s="151">
        <v>16</v>
      </c>
      <c r="J91" s="154" t="s">
        <v>161</v>
      </c>
    </row>
    <row r="92" spans="1:10" x14ac:dyDescent="0.3">
      <c r="A92" s="151">
        <v>91</v>
      </c>
      <c r="B92" s="151" t="s">
        <v>282</v>
      </c>
      <c r="C92" s="151" t="s">
        <v>283</v>
      </c>
      <c r="D92" s="151" t="s">
        <v>280</v>
      </c>
      <c r="E92" s="151" t="s">
        <v>281</v>
      </c>
      <c r="F92" s="151">
        <v>4</v>
      </c>
      <c r="G92" s="151" t="s">
        <v>71</v>
      </c>
      <c r="H92" s="153">
        <v>9</v>
      </c>
      <c r="I92" s="151">
        <v>17</v>
      </c>
      <c r="J92" s="154" t="s">
        <v>88</v>
      </c>
    </row>
    <row r="93" spans="1:10" x14ac:dyDescent="0.3">
      <c r="A93" s="151">
        <v>92</v>
      </c>
      <c r="B93" s="151" t="s">
        <v>284</v>
      </c>
      <c r="C93" s="151" t="s">
        <v>285</v>
      </c>
      <c r="D93" s="151" t="s">
        <v>280</v>
      </c>
      <c r="E93" s="151" t="s">
        <v>281</v>
      </c>
      <c r="F93" s="151">
        <v>4</v>
      </c>
      <c r="G93" s="151" t="s">
        <v>71</v>
      </c>
      <c r="H93" s="153">
        <v>8</v>
      </c>
      <c r="I93" s="151">
        <v>16</v>
      </c>
      <c r="J93" s="154" t="s">
        <v>161</v>
      </c>
    </row>
    <row r="94" spans="1:10" x14ac:dyDescent="0.3">
      <c r="A94" s="151">
        <v>93</v>
      </c>
      <c r="B94" s="151" t="s">
        <v>286</v>
      </c>
      <c r="C94" s="151" t="s">
        <v>287</v>
      </c>
      <c r="D94" s="151" t="s">
        <v>280</v>
      </c>
      <c r="E94" s="151" t="s">
        <v>281</v>
      </c>
      <c r="F94" s="151">
        <v>4</v>
      </c>
      <c r="G94" s="151" t="s">
        <v>71</v>
      </c>
      <c r="H94" s="153">
        <v>9</v>
      </c>
      <c r="I94" s="151">
        <v>17</v>
      </c>
      <c r="J94" s="154" t="s">
        <v>88</v>
      </c>
    </row>
    <row r="95" spans="1:10" x14ac:dyDescent="0.3">
      <c r="A95" s="151">
        <v>94</v>
      </c>
      <c r="B95" s="151" t="s">
        <v>288</v>
      </c>
      <c r="C95" s="151" t="s">
        <v>289</v>
      </c>
      <c r="D95" s="151" t="s">
        <v>280</v>
      </c>
      <c r="E95" s="151" t="s">
        <v>281</v>
      </c>
      <c r="F95" s="151">
        <v>4</v>
      </c>
      <c r="G95" s="151" t="s">
        <v>71</v>
      </c>
      <c r="H95" s="153">
        <v>9</v>
      </c>
      <c r="I95" s="151">
        <v>17</v>
      </c>
      <c r="J95" s="154" t="s">
        <v>72</v>
      </c>
    </row>
    <row r="96" spans="1:10" x14ac:dyDescent="0.3">
      <c r="A96" s="151">
        <v>95</v>
      </c>
      <c r="B96" s="151" t="s">
        <v>290</v>
      </c>
      <c r="C96" s="151" t="s">
        <v>291</v>
      </c>
      <c r="D96" s="151" t="s">
        <v>280</v>
      </c>
      <c r="E96" s="151" t="s">
        <v>281</v>
      </c>
      <c r="F96" s="151">
        <v>4</v>
      </c>
      <c r="G96" s="151" t="s">
        <v>71</v>
      </c>
      <c r="H96" s="153">
        <v>8</v>
      </c>
      <c r="I96" s="151">
        <v>16</v>
      </c>
      <c r="J96" s="154" t="s">
        <v>161</v>
      </c>
    </row>
    <row r="97" spans="1:10" x14ac:dyDescent="0.3">
      <c r="A97" s="151">
        <v>96</v>
      </c>
      <c r="B97" s="151" t="s">
        <v>292</v>
      </c>
      <c r="C97" s="151" t="s">
        <v>293</v>
      </c>
      <c r="D97" s="151" t="s">
        <v>280</v>
      </c>
      <c r="E97" s="151" t="s">
        <v>281</v>
      </c>
      <c r="F97" s="151">
        <v>4</v>
      </c>
      <c r="G97" s="151" t="s">
        <v>71</v>
      </c>
      <c r="H97" s="153">
        <v>9</v>
      </c>
      <c r="I97" s="151">
        <v>17</v>
      </c>
      <c r="J97" s="154" t="s">
        <v>88</v>
      </c>
    </row>
    <row r="98" spans="1:10" x14ac:dyDescent="0.3">
      <c r="A98" s="151">
        <v>97</v>
      </c>
      <c r="B98" s="151" t="s">
        <v>294</v>
      </c>
      <c r="C98" s="151" t="s">
        <v>295</v>
      </c>
      <c r="D98" s="151" t="s">
        <v>296</v>
      </c>
      <c r="E98" s="151" t="s">
        <v>297</v>
      </c>
      <c r="F98" s="151">
        <v>4</v>
      </c>
      <c r="G98" s="151" t="s">
        <v>71</v>
      </c>
      <c r="H98" s="153">
        <v>9</v>
      </c>
      <c r="I98" s="151">
        <v>17</v>
      </c>
      <c r="J98" s="154" t="s">
        <v>72</v>
      </c>
    </row>
    <row r="99" spans="1:10" x14ac:dyDescent="0.3">
      <c r="A99" s="151">
        <v>98</v>
      </c>
      <c r="B99" s="151" t="s">
        <v>298</v>
      </c>
      <c r="C99" s="151" t="s">
        <v>299</v>
      </c>
      <c r="D99" s="151" t="s">
        <v>296</v>
      </c>
      <c r="E99" s="151" t="s">
        <v>297</v>
      </c>
      <c r="F99" s="151">
        <v>4</v>
      </c>
      <c r="G99" s="151" t="s">
        <v>71</v>
      </c>
      <c r="H99" s="153">
        <v>9</v>
      </c>
      <c r="I99" s="151">
        <v>17</v>
      </c>
      <c r="J99" s="154" t="s">
        <v>72</v>
      </c>
    </row>
    <row r="100" spans="1:10" x14ac:dyDescent="0.3">
      <c r="A100" s="151">
        <v>99</v>
      </c>
      <c r="B100" s="151" t="s">
        <v>300</v>
      </c>
      <c r="C100" s="151" t="s">
        <v>301</v>
      </c>
      <c r="D100" s="151" t="s">
        <v>296</v>
      </c>
      <c r="E100" s="151" t="s">
        <v>297</v>
      </c>
      <c r="F100" s="151">
        <v>4</v>
      </c>
      <c r="G100" s="151" t="s">
        <v>71</v>
      </c>
      <c r="H100" s="153">
        <v>9</v>
      </c>
      <c r="I100" s="151">
        <v>17</v>
      </c>
      <c r="J100" s="154" t="s">
        <v>72</v>
      </c>
    </row>
    <row r="101" spans="1:10" x14ac:dyDescent="0.3">
      <c r="A101" s="151">
        <v>100</v>
      </c>
      <c r="B101" s="151" t="s">
        <v>302</v>
      </c>
      <c r="C101" s="151" t="s">
        <v>303</v>
      </c>
      <c r="D101" s="151" t="s">
        <v>296</v>
      </c>
      <c r="E101" s="151" t="s">
        <v>297</v>
      </c>
      <c r="F101" s="151">
        <v>4</v>
      </c>
      <c r="G101" s="151" t="s">
        <v>71</v>
      </c>
      <c r="H101" s="153">
        <v>8</v>
      </c>
      <c r="I101" s="151">
        <v>16</v>
      </c>
      <c r="J101" s="154" t="s">
        <v>161</v>
      </c>
    </row>
    <row r="102" spans="1:10" x14ac:dyDescent="0.3">
      <c r="A102" s="151">
        <v>101</v>
      </c>
      <c r="B102" s="151" t="s">
        <v>304</v>
      </c>
      <c r="C102" s="151" t="s">
        <v>305</v>
      </c>
      <c r="D102" s="151" t="s">
        <v>296</v>
      </c>
      <c r="E102" s="151" t="s">
        <v>297</v>
      </c>
      <c r="F102" s="151">
        <v>4</v>
      </c>
      <c r="G102" s="151" t="s">
        <v>71</v>
      </c>
      <c r="H102" s="153">
        <v>9</v>
      </c>
      <c r="I102" s="151">
        <v>17</v>
      </c>
      <c r="J102" s="154" t="s">
        <v>72</v>
      </c>
    </row>
    <row r="103" spans="1:10" x14ac:dyDescent="0.3">
      <c r="A103" s="151">
        <v>102</v>
      </c>
      <c r="B103" s="151" t="s">
        <v>306</v>
      </c>
      <c r="C103" s="151" t="s">
        <v>307</v>
      </c>
      <c r="D103" s="151" t="s">
        <v>296</v>
      </c>
      <c r="E103" s="151" t="s">
        <v>297</v>
      </c>
      <c r="F103" s="151">
        <v>4</v>
      </c>
      <c r="G103" s="151" t="s">
        <v>71</v>
      </c>
      <c r="H103" s="153">
        <v>8</v>
      </c>
      <c r="I103" s="151">
        <v>16</v>
      </c>
      <c r="J103" s="154" t="s">
        <v>161</v>
      </c>
    </row>
    <row r="104" spans="1:10" x14ac:dyDescent="0.3">
      <c r="A104" s="151">
        <v>103</v>
      </c>
      <c r="B104" s="151" t="s">
        <v>308</v>
      </c>
      <c r="C104" s="151" t="s">
        <v>309</v>
      </c>
      <c r="D104" s="151" t="s">
        <v>296</v>
      </c>
      <c r="E104" s="151" t="s">
        <v>297</v>
      </c>
      <c r="F104" s="151">
        <v>4</v>
      </c>
      <c r="G104" s="151" t="s">
        <v>71</v>
      </c>
      <c r="H104" s="153">
        <v>9</v>
      </c>
      <c r="I104" s="151">
        <v>17</v>
      </c>
      <c r="J104" s="154" t="s">
        <v>72</v>
      </c>
    </row>
    <row r="105" spans="1:10" x14ac:dyDescent="0.3">
      <c r="A105" s="151">
        <v>104</v>
      </c>
      <c r="B105" s="151" t="s">
        <v>310</v>
      </c>
      <c r="C105" s="151" t="s">
        <v>311</v>
      </c>
      <c r="D105" s="151" t="s">
        <v>296</v>
      </c>
      <c r="E105" s="151" t="s">
        <v>297</v>
      </c>
      <c r="F105" s="151">
        <v>4</v>
      </c>
      <c r="G105" s="151" t="s">
        <v>71</v>
      </c>
      <c r="H105" s="153">
        <v>9</v>
      </c>
      <c r="I105" s="151">
        <v>17</v>
      </c>
      <c r="J105" s="154" t="s">
        <v>72</v>
      </c>
    </row>
    <row r="106" spans="1:10" x14ac:dyDescent="0.3">
      <c r="A106" s="151">
        <v>105</v>
      </c>
      <c r="B106" s="151" t="s">
        <v>312</v>
      </c>
      <c r="C106" s="151" t="s">
        <v>313</v>
      </c>
      <c r="D106" s="151" t="s">
        <v>296</v>
      </c>
      <c r="E106" s="151" t="s">
        <v>297</v>
      </c>
      <c r="F106" s="151">
        <v>4</v>
      </c>
      <c r="G106" s="151" t="s">
        <v>71</v>
      </c>
      <c r="H106" s="153">
        <v>9</v>
      </c>
      <c r="I106" s="151">
        <v>17</v>
      </c>
      <c r="J106" s="154" t="s">
        <v>72</v>
      </c>
    </row>
    <row r="107" spans="1:10" x14ac:dyDescent="0.3">
      <c r="A107" s="151">
        <v>106</v>
      </c>
      <c r="B107" s="151" t="s">
        <v>314</v>
      </c>
      <c r="C107" s="151" t="s">
        <v>315</v>
      </c>
      <c r="D107" s="151" t="s">
        <v>296</v>
      </c>
      <c r="E107" s="151" t="s">
        <v>297</v>
      </c>
      <c r="F107" s="151">
        <v>4</v>
      </c>
      <c r="G107" s="151" t="s">
        <v>71</v>
      </c>
      <c r="H107" s="153">
        <v>9</v>
      </c>
      <c r="I107" s="151">
        <v>17</v>
      </c>
      <c r="J107" s="154" t="s">
        <v>72</v>
      </c>
    </row>
    <row r="108" spans="1:10" x14ac:dyDescent="0.3">
      <c r="A108" s="151">
        <v>107</v>
      </c>
      <c r="B108" s="151" t="s">
        <v>316</v>
      </c>
      <c r="C108" s="151" t="s">
        <v>317</v>
      </c>
      <c r="D108" s="151" t="s">
        <v>296</v>
      </c>
      <c r="E108" s="151" t="s">
        <v>297</v>
      </c>
      <c r="F108" s="151">
        <v>4</v>
      </c>
      <c r="G108" s="151" t="s">
        <v>71</v>
      </c>
      <c r="H108" s="153">
        <v>8</v>
      </c>
      <c r="I108" s="151">
        <v>16</v>
      </c>
      <c r="J108" s="154" t="s">
        <v>161</v>
      </c>
    </row>
    <row r="109" spans="1:10" x14ac:dyDescent="0.3">
      <c r="A109" s="151">
        <v>108</v>
      </c>
      <c r="B109" s="151" t="s">
        <v>318</v>
      </c>
      <c r="C109" s="151" t="s">
        <v>319</v>
      </c>
      <c r="D109" s="151" t="s">
        <v>296</v>
      </c>
      <c r="E109" s="151" t="s">
        <v>297</v>
      </c>
      <c r="F109" s="151">
        <v>4</v>
      </c>
      <c r="G109" s="151" t="s">
        <v>71</v>
      </c>
      <c r="H109" s="153">
        <v>9</v>
      </c>
      <c r="I109" s="151">
        <v>17</v>
      </c>
      <c r="J109" s="154" t="s">
        <v>88</v>
      </c>
    </row>
    <row r="110" spans="1:10" x14ac:dyDescent="0.3">
      <c r="A110" s="151">
        <v>109</v>
      </c>
      <c r="B110" s="151" t="s">
        <v>320</v>
      </c>
      <c r="C110" s="151" t="s">
        <v>321</v>
      </c>
      <c r="D110" s="151" t="s">
        <v>296</v>
      </c>
      <c r="E110" s="151" t="s">
        <v>297</v>
      </c>
      <c r="F110" s="151">
        <v>4</v>
      </c>
      <c r="G110" s="151" t="s">
        <v>71</v>
      </c>
      <c r="H110" s="153">
        <v>9</v>
      </c>
      <c r="I110" s="151">
        <v>17</v>
      </c>
      <c r="J110" s="154" t="s">
        <v>72</v>
      </c>
    </row>
    <row r="111" spans="1:10" x14ac:dyDescent="0.3">
      <c r="A111" s="151">
        <v>110</v>
      </c>
      <c r="B111" s="151" t="s">
        <v>322</v>
      </c>
      <c r="C111" s="151" t="s">
        <v>323</v>
      </c>
      <c r="D111" s="151" t="s">
        <v>296</v>
      </c>
      <c r="E111" s="151" t="s">
        <v>297</v>
      </c>
      <c r="F111" s="151">
        <v>4</v>
      </c>
      <c r="G111" s="151" t="s">
        <v>71</v>
      </c>
      <c r="H111" s="153">
        <v>9</v>
      </c>
      <c r="I111" s="151">
        <v>17</v>
      </c>
      <c r="J111" s="154" t="s">
        <v>72</v>
      </c>
    </row>
    <row r="112" spans="1:10" x14ac:dyDescent="0.3">
      <c r="A112" s="151">
        <v>111</v>
      </c>
      <c r="B112" s="151" t="s">
        <v>324</v>
      </c>
      <c r="C112" s="151" t="s">
        <v>325</v>
      </c>
      <c r="D112" s="151" t="s">
        <v>296</v>
      </c>
      <c r="E112" s="151" t="s">
        <v>297</v>
      </c>
      <c r="F112" s="151">
        <v>4</v>
      </c>
      <c r="G112" s="151" t="s">
        <v>71</v>
      </c>
      <c r="H112" s="153">
        <v>8</v>
      </c>
      <c r="I112" s="151">
        <v>16</v>
      </c>
      <c r="J112" s="154" t="s">
        <v>161</v>
      </c>
    </row>
    <row r="113" spans="1:10" x14ac:dyDescent="0.3">
      <c r="A113" s="151">
        <v>112</v>
      </c>
      <c r="B113" s="151" t="s">
        <v>326</v>
      </c>
      <c r="C113" s="151" t="s">
        <v>327</v>
      </c>
      <c r="D113" s="151" t="s">
        <v>296</v>
      </c>
      <c r="E113" s="151" t="s">
        <v>297</v>
      </c>
      <c r="F113" s="151">
        <v>4</v>
      </c>
      <c r="G113" s="151" t="s">
        <v>71</v>
      </c>
      <c r="H113" s="153">
        <v>9</v>
      </c>
      <c r="I113" s="151">
        <v>17</v>
      </c>
      <c r="J113" s="154" t="s">
        <v>72</v>
      </c>
    </row>
    <row r="114" spans="1:10" x14ac:dyDescent="0.3">
      <c r="A114" s="151">
        <v>113</v>
      </c>
      <c r="B114" s="151" t="s">
        <v>328</v>
      </c>
      <c r="C114" s="151" t="s">
        <v>329</v>
      </c>
      <c r="D114" s="151" t="s">
        <v>296</v>
      </c>
      <c r="E114" s="151" t="s">
        <v>297</v>
      </c>
      <c r="F114" s="151">
        <v>4</v>
      </c>
      <c r="G114" s="151" t="s">
        <v>71</v>
      </c>
      <c r="H114" s="153">
        <v>9</v>
      </c>
      <c r="I114" s="151">
        <v>17</v>
      </c>
      <c r="J114" s="154" t="s">
        <v>72</v>
      </c>
    </row>
    <row r="115" spans="1:10" x14ac:dyDescent="0.3">
      <c r="A115" s="151">
        <v>114</v>
      </c>
      <c r="B115" s="151" t="s">
        <v>330</v>
      </c>
      <c r="C115" s="151" t="s">
        <v>331</v>
      </c>
      <c r="D115" s="151" t="s">
        <v>296</v>
      </c>
      <c r="E115" s="151" t="s">
        <v>297</v>
      </c>
      <c r="F115" s="151">
        <v>4</v>
      </c>
      <c r="G115" s="151" t="s">
        <v>71</v>
      </c>
      <c r="H115" s="153">
        <v>8</v>
      </c>
      <c r="I115" s="151">
        <v>16</v>
      </c>
      <c r="J115" s="154" t="s">
        <v>161</v>
      </c>
    </row>
    <row r="116" spans="1:10" x14ac:dyDescent="0.3">
      <c r="A116" s="151">
        <v>115</v>
      </c>
      <c r="B116" s="151" t="s">
        <v>332</v>
      </c>
      <c r="C116" s="151" t="s">
        <v>333</v>
      </c>
      <c r="D116" s="151" t="s">
        <v>296</v>
      </c>
      <c r="E116" s="151" t="s">
        <v>297</v>
      </c>
      <c r="F116" s="151">
        <v>4</v>
      </c>
      <c r="G116" s="151" t="s">
        <v>71</v>
      </c>
      <c r="H116" s="153">
        <v>9</v>
      </c>
      <c r="I116" s="151">
        <v>17</v>
      </c>
      <c r="J116" s="154" t="s">
        <v>88</v>
      </c>
    </row>
    <row r="117" spans="1:10" x14ac:dyDescent="0.3">
      <c r="A117" s="151">
        <v>116</v>
      </c>
      <c r="B117" s="151" t="s">
        <v>334</v>
      </c>
      <c r="C117" s="151" t="s">
        <v>335</v>
      </c>
      <c r="D117" s="151" t="s">
        <v>336</v>
      </c>
      <c r="E117" s="151" t="s">
        <v>337</v>
      </c>
      <c r="F117" s="151">
        <v>4</v>
      </c>
      <c r="G117" s="151" t="s">
        <v>71</v>
      </c>
      <c r="H117" s="153">
        <v>9</v>
      </c>
      <c r="I117" s="151">
        <v>17</v>
      </c>
      <c r="J117" s="154" t="s">
        <v>72</v>
      </c>
    </row>
    <row r="118" spans="1:10" x14ac:dyDescent="0.3">
      <c r="A118" s="151">
        <v>117</v>
      </c>
      <c r="B118" s="151" t="s">
        <v>338</v>
      </c>
      <c r="C118" s="151" t="s">
        <v>339</v>
      </c>
      <c r="D118" s="151" t="s">
        <v>336</v>
      </c>
      <c r="E118" s="151" t="s">
        <v>337</v>
      </c>
      <c r="F118" s="151">
        <v>4</v>
      </c>
      <c r="G118" s="151" t="s">
        <v>71</v>
      </c>
      <c r="H118" s="153">
        <v>9</v>
      </c>
      <c r="I118" s="151">
        <v>17</v>
      </c>
      <c r="J118" s="154" t="s">
        <v>72</v>
      </c>
    </row>
    <row r="119" spans="1:10" x14ac:dyDescent="0.3">
      <c r="A119" s="151">
        <v>118</v>
      </c>
      <c r="B119" s="151" t="s">
        <v>340</v>
      </c>
      <c r="C119" s="151" t="s">
        <v>341</v>
      </c>
      <c r="D119" s="151" t="s">
        <v>336</v>
      </c>
      <c r="E119" s="151" t="s">
        <v>337</v>
      </c>
      <c r="F119" s="151">
        <v>4</v>
      </c>
      <c r="G119" s="151" t="s">
        <v>71</v>
      </c>
      <c r="H119" s="153">
        <v>9</v>
      </c>
      <c r="I119" s="151">
        <v>17</v>
      </c>
      <c r="J119" s="154" t="s">
        <v>72</v>
      </c>
    </row>
    <row r="120" spans="1:10" x14ac:dyDescent="0.3">
      <c r="A120" s="151">
        <v>119</v>
      </c>
      <c r="B120" s="151" t="s">
        <v>342</v>
      </c>
      <c r="C120" s="151" t="s">
        <v>343</v>
      </c>
      <c r="D120" s="151" t="s">
        <v>336</v>
      </c>
      <c r="E120" s="151" t="s">
        <v>337</v>
      </c>
      <c r="F120" s="151">
        <v>4</v>
      </c>
      <c r="G120" s="151" t="s">
        <v>71</v>
      </c>
      <c r="H120" s="153">
        <v>9</v>
      </c>
      <c r="I120" s="151">
        <v>17</v>
      </c>
      <c r="J120" s="154" t="s">
        <v>72</v>
      </c>
    </row>
    <row r="121" spans="1:10" x14ac:dyDescent="0.3">
      <c r="A121" s="151">
        <v>120</v>
      </c>
      <c r="B121" s="151" t="s">
        <v>344</v>
      </c>
      <c r="C121" s="151" t="s">
        <v>345</v>
      </c>
      <c r="D121" s="151" t="s">
        <v>336</v>
      </c>
      <c r="E121" s="151" t="s">
        <v>337</v>
      </c>
      <c r="F121" s="151">
        <v>4</v>
      </c>
      <c r="G121" s="151" t="s">
        <v>71</v>
      </c>
      <c r="H121" s="153">
        <v>9</v>
      </c>
      <c r="I121" s="151">
        <v>17</v>
      </c>
      <c r="J121" s="154" t="s">
        <v>72</v>
      </c>
    </row>
    <row r="122" spans="1:10" x14ac:dyDescent="0.3">
      <c r="A122" s="151">
        <v>121</v>
      </c>
      <c r="B122" s="151" t="s">
        <v>346</v>
      </c>
      <c r="C122" s="151" t="s">
        <v>347</v>
      </c>
      <c r="D122" s="151" t="s">
        <v>336</v>
      </c>
      <c r="E122" s="151" t="s">
        <v>337</v>
      </c>
      <c r="F122" s="151">
        <v>4</v>
      </c>
      <c r="G122" s="151" t="s">
        <v>71</v>
      </c>
      <c r="H122" s="153">
        <v>9</v>
      </c>
      <c r="I122" s="151">
        <v>17</v>
      </c>
      <c r="J122" s="154" t="s">
        <v>72</v>
      </c>
    </row>
    <row r="123" spans="1:10" x14ac:dyDescent="0.3">
      <c r="A123" s="151">
        <v>122</v>
      </c>
      <c r="B123" s="151" t="s">
        <v>348</v>
      </c>
      <c r="C123" s="151" t="s">
        <v>349</v>
      </c>
      <c r="D123" s="151" t="s">
        <v>336</v>
      </c>
      <c r="E123" s="151" t="s">
        <v>337</v>
      </c>
      <c r="F123" s="151">
        <v>4</v>
      </c>
      <c r="G123" s="151" t="s">
        <v>71</v>
      </c>
      <c r="H123" s="153">
        <v>9</v>
      </c>
      <c r="I123" s="151">
        <v>17</v>
      </c>
      <c r="J123" s="154" t="s">
        <v>72</v>
      </c>
    </row>
    <row r="124" spans="1:10" x14ac:dyDescent="0.3">
      <c r="A124" s="151">
        <v>123</v>
      </c>
      <c r="B124" s="151" t="s">
        <v>350</v>
      </c>
      <c r="C124" s="151" t="s">
        <v>351</v>
      </c>
      <c r="D124" s="151" t="s">
        <v>336</v>
      </c>
      <c r="E124" s="151" t="s">
        <v>337</v>
      </c>
      <c r="F124" s="151">
        <v>4</v>
      </c>
      <c r="G124" s="151" t="s">
        <v>71</v>
      </c>
      <c r="H124" s="153">
        <v>9</v>
      </c>
      <c r="I124" s="151">
        <v>17</v>
      </c>
      <c r="J124" s="154" t="s">
        <v>72</v>
      </c>
    </row>
    <row r="125" spans="1:10" x14ac:dyDescent="0.3">
      <c r="A125" s="151">
        <v>124</v>
      </c>
      <c r="B125" s="151" t="s">
        <v>352</v>
      </c>
      <c r="C125" s="151" t="s">
        <v>353</v>
      </c>
      <c r="D125" s="151" t="s">
        <v>336</v>
      </c>
      <c r="E125" s="151" t="s">
        <v>337</v>
      </c>
      <c r="F125" s="151">
        <v>4</v>
      </c>
      <c r="G125" s="151" t="s">
        <v>71</v>
      </c>
      <c r="H125" s="153">
        <v>8</v>
      </c>
      <c r="I125" s="151">
        <v>16</v>
      </c>
      <c r="J125" s="154" t="s">
        <v>161</v>
      </c>
    </row>
    <row r="126" spans="1:10" x14ac:dyDescent="0.3">
      <c r="A126" s="151">
        <v>125</v>
      </c>
      <c r="B126" s="151" t="s">
        <v>354</v>
      </c>
      <c r="C126" s="151" t="s">
        <v>355</v>
      </c>
      <c r="D126" s="151" t="s">
        <v>336</v>
      </c>
      <c r="E126" s="151" t="s">
        <v>337</v>
      </c>
      <c r="F126" s="151">
        <v>4</v>
      </c>
      <c r="G126" s="151" t="s">
        <v>71</v>
      </c>
      <c r="H126" s="153">
        <v>9</v>
      </c>
      <c r="I126" s="151">
        <v>17</v>
      </c>
      <c r="J126" s="154" t="s">
        <v>72</v>
      </c>
    </row>
    <row r="127" spans="1:10" x14ac:dyDescent="0.3">
      <c r="A127" s="151">
        <v>126</v>
      </c>
      <c r="B127" s="151" t="s">
        <v>356</v>
      </c>
      <c r="C127" s="151" t="s">
        <v>357</v>
      </c>
      <c r="D127" s="151" t="s">
        <v>358</v>
      </c>
      <c r="E127" s="151" t="s">
        <v>359</v>
      </c>
      <c r="F127" s="151">
        <v>4</v>
      </c>
      <c r="G127" s="151" t="s">
        <v>71</v>
      </c>
      <c r="H127" s="153">
        <v>9</v>
      </c>
      <c r="I127" s="151">
        <v>17</v>
      </c>
      <c r="J127" s="154" t="s">
        <v>72</v>
      </c>
    </row>
    <row r="128" spans="1:10" x14ac:dyDescent="0.3">
      <c r="A128" s="151">
        <v>127</v>
      </c>
      <c r="B128" s="151" t="s">
        <v>360</v>
      </c>
      <c r="C128" s="151" t="s">
        <v>361</v>
      </c>
      <c r="D128" s="151" t="s">
        <v>358</v>
      </c>
      <c r="E128" s="151" t="s">
        <v>359</v>
      </c>
      <c r="F128" s="151">
        <v>4</v>
      </c>
      <c r="G128" s="151" t="s">
        <v>71</v>
      </c>
      <c r="H128" s="153">
        <v>8</v>
      </c>
      <c r="I128" s="151">
        <v>16</v>
      </c>
      <c r="J128" s="154" t="s">
        <v>161</v>
      </c>
    </row>
    <row r="129" spans="1:10" x14ac:dyDescent="0.3">
      <c r="A129" s="151">
        <v>128</v>
      </c>
      <c r="B129" s="151" t="s">
        <v>362</v>
      </c>
      <c r="C129" s="151" t="s">
        <v>363</v>
      </c>
      <c r="D129" s="151" t="s">
        <v>358</v>
      </c>
      <c r="E129" s="151" t="s">
        <v>359</v>
      </c>
      <c r="F129" s="151">
        <v>4</v>
      </c>
      <c r="G129" s="151" t="s">
        <v>71</v>
      </c>
      <c r="H129" s="153">
        <v>9</v>
      </c>
      <c r="I129" s="151">
        <v>17</v>
      </c>
      <c r="J129" s="154" t="s">
        <v>72</v>
      </c>
    </row>
    <row r="130" spans="1:10" x14ac:dyDescent="0.3">
      <c r="A130" s="151">
        <v>129</v>
      </c>
      <c r="B130" s="151" t="s">
        <v>364</v>
      </c>
      <c r="C130" s="151" t="s">
        <v>365</v>
      </c>
      <c r="D130" s="151" t="s">
        <v>358</v>
      </c>
      <c r="E130" s="151" t="s">
        <v>359</v>
      </c>
      <c r="F130" s="151">
        <v>4</v>
      </c>
      <c r="G130" s="151" t="s">
        <v>71</v>
      </c>
      <c r="H130" s="153">
        <v>8</v>
      </c>
      <c r="I130" s="151">
        <v>16</v>
      </c>
      <c r="J130" s="154" t="s">
        <v>161</v>
      </c>
    </row>
    <row r="131" spans="1:10" x14ac:dyDescent="0.3">
      <c r="A131" s="151">
        <v>130</v>
      </c>
      <c r="B131" s="151" t="s">
        <v>366</v>
      </c>
      <c r="C131" s="151" t="s">
        <v>367</v>
      </c>
      <c r="D131" s="151" t="s">
        <v>368</v>
      </c>
      <c r="E131" s="151" t="s">
        <v>369</v>
      </c>
      <c r="F131" s="151">
        <v>4</v>
      </c>
      <c r="G131" s="151" t="s">
        <v>71</v>
      </c>
      <c r="H131" s="153">
        <v>8</v>
      </c>
      <c r="I131" s="151">
        <v>16</v>
      </c>
      <c r="J131" s="154" t="s">
        <v>161</v>
      </c>
    </row>
    <row r="132" spans="1:10" x14ac:dyDescent="0.3">
      <c r="A132" s="151">
        <v>131</v>
      </c>
      <c r="B132" s="151" t="s">
        <v>370</v>
      </c>
      <c r="C132" s="151" t="s">
        <v>371</v>
      </c>
      <c r="D132" s="151" t="s">
        <v>368</v>
      </c>
      <c r="E132" s="151" t="s">
        <v>369</v>
      </c>
      <c r="F132" s="151">
        <v>4</v>
      </c>
      <c r="G132" s="151" t="s">
        <v>71</v>
      </c>
      <c r="H132" s="153">
        <v>8</v>
      </c>
      <c r="I132" s="151">
        <v>16</v>
      </c>
      <c r="J132" s="154" t="s">
        <v>161</v>
      </c>
    </row>
    <row r="133" spans="1:10" x14ac:dyDescent="0.3">
      <c r="A133" s="151">
        <v>132</v>
      </c>
      <c r="B133" s="151" t="s">
        <v>372</v>
      </c>
      <c r="C133" s="151" t="s">
        <v>373</v>
      </c>
      <c r="D133" s="151" t="s">
        <v>368</v>
      </c>
      <c r="E133" s="151" t="s">
        <v>369</v>
      </c>
      <c r="F133" s="151">
        <v>4</v>
      </c>
      <c r="G133" s="151" t="s">
        <v>71</v>
      </c>
      <c r="H133" s="153">
        <v>9</v>
      </c>
      <c r="I133" s="151">
        <v>17</v>
      </c>
      <c r="J133" s="154" t="s">
        <v>72</v>
      </c>
    </row>
    <row r="134" spans="1:10" x14ac:dyDescent="0.3">
      <c r="A134" s="151">
        <v>133</v>
      </c>
      <c r="B134" s="151" t="s">
        <v>374</v>
      </c>
      <c r="C134" s="151" t="s">
        <v>375</v>
      </c>
      <c r="D134" s="151" t="s">
        <v>368</v>
      </c>
      <c r="E134" s="151" t="s">
        <v>369</v>
      </c>
      <c r="F134" s="151">
        <v>4</v>
      </c>
      <c r="G134" s="151" t="s">
        <v>71</v>
      </c>
      <c r="H134" s="153">
        <v>9</v>
      </c>
      <c r="I134" s="151">
        <v>17</v>
      </c>
      <c r="J134" s="154" t="s">
        <v>88</v>
      </c>
    </row>
    <row r="135" spans="1:10" x14ac:dyDescent="0.3">
      <c r="A135" s="151">
        <v>134</v>
      </c>
      <c r="B135" s="151" t="s">
        <v>376</v>
      </c>
      <c r="C135" s="151" t="s">
        <v>377</v>
      </c>
      <c r="D135" s="151" t="s">
        <v>368</v>
      </c>
      <c r="E135" s="151" t="s">
        <v>369</v>
      </c>
      <c r="F135" s="151">
        <v>4</v>
      </c>
      <c r="G135" s="151" t="s">
        <v>71</v>
      </c>
      <c r="H135" s="153">
        <v>8</v>
      </c>
      <c r="I135" s="151">
        <v>16</v>
      </c>
      <c r="J135" s="154" t="s">
        <v>161</v>
      </c>
    </row>
    <row r="136" spans="1:10" x14ac:dyDescent="0.3">
      <c r="A136" s="151">
        <v>135</v>
      </c>
      <c r="B136" s="151" t="s">
        <v>378</v>
      </c>
      <c r="C136" s="151" t="s">
        <v>379</v>
      </c>
      <c r="D136" s="151" t="s">
        <v>368</v>
      </c>
      <c r="E136" s="151" t="s">
        <v>369</v>
      </c>
      <c r="F136" s="151">
        <v>4</v>
      </c>
      <c r="G136" s="151" t="s">
        <v>71</v>
      </c>
      <c r="H136" s="153">
        <v>9</v>
      </c>
      <c r="I136" s="151">
        <v>17</v>
      </c>
      <c r="J136" s="154" t="s">
        <v>72</v>
      </c>
    </row>
    <row r="137" spans="1:10" x14ac:dyDescent="0.3">
      <c r="A137" s="151">
        <v>136</v>
      </c>
      <c r="B137" s="151" t="s">
        <v>380</v>
      </c>
      <c r="C137" s="151" t="s">
        <v>381</v>
      </c>
      <c r="D137" s="151" t="s">
        <v>382</v>
      </c>
      <c r="E137" s="151" t="s">
        <v>383</v>
      </c>
      <c r="F137" s="151">
        <v>4</v>
      </c>
      <c r="G137" s="151" t="s">
        <v>71</v>
      </c>
      <c r="H137" s="153">
        <v>9</v>
      </c>
      <c r="I137" s="151">
        <v>17</v>
      </c>
      <c r="J137" s="154" t="s">
        <v>72</v>
      </c>
    </row>
    <row r="138" spans="1:10" x14ac:dyDescent="0.3">
      <c r="A138" s="151">
        <v>137</v>
      </c>
      <c r="B138" s="151" t="s">
        <v>384</v>
      </c>
      <c r="C138" s="151" t="s">
        <v>385</v>
      </c>
      <c r="D138" s="151" t="s">
        <v>382</v>
      </c>
      <c r="E138" s="151" t="s">
        <v>383</v>
      </c>
      <c r="F138" s="151">
        <v>4</v>
      </c>
      <c r="G138" s="151" t="s">
        <v>71</v>
      </c>
      <c r="H138" s="153">
        <v>9</v>
      </c>
      <c r="I138" s="151">
        <v>17</v>
      </c>
      <c r="J138" s="154" t="s">
        <v>72</v>
      </c>
    </row>
    <row r="139" spans="1:10" x14ac:dyDescent="0.3">
      <c r="A139" s="151">
        <v>138</v>
      </c>
      <c r="B139" s="151" t="s">
        <v>386</v>
      </c>
      <c r="C139" s="151" t="s">
        <v>387</v>
      </c>
      <c r="D139" s="151" t="s">
        <v>382</v>
      </c>
      <c r="E139" s="151" t="s">
        <v>383</v>
      </c>
      <c r="F139" s="151">
        <v>4</v>
      </c>
      <c r="G139" s="151" t="s">
        <v>71</v>
      </c>
      <c r="H139" s="153">
        <v>9</v>
      </c>
      <c r="I139" s="151">
        <v>17</v>
      </c>
      <c r="J139" s="154" t="s">
        <v>72</v>
      </c>
    </row>
    <row r="140" spans="1:10" x14ac:dyDescent="0.3">
      <c r="A140" s="151">
        <v>139</v>
      </c>
      <c r="B140" s="151" t="s">
        <v>388</v>
      </c>
      <c r="C140" s="151" t="s">
        <v>389</v>
      </c>
      <c r="D140" s="151" t="s">
        <v>382</v>
      </c>
      <c r="E140" s="151" t="s">
        <v>383</v>
      </c>
      <c r="F140" s="151">
        <v>4</v>
      </c>
      <c r="G140" s="151" t="s">
        <v>71</v>
      </c>
      <c r="H140" s="153">
        <v>9</v>
      </c>
      <c r="I140" s="151">
        <v>17</v>
      </c>
      <c r="J140" s="154" t="s">
        <v>72</v>
      </c>
    </row>
    <row r="141" spans="1:10" x14ac:dyDescent="0.3">
      <c r="A141" s="151">
        <v>140</v>
      </c>
      <c r="B141" s="151" t="s">
        <v>390</v>
      </c>
      <c r="C141" s="151" t="s">
        <v>391</v>
      </c>
      <c r="D141" s="151" t="s">
        <v>392</v>
      </c>
      <c r="E141" s="151" t="s">
        <v>393</v>
      </c>
      <c r="F141" s="151">
        <v>4</v>
      </c>
      <c r="G141" s="151" t="s">
        <v>71</v>
      </c>
      <c r="H141" s="153">
        <v>9</v>
      </c>
      <c r="I141" s="151">
        <v>17</v>
      </c>
      <c r="J141" s="154" t="s">
        <v>72</v>
      </c>
    </row>
    <row r="142" spans="1:10" x14ac:dyDescent="0.3">
      <c r="A142" s="151">
        <v>141</v>
      </c>
      <c r="B142" s="151" t="s">
        <v>394</v>
      </c>
      <c r="C142" s="151" t="s">
        <v>395</v>
      </c>
      <c r="D142" s="151" t="s">
        <v>392</v>
      </c>
      <c r="E142" s="151" t="s">
        <v>393</v>
      </c>
      <c r="F142" s="151">
        <v>4</v>
      </c>
      <c r="G142" s="151" t="s">
        <v>71</v>
      </c>
      <c r="H142" s="153">
        <v>9</v>
      </c>
      <c r="I142" s="151">
        <v>17</v>
      </c>
      <c r="J142" s="154" t="s">
        <v>72</v>
      </c>
    </row>
    <row r="143" spans="1:10" x14ac:dyDescent="0.3">
      <c r="A143" s="151">
        <v>142</v>
      </c>
      <c r="B143" s="151" t="s">
        <v>396</v>
      </c>
      <c r="C143" s="151" t="s">
        <v>397</v>
      </c>
      <c r="D143" s="151" t="s">
        <v>392</v>
      </c>
      <c r="E143" s="151" t="s">
        <v>393</v>
      </c>
      <c r="F143" s="151">
        <v>4</v>
      </c>
      <c r="G143" s="151" t="s">
        <v>71</v>
      </c>
      <c r="H143" s="153">
        <v>8</v>
      </c>
      <c r="I143" s="151">
        <v>16</v>
      </c>
      <c r="J143" s="154" t="s">
        <v>161</v>
      </c>
    </row>
    <row r="144" spans="1:10" x14ac:dyDescent="0.3">
      <c r="A144" s="151">
        <v>143</v>
      </c>
      <c r="B144" s="151" t="s">
        <v>398</v>
      </c>
      <c r="C144" s="151" t="s">
        <v>399</v>
      </c>
      <c r="D144" s="151" t="s">
        <v>392</v>
      </c>
      <c r="E144" s="151" t="s">
        <v>393</v>
      </c>
      <c r="F144" s="151">
        <v>4</v>
      </c>
      <c r="G144" s="151" t="s">
        <v>71</v>
      </c>
      <c r="H144" s="153">
        <v>9</v>
      </c>
      <c r="I144" s="151">
        <v>17</v>
      </c>
      <c r="J144" s="154" t="s">
        <v>88</v>
      </c>
    </row>
    <row r="145" spans="1:10" x14ac:dyDescent="0.3">
      <c r="A145" s="151">
        <v>144</v>
      </c>
      <c r="B145" s="151" t="s">
        <v>400</v>
      </c>
      <c r="C145" s="151" t="s">
        <v>401</v>
      </c>
      <c r="D145" s="151" t="s">
        <v>392</v>
      </c>
      <c r="E145" s="151" t="s">
        <v>393</v>
      </c>
      <c r="F145" s="151">
        <v>4</v>
      </c>
      <c r="G145" s="151" t="s">
        <v>71</v>
      </c>
      <c r="H145" s="153">
        <v>9</v>
      </c>
      <c r="I145" s="151">
        <v>17</v>
      </c>
      <c r="J145" s="154" t="s">
        <v>72</v>
      </c>
    </row>
    <row r="146" spans="1:10" x14ac:dyDescent="0.3">
      <c r="A146" s="151">
        <v>145</v>
      </c>
      <c r="B146" s="151" t="s">
        <v>402</v>
      </c>
      <c r="C146" s="151" t="s">
        <v>403</v>
      </c>
      <c r="D146" s="151" t="s">
        <v>392</v>
      </c>
      <c r="E146" s="151" t="s">
        <v>393</v>
      </c>
      <c r="F146" s="151">
        <v>4</v>
      </c>
      <c r="G146" s="151" t="s">
        <v>71</v>
      </c>
      <c r="H146" s="153">
        <v>8</v>
      </c>
      <c r="I146" s="151">
        <v>16</v>
      </c>
      <c r="J146" s="154" t="s">
        <v>161</v>
      </c>
    </row>
    <row r="147" spans="1:10" x14ac:dyDescent="0.3">
      <c r="A147" s="151">
        <v>146</v>
      </c>
      <c r="B147" s="151" t="s">
        <v>404</v>
      </c>
      <c r="C147" s="151" t="s">
        <v>405</v>
      </c>
      <c r="D147" s="151" t="s">
        <v>392</v>
      </c>
      <c r="E147" s="151" t="s">
        <v>393</v>
      </c>
      <c r="F147" s="151">
        <v>4</v>
      </c>
      <c r="G147" s="151" t="s">
        <v>71</v>
      </c>
      <c r="H147" s="153">
        <v>8</v>
      </c>
      <c r="I147" s="151">
        <v>16</v>
      </c>
      <c r="J147" s="154" t="s">
        <v>161</v>
      </c>
    </row>
    <row r="148" spans="1:10" x14ac:dyDescent="0.3">
      <c r="A148" s="151">
        <v>147</v>
      </c>
      <c r="B148" s="151" t="s">
        <v>406</v>
      </c>
      <c r="C148" s="151" t="s">
        <v>407</v>
      </c>
      <c r="D148" s="151" t="s">
        <v>392</v>
      </c>
      <c r="E148" s="151" t="s">
        <v>393</v>
      </c>
      <c r="F148" s="151">
        <v>4</v>
      </c>
      <c r="G148" s="151" t="s">
        <v>71</v>
      </c>
      <c r="H148" s="153">
        <v>9</v>
      </c>
      <c r="I148" s="151">
        <v>17</v>
      </c>
      <c r="J148" s="154" t="s">
        <v>72</v>
      </c>
    </row>
    <row r="149" spans="1:10" x14ac:dyDescent="0.3">
      <c r="A149" s="151">
        <v>148</v>
      </c>
      <c r="B149" s="151" t="s">
        <v>408</v>
      </c>
      <c r="C149" s="151" t="s">
        <v>409</v>
      </c>
      <c r="D149" s="151" t="s">
        <v>392</v>
      </c>
      <c r="E149" s="151" t="s">
        <v>393</v>
      </c>
      <c r="F149" s="151">
        <v>4</v>
      </c>
      <c r="G149" s="151" t="s">
        <v>71</v>
      </c>
      <c r="H149" s="153">
        <v>9</v>
      </c>
      <c r="I149" s="151">
        <v>17</v>
      </c>
      <c r="J149" s="154" t="s">
        <v>72</v>
      </c>
    </row>
    <row r="150" spans="1:10" x14ac:dyDescent="0.3">
      <c r="A150" s="151">
        <v>149</v>
      </c>
      <c r="B150" s="151" t="s">
        <v>410</v>
      </c>
      <c r="C150" s="151" t="s">
        <v>411</v>
      </c>
      <c r="D150" s="151" t="s">
        <v>392</v>
      </c>
      <c r="E150" s="151" t="s">
        <v>393</v>
      </c>
      <c r="F150" s="151">
        <v>4</v>
      </c>
      <c r="G150" s="151" t="s">
        <v>71</v>
      </c>
      <c r="H150" s="153">
        <v>9</v>
      </c>
      <c r="I150" s="151">
        <v>17</v>
      </c>
      <c r="J150" s="154" t="s">
        <v>72</v>
      </c>
    </row>
    <row r="151" spans="1:10" x14ac:dyDescent="0.3">
      <c r="A151" s="151">
        <v>150</v>
      </c>
      <c r="B151" s="151" t="s">
        <v>412</v>
      </c>
      <c r="C151" s="151" t="s">
        <v>413</v>
      </c>
      <c r="D151" s="151" t="s">
        <v>392</v>
      </c>
      <c r="E151" s="151" t="s">
        <v>393</v>
      </c>
      <c r="F151" s="151">
        <v>4</v>
      </c>
      <c r="G151" s="151" t="s">
        <v>71</v>
      </c>
      <c r="H151" s="153">
        <v>8</v>
      </c>
      <c r="I151" s="151">
        <v>16</v>
      </c>
      <c r="J151" s="154" t="s">
        <v>161</v>
      </c>
    </row>
    <row r="152" spans="1:10" x14ac:dyDescent="0.3">
      <c r="A152" s="151">
        <v>151</v>
      </c>
      <c r="B152" s="151" t="s">
        <v>414</v>
      </c>
      <c r="C152" s="151" t="s">
        <v>415</v>
      </c>
      <c r="D152" s="151" t="s">
        <v>392</v>
      </c>
      <c r="E152" s="151" t="s">
        <v>393</v>
      </c>
      <c r="F152" s="151">
        <v>4</v>
      </c>
      <c r="G152" s="151" t="s">
        <v>71</v>
      </c>
      <c r="H152" s="153">
        <v>9</v>
      </c>
      <c r="I152" s="151">
        <v>17</v>
      </c>
      <c r="J152" s="154" t="s">
        <v>72</v>
      </c>
    </row>
    <row r="153" spans="1:10" x14ac:dyDescent="0.3">
      <c r="A153" s="151">
        <v>152</v>
      </c>
      <c r="B153" s="151" t="s">
        <v>416</v>
      </c>
      <c r="C153" s="151" t="s">
        <v>417</v>
      </c>
      <c r="D153" s="151" t="s">
        <v>418</v>
      </c>
      <c r="E153" s="151" t="s">
        <v>419</v>
      </c>
      <c r="F153" s="151">
        <v>4</v>
      </c>
      <c r="G153" s="151" t="s">
        <v>71</v>
      </c>
      <c r="H153" s="153">
        <v>9</v>
      </c>
      <c r="I153" s="151">
        <v>17</v>
      </c>
      <c r="J153" s="154" t="s">
        <v>88</v>
      </c>
    </row>
    <row r="154" spans="1:10" x14ac:dyDescent="0.3">
      <c r="A154" s="151">
        <v>153</v>
      </c>
      <c r="B154" s="151" t="s">
        <v>420</v>
      </c>
      <c r="C154" s="151" t="s">
        <v>421</v>
      </c>
      <c r="D154" s="151" t="s">
        <v>418</v>
      </c>
      <c r="E154" s="151" t="s">
        <v>419</v>
      </c>
      <c r="F154" s="151">
        <v>4</v>
      </c>
      <c r="G154" s="151" t="s">
        <v>71</v>
      </c>
      <c r="H154" s="153">
        <v>5</v>
      </c>
      <c r="I154" s="151">
        <v>6</v>
      </c>
      <c r="J154" s="154" t="s">
        <v>182</v>
      </c>
    </row>
    <row r="155" spans="1:10" x14ac:dyDescent="0.3">
      <c r="A155" s="151">
        <v>154</v>
      </c>
      <c r="B155" s="151" t="s">
        <v>422</v>
      </c>
      <c r="C155" s="151" t="s">
        <v>423</v>
      </c>
      <c r="D155" s="151" t="s">
        <v>418</v>
      </c>
      <c r="E155" s="151" t="s">
        <v>419</v>
      </c>
      <c r="F155" s="151">
        <v>4</v>
      </c>
      <c r="G155" s="151" t="s">
        <v>71</v>
      </c>
      <c r="H155" s="153">
        <v>5</v>
      </c>
      <c r="I155" s="151">
        <v>6</v>
      </c>
      <c r="J155" s="154" t="s">
        <v>182</v>
      </c>
    </row>
    <row r="156" spans="1:10" x14ac:dyDescent="0.3">
      <c r="A156" s="151">
        <v>155</v>
      </c>
      <c r="B156" s="151" t="s">
        <v>424</v>
      </c>
      <c r="C156" s="151" t="s">
        <v>425</v>
      </c>
      <c r="D156" s="151" t="s">
        <v>418</v>
      </c>
      <c r="E156" s="151" t="s">
        <v>419</v>
      </c>
      <c r="F156" s="151">
        <v>4</v>
      </c>
      <c r="G156" s="151" t="s">
        <v>71</v>
      </c>
      <c r="H156" s="153">
        <v>9</v>
      </c>
      <c r="I156" s="151">
        <v>17</v>
      </c>
      <c r="J156" s="154" t="s">
        <v>72</v>
      </c>
    </row>
    <row r="157" spans="1:10" x14ac:dyDescent="0.3">
      <c r="A157" s="151">
        <v>156</v>
      </c>
      <c r="B157" s="151" t="s">
        <v>426</v>
      </c>
      <c r="C157" s="151" t="s">
        <v>427</v>
      </c>
      <c r="D157" s="151" t="s">
        <v>418</v>
      </c>
      <c r="E157" s="151" t="s">
        <v>419</v>
      </c>
      <c r="F157" s="151">
        <v>4</v>
      </c>
      <c r="G157" s="151" t="s">
        <v>71</v>
      </c>
      <c r="H157" s="153">
        <v>9</v>
      </c>
      <c r="I157" s="151">
        <v>17</v>
      </c>
      <c r="J157" s="154" t="s">
        <v>88</v>
      </c>
    </row>
    <row r="158" spans="1:10" x14ac:dyDescent="0.3">
      <c r="A158" s="151">
        <v>157</v>
      </c>
      <c r="B158" s="151" t="s">
        <v>428</v>
      </c>
      <c r="C158" s="151" t="s">
        <v>429</v>
      </c>
      <c r="D158" s="151" t="s">
        <v>418</v>
      </c>
      <c r="E158" s="151" t="s">
        <v>419</v>
      </c>
      <c r="F158" s="151">
        <v>4</v>
      </c>
      <c r="G158" s="151" t="s">
        <v>71</v>
      </c>
      <c r="H158" s="153">
        <v>5</v>
      </c>
      <c r="I158" s="151">
        <v>6</v>
      </c>
      <c r="J158" s="154" t="s">
        <v>182</v>
      </c>
    </row>
    <row r="159" spans="1:10" x14ac:dyDescent="0.3">
      <c r="A159" s="151">
        <v>158</v>
      </c>
      <c r="B159" s="151" t="s">
        <v>430</v>
      </c>
      <c r="C159" s="151" t="s">
        <v>431</v>
      </c>
      <c r="D159" s="151" t="s">
        <v>418</v>
      </c>
      <c r="E159" s="151" t="s">
        <v>419</v>
      </c>
      <c r="F159" s="151">
        <v>4</v>
      </c>
      <c r="G159" s="151" t="s">
        <v>71</v>
      </c>
      <c r="H159" s="153">
        <v>5</v>
      </c>
      <c r="I159" s="151">
        <v>6</v>
      </c>
      <c r="J159" s="154" t="s">
        <v>182</v>
      </c>
    </row>
    <row r="160" spans="1:10" x14ac:dyDescent="0.3">
      <c r="A160" s="151">
        <v>159</v>
      </c>
      <c r="B160" s="151" t="s">
        <v>432</v>
      </c>
      <c r="C160" s="151" t="s">
        <v>433</v>
      </c>
      <c r="D160" s="151" t="s">
        <v>418</v>
      </c>
      <c r="E160" s="151" t="s">
        <v>419</v>
      </c>
      <c r="F160" s="151">
        <v>4</v>
      </c>
      <c r="G160" s="151" t="s">
        <v>71</v>
      </c>
      <c r="H160" s="153">
        <v>5</v>
      </c>
      <c r="I160" s="151">
        <v>6</v>
      </c>
      <c r="J160" s="154" t="s">
        <v>182</v>
      </c>
    </row>
    <row r="161" spans="1:10" x14ac:dyDescent="0.3">
      <c r="A161" s="151">
        <v>160</v>
      </c>
      <c r="B161" s="151" t="s">
        <v>434</v>
      </c>
      <c r="C161" s="151" t="s">
        <v>435</v>
      </c>
      <c r="D161" s="151" t="s">
        <v>418</v>
      </c>
      <c r="E161" s="151" t="s">
        <v>419</v>
      </c>
      <c r="F161" s="151">
        <v>4</v>
      </c>
      <c r="G161" s="151" t="s">
        <v>71</v>
      </c>
      <c r="H161" s="153">
        <v>9</v>
      </c>
      <c r="I161" s="151">
        <v>17</v>
      </c>
      <c r="J161" s="154" t="s">
        <v>88</v>
      </c>
    </row>
    <row r="162" spans="1:10" x14ac:dyDescent="0.3">
      <c r="A162" s="151">
        <v>161</v>
      </c>
      <c r="B162" s="151" t="s">
        <v>436</v>
      </c>
      <c r="C162" s="151" t="s">
        <v>437</v>
      </c>
      <c r="D162" s="151" t="s">
        <v>418</v>
      </c>
      <c r="E162" s="151" t="s">
        <v>419</v>
      </c>
      <c r="F162" s="151">
        <v>4</v>
      </c>
      <c r="G162" s="151" t="s">
        <v>71</v>
      </c>
      <c r="H162" s="153">
        <v>5</v>
      </c>
      <c r="I162" s="151">
        <v>6</v>
      </c>
      <c r="J162" s="154" t="s">
        <v>182</v>
      </c>
    </row>
    <row r="163" spans="1:10" x14ac:dyDescent="0.3">
      <c r="A163" s="151">
        <v>162</v>
      </c>
      <c r="B163" s="151" t="s">
        <v>438</v>
      </c>
      <c r="C163" s="151" t="s">
        <v>439</v>
      </c>
      <c r="D163" s="151" t="s">
        <v>418</v>
      </c>
      <c r="E163" s="151" t="s">
        <v>419</v>
      </c>
      <c r="F163" s="151">
        <v>4</v>
      </c>
      <c r="G163" s="151" t="s">
        <v>71</v>
      </c>
      <c r="H163" s="153">
        <v>5</v>
      </c>
      <c r="I163" s="151">
        <v>6</v>
      </c>
      <c r="J163" s="154" t="s">
        <v>182</v>
      </c>
    </row>
    <row r="164" spans="1:10" x14ac:dyDescent="0.3">
      <c r="A164" s="151">
        <v>163</v>
      </c>
      <c r="B164" s="151" t="s">
        <v>440</v>
      </c>
      <c r="C164" s="151" t="s">
        <v>441</v>
      </c>
      <c r="D164" s="151" t="s">
        <v>442</v>
      </c>
      <c r="E164" s="151" t="s">
        <v>443</v>
      </c>
      <c r="F164" s="151">
        <v>4</v>
      </c>
      <c r="G164" s="151" t="s">
        <v>71</v>
      </c>
      <c r="H164" s="153">
        <v>9</v>
      </c>
      <c r="I164" s="151">
        <v>17</v>
      </c>
      <c r="J164" s="154" t="s">
        <v>72</v>
      </c>
    </row>
    <row r="165" spans="1:10" x14ac:dyDescent="0.3">
      <c r="A165" s="151">
        <v>164</v>
      </c>
      <c r="B165" s="151" t="s">
        <v>444</v>
      </c>
      <c r="C165" s="151" t="s">
        <v>445</v>
      </c>
      <c r="D165" s="151" t="s">
        <v>442</v>
      </c>
      <c r="E165" s="151" t="s">
        <v>443</v>
      </c>
      <c r="F165" s="151">
        <v>4</v>
      </c>
      <c r="G165" s="151" t="s">
        <v>71</v>
      </c>
      <c r="H165" s="153">
        <v>9</v>
      </c>
      <c r="I165" s="151">
        <v>17</v>
      </c>
      <c r="J165" s="154" t="s">
        <v>72</v>
      </c>
    </row>
    <row r="166" spans="1:10" x14ac:dyDescent="0.3">
      <c r="A166" s="151">
        <v>165</v>
      </c>
      <c r="B166" s="151" t="s">
        <v>446</v>
      </c>
      <c r="C166" s="151" t="s">
        <v>447</v>
      </c>
      <c r="D166" s="151" t="s">
        <v>448</v>
      </c>
      <c r="E166" s="151" t="s">
        <v>449</v>
      </c>
      <c r="F166" s="151">
        <v>4</v>
      </c>
      <c r="G166" s="151" t="s">
        <v>71</v>
      </c>
      <c r="H166" s="153">
        <v>9</v>
      </c>
      <c r="I166" s="151">
        <v>17</v>
      </c>
      <c r="J166" s="154" t="s">
        <v>72</v>
      </c>
    </row>
    <row r="167" spans="1:10" x14ac:dyDescent="0.3">
      <c r="A167" s="151">
        <v>166</v>
      </c>
      <c r="B167" s="151" t="s">
        <v>450</v>
      </c>
      <c r="C167" s="151" t="s">
        <v>451</v>
      </c>
      <c r="D167" s="151" t="s">
        <v>448</v>
      </c>
      <c r="E167" s="151" t="s">
        <v>449</v>
      </c>
      <c r="F167" s="151">
        <v>4</v>
      </c>
      <c r="G167" s="151" t="s">
        <v>71</v>
      </c>
      <c r="H167" s="153">
        <v>9</v>
      </c>
      <c r="I167" s="151">
        <v>17</v>
      </c>
      <c r="J167" s="154" t="s">
        <v>72</v>
      </c>
    </row>
    <row r="168" spans="1:10" x14ac:dyDescent="0.3">
      <c r="A168" s="151">
        <v>167</v>
      </c>
      <c r="B168" s="151" t="s">
        <v>452</v>
      </c>
      <c r="C168" s="151" t="s">
        <v>453</v>
      </c>
      <c r="D168" s="151" t="s">
        <v>448</v>
      </c>
      <c r="E168" s="151" t="s">
        <v>449</v>
      </c>
      <c r="F168" s="151">
        <v>4</v>
      </c>
      <c r="G168" s="151" t="s">
        <v>71</v>
      </c>
      <c r="H168" s="153">
        <v>9</v>
      </c>
      <c r="I168" s="151">
        <v>17</v>
      </c>
      <c r="J168" s="154" t="s">
        <v>72</v>
      </c>
    </row>
    <row r="169" spans="1:10" x14ac:dyDescent="0.3">
      <c r="A169" s="151">
        <v>168</v>
      </c>
      <c r="B169" s="151" t="s">
        <v>454</v>
      </c>
      <c r="C169" s="151" t="s">
        <v>455</v>
      </c>
      <c r="D169" s="151" t="s">
        <v>448</v>
      </c>
      <c r="E169" s="151" t="s">
        <v>449</v>
      </c>
      <c r="F169" s="151">
        <v>4</v>
      </c>
      <c r="G169" s="151" t="s">
        <v>71</v>
      </c>
      <c r="H169" s="153">
        <v>9</v>
      </c>
      <c r="I169" s="151">
        <v>17</v>
      </c>
      <c r="J169" s="154" t="s">
        <v>72</v>
      </c>
    </row>
    <row r="170" spans="1:10" x14ac:dyDescent="0.3">
      <c r="A170" s="151">
        <v>169</v>
      </c>
      <c r="B170" s="151" t="s">
        <v>456</v>
      </c>
      <c r="C170" s="151" t="s">
        <v>457</v>
      </c>
      <c r="D170" s="151" t="s">
        <v>448</v>
      </c>
      <c r="E170" s="151" t="s">
        <v>449</v>
      </c>
      <c r="F170" s="151">
        <v>4</v>
      </c>
      <c r="G170" s="151" t="s">
        <v>71</v>
      </c>
      <c r="H170" s="153">
        <v>9</v>
      </c>
      <c r="I170" s="151">
        <v>17</v>
      </c>
      <c r="J170" s="154" t="s">
        <v>72</v>
      </c>
    </row>
    <row r="171" spans="1:10" x14ac:dyDescent="0.3">
      <c r="A171" s="151">
        <v>170</v>
      </c>
      <c r="B171" s="151" t="s">
        <v>458</v>
      </c>
      <c r="C171" s="151" t="s">
        <v>459</v>
      </c>
      <c r="D171" s="151" t="s">
        <v>460</v>
      </c>
      <c r="E171" s="151" t="s">
        <v>461</v>
      </c>
      <c r="F171" s="151">
        <v>4</v>
      </c>
      <c r="G171" s="151" t="s">
        <v>71</v>
      </c>
      <c r="H171" s="153">
        <v>9</v>
      </c>
      <c r="I171" s="151">
        <v>17</v>
      </c>
      <c r="J171" s="154" t="s">
        <v>88</v>
      </c>
    </row>
    <row r="172" spans="1:10" x14ac:dyDescent="0.3">
      <c r="A172" s="151">
        <v>171</v>
      </c>
      <c r="B172" s="151" t="s">
        <v>462</v>
      </c>
      <c r="C172" s="151" t="s">
        <v>463</v>
      </c>
      <c r="D172" s="151" t="s">
        <v>460</v>
      </c>
      <c r="E172" s="151" t="s">
        <v>461</v>
      </c>
      <c r="F172" s="151">
        <v>4</v>
      </c>
      <c r="G172" s="151" t="s">
        <v>71</v>
      </c>
      <c r="H172" s="153">
        <v>9</v>
      </c>
      <c r="I172" s="151">
        <v>17</v>
      </c>
      <c r="J172" s="154" t="s">
        <v>88</v>
      </c>
    </row>
    <row r="173" spans="1:10" x14ac:dyDescent="0.3">
      <c r="A173" s="151">
        <v>172</v>
      </c>
      <c r="B173" s="151" t="s">
        <v>464</v>
      </c>
      <c r="C173" s="151" t="s">
        <v>465</v>
      </c>
      <c r="D173" s="151" t="s">
        <v>460</v>
      </c>
      <c r="E173" s="151" t="s">
        <v>461</v>
      </c>
      <c r="F173" s="151">
        <v>4</v>
      </c>
      <c r="G173" s="151" t="s">
        <v>71</v>
      </c>
      <c r="H173" s="153">
        <v>5</v>
      </c>
      <c r="I173" s="151">
        <v>6</v>
      </c>
      <c r="J173" s="154" t="s">
        <v>182</v>
      </c>
    </row>
    <row r="174" spans="1:10" x14ac:dyDescent="0.3">
      <c r="A174" s="151">
        <v>173</v>
      </c>
      <c r="B174" s="151" t="s">
        <v>466</v>
      </c>
      <c r="C174" s="151" t="s">
        <v>467</v>
      </c>
      <c r="D174" s="151" t="s">
        <v>460</v>
      </c>
      <c r="E174" s="151" t="s">
        <v>461</v>
      </c>
      <c r="F174" s="151">
        <v>4</v>
      </c>
      <c r="G174" s="151" t="s">
        <v>71</v>
      </c>
      <c r="H174" s="153">
        <v>5</v>
      </c>
      <c r="I174" s="151">
        <v>6</v>
      </c>
      <c r="J174" s="154" t="s">
        <v>182</v>
      </c>
    </row>
    <row r="175" spans="1:10" x14ac:dyDescent="0.3">
      <c r="A175" s="151">
        <v>174</v>
      </c>
      <c r="B175" s="151" t="s">
        <v>468</v>
      </c>
      <c r="C175" s="151" t="s">
        <v>469</v>
      </c>
      <c r="D175" s="151" t="s">
        <v>460</v>
      </c>
      <c r="E175" s="151" t="s">
        <v>461</v>
      </c>
      <c r="F175" s="151">
        <v>4</v>
      </c>
      <c r="G175" s="151" t="s">
        <v>71</v>
      </c>
      <c r="H175" s="153">
        <v>9</v>
      </c>
      <c r="I175" s="151">
        <v>17</v>
      </c>
      <c r="J175" s="154" t="s">
        <v>88</v>
      </c>
    </row>
    <row r="176" spans="1:10" x14ac:dyDescent="0.3">
      <c r="A176" s="151">
        <v>175</v>
      </c>
      <c r="B176" s="151" t="s">
        <v>470</v>
      </c>
      <c r="C176" s="151" t="s">
        <v>471</v>
      </c>
      <c r="D176" s="151" t="s">
        <v>460</v>
      </c>
      <c r="E176" s="151" t="s">
        <v>461</v>
      </c>
      <c r="F176" s="151">
        <v>4</v>
      </c>
      <c r="G176" s="151" t="s">
        <v>71</v>
      </c>
      <c r="H176" s="153">
        <v>5</v>
      </c>
      <c r="I176" s="151">
        <v>6</v>
      </c>
      <c r="J176" s="154" t="s">
        <v>182</v>
      </c>
    </row>
    <row r="177" spans="1:10" x14ac:dyDescent="0.3">
      <c r="A177" s="151">
        <v>176</v>
      </c>
      <c r="B177" s="151" t="s">
        <v>472</v>
      </c>
      <c r="C177" s="151" t="s">
        <v>473</v>
      </c>
      <c r="D177" s="151" t="s">
        <v>460</v>
      </c>
      <c r="E177" s="151" t="s">
        <v>461</v>
      </c>
      <c r="F177" s="151">
        <v>4</v>
      </c>
      <c r="G177" s="151" t="s">
        <v>71</v>
      </c>
      <c r="H177" s="153">
        <v>9</v>
      </c>
      <c r="I177" s="151">
        <v>17</v>
      </c>
      <c r="J177" s="154" t="s">
        <v>88</v>
      </c>
    </row>
    <row r="178" spans="1:10" x14ac:dyDescent="0.3">
      <c r="A178" s="151">
        <v>177</v>
      </c>
      <c r="B178" s="151" t="s">
        <v>474</v>
      </c>
      <c r="C178" s="151" t="s">
        <v>475</v>
      </c>
      <c r="D178" s="151" t="s">
        <v>460</v>
      </c>
      <c r="E178" s="151" t="s">
        <v>461</v>
      </c>
      <c r="F178" s="151">
        <v>4</v>
      </c>
      <c r="G178" s="151" t="s">
        <v>71</v>
      </c>
      <c r="H178" s="153">
        <v>9</v>
      </c>
      <c r="I178" s="151">
        <v>17</v>
      </c>
      <c r="J178" s="154" t="s">
        <v>88</v>
      </c>
    </row>
    <row r="179" spans="1:10" x14ac:dyDescent="0.3">
      <c r="A179" s="151">
        <v>178</v>
      </c>
      <c r="B179" s="151" t="s">
        <v>476</v>
      </c>
      <c r="C179" s="151" t="s">
        <v>477</v>
      </c>
      <c r="D179" s="151" t="s">
        <v>460</v>
      </c>
      <c r="E179" s="151" t="s">
        <v>461</v>
      </c>
      <c r="F179" s="151">
        <v>4</v>
      </c>
      <c r="G179" s="151" t="s">
        <v>71</v>
      </c>
      <c r="H179" s="153">
        <v>5</v>
      </c>
      <c r="I179" s="151">
        <v>6</v>
      </c>
      <c r="J179" s="154" t="s">
        <v>182</v>
      </c>
    </row>
    <row r="180" spans="1:10" x14ac:dyDescent="0.3">
      <c r="A180" s="151">
        <v>179</v>
      </c>
      <c r="B180" s="151" t="s">
        <v>478</v>
      </c>
      <c r="C180" s="151" t="s">
        <v>479</v>
      </c>
      <c r="D180" s="151" t="s">
        <v>480</v>
      </c>
      <c r="E180" s="151" t="s">
        <v>481</v>
      </c>
      <c r="F180" s="151">
        <v>4</v>
      </c>
      <c r="G180" s="151" t="s">
        <v>71</v>
      </c>
      <c r="H180" s="153">
        <v>9</v>
      </c>
      <c r="I180" s="151">
        <v>17</v>
      </c>
      <c r="J180" s="154" t="s">
        <v>72</v>
      </c>
    </row>
    <row r="181" spans="1:10" x14ac:dyDescent="0.3">
      <c r="A181" s="151">
        <v>180</v>
      </c>
      <c r="B181" s="151" t="s">
        <v>482</v>
      </c>
      <c r="C181" s="151" t="s">
        <v>483</v>
      </c>
      <c r="D181" s="151" t="s">
        <v>480</v>
      </c>
      <c r="E181" s="151" t="s">
        <v>481</v>
      </c>
      <c r="F181" s="151">
        <v>4</v>
      </c>
      <c r="G181" s="151" t="s">
        <v>71</v>
      </c>
      <c r="H181" s="153">
        <v>9</v>
      </c>
      <c r="I181" s="151">
        <v>17</v>
      </c>
      <c r="J181" s="154" t="s">
        <v>72</v>
      </c>
    </row>
    <row r="182" spans="1:10" x14ac:dyDescent="0.3">
      <c r="A182" s="151">
        <v>181</v>
      </c>
      <c r="B182" s="151" t="s">
        <v>484</v>
      </c>
      <c r="C182" s="151" t="s">
        <v>485</v>
      </c>
      <c r="D182" s="151" t="s">
        <v>486</v>
      </c>
      <c r="E182" s="151" t="s">
        <v>487</v>
      </c>
      <c r="F182" s="151">
        <v>4</v>
      </c>
      <c r="G182" s="151" t="s">
        <v>71</v>
      </c>
      <c r="H182" s="153">
        <v>8</v>
      </c>
      <c r="I182" s="151">
        <v>16</v>
      </c>
      <c r="J182" s="154" t="s">
        <v>161</v>
      </c>
    </row>
    <row r="183" spans="1:10" x14ac:dyDescent="0.3">
      <c r="A183" s="151">
        <v>182</v>
      </c>
      <c r="B183" s="151" t="s">
        <v>488</v>
      </c>
      <c r="C183" s="151" t="s">
        <v>489</v>
      </c>
      <c r="D183" s="151" t="s">
        <v>486</v>
      </c>
      <c r="E183" s="151" t="s">
        <v>487</v>
      </c>
      <c r="F183" s="151">
        <v>4</v>
      </c>
      <c r="G183" s="151" t="s">
        <v>71</v>
      </c>
      <c r="H183" s="153">
        <v>9</v>
      </c>
      <c r="I183" s="151">
        <v>17</v>
      </c>
      <c r="J183" s="154" t="s">
        <v>88</v>
      </c>
    </row>
    <row r="184" spans="1:10" x14ac:dyDescent="0.3">
      <c r="A184" s="151">
        <v>183</v>
      </c>
      <c r="B184" s="151" t="s">
        <v>490</v>
      </c>
      <c r="C184" s="151" t="s">
        <v>491</v>
      </c>
      <c r="D184" s="151" t="s">
        <v>486</v>
      </c>
      <c r="E184" s="151" t="s">
        <v>487</v>
      </c>
      <c r="F184" s="151">
        <v>4</v>
      </c>
      <c r="G184" s="151" t="s">
        <v>71</v>
      </c>
      <c r="H184" s="153">
        <v>9</v>
      </c>
      <c r="I184" s="151">
        <v>17</v>
      </c>
      <c r="J184" s="154" t="s">
        <v>72</v>
      </c>
    </row>
    <row r="185" spans="1:10" x14ac:dyDescent="0.3">
      <c r="A185" s="151">
        <v>184</v>
      </c>
      <c r="B185" s="151" t="s">
        <v>492</v>
      </c>
      <c r="C185" s="151" t="s">
        <v>493</v>
      </c>
      <c r="D185" s="151" t="s">
        <v>486</v>
      </c>
      <c r="E185" s="151" t="s">
        <v>487</v>
      </c>
      <c r="F185" s="151">
        <v>4</v>
      </c>
      <c r="G185" s="151" t="s">
        <v>71</v>
      </c>
      <c r="H185" s="153">
        <v>9</v>
      </c>
      <c r="I185" s="151">
        <v>17</v>
      </c>
      <c r="J185" s="154" t="s">
        <v>72</v>
      </c>
    </row>
    <row r="186" spans="1:10" x14ac:dyDescent="0.3">
      <c r="A186" s="151">
        <v>185</v>
      </c>
      <c r="B186" s="151" t="s">
        <v>494</v>
      </c>
      <c r="C186" s="151" t="s">
        <v>495</v>
      </c>
      <c r="D186" s="151" t="s">
        <v>496</v>
      </c>
      <c r="E186" s="151" t="s">
        <v>497</v>
      </c>
      <c r="F186" s="151">
        <v>4</v>
      </c>
      <c r="G186" s="151" t="s">
        <v>71</v>
      </c>
      <c r="H186" s="153">
        <v>9</v>
      </c>
      <c r="I186" s="151">
        <v>17</v>
      </c>
      <c r="J186" s="154" t="s">
        <v>88</v>
      </c>
    </row>
    <row r="187" spans="1:10" x14ac:dyDescent="0.3">
      <c r="A187" s="151">
        <v>186</v>
      </c>
      <c r="B187" s="151" t="s">
        <v>498</v>
      </c>
      <c r="C187" s="151" t="s">
        <v>499</v>
      </c>
      <c r="D187" s="151" t="s">
        <v>496</v>
      </c>
      <c r="E187" s="151" t="s">
        <v>497</v>
      </c>
      <c r="F187" s="151">
        <v>4</v>
      </c>
      <c r="G187" s="151" t="s">
        <v>71</v>
      </c>
      <c r="H187" s="153">
        <v>9</v>
      </c>
      <c r="I187" s="151">
        <v>17</v>
      </c>
      <c r="J187" s="154" t="s">
        <v>72</v>
      </c>
    </row>
    <row r="188" spans="1:10" x14ac:dyDescent="0.3">
      <c r="A188" s="151">
        <v>187</v>
      </c>
      <c r="B188" s="151" t="s">
        <v>500</v>
      </c>
      <c r="C188" s="151" t="s">
        <v>501</v>
      </c>
      <c r="D188" s="151" t="s">
        <v>496</v>
      </c>
      <c r="E188" s="151" t="s">
        <v>497</v>
      </c>
      <c r="F188" s="151">
        <v>4</v>
      </c>
      <c r="G188" s="151" t="s">
        <v>71</v>
      </c>
      <c r="H188" s="153">
        <v>9</v>
      </c>
      <c r="I188" s="151">
        <v>17</v>
      </c>
      <c r="J188" s="154" t="s">
        <v>72</v>
      </c>
    </row>
    <row r="189" spans="1:10" x14ac:dyDescent="0.3">
      <c r="A189" s="151">
        <v>188</v>
      </c>
      <c r="B189" s="151" t="s">
        <v>502</v>
      </c>
      <c r="C189" s="151" t="s">
        <v>503</v>
      </c>
      <c r="D189" s="151" t="s">
        <v>496</v>
      </c>
      <c r="E189" s="151" t="s">
        <v>497</v>
      </c>
      <c r="F189" s="151">
        <v>4</v>
      </c>
      <c r="G189" s="151" t="s">
        <v>71</v>
      </c>
      <c r="H189" s="153">
        <v>9</v>
      </c>
      <c r="I189" s="151">
        <v>17</v>
      </c>
      <c r="J189" s="154" t="s">
        <v>88</v>
      </c>
    </row>
    <row r="190" spans="1:10" x14ac:dyDescent="0.3">
      <c r="A190" s="151">
        <v>189</v>
      </c>
      <c r="B190" s="151" t="s">
        <v>504</v>
      </c>
      <c r="C190" s="151" t="s">
        <v>505</v>
      </c>
      <c r="D190" s="151" t="s">
        <v>496</v>
      </c>
      <c r="E190" s="151" t="s">
        <v>497</v>
      </c>
      <c r="F190" s="151">
        <v>4</v>
      </c>
      <c r="G190" s="151" t="s">
        <v>71</v>
      </c>
      <c r="H190" s="153">
        <v>9</v>
      </c>
      <c r="I190" s="151">
        <v>17</v>
      </c>
      <c r="J190" s="154" t="s">
        <v>72</v>
      </c>
    </row>
    <row r="191" spans="1:10" x14ac:dyDescent="0.3">
      <c r="A191" s="151">
        <v>190</v>
      </c>
      <c r="B191" s="151" t="s">
        <v>506</v>
      </c>
      <c r="C191" s="151" t="s">
        <v>507</v>
      </c>
      <c r="D191" s="151" t="s">
        <v>496</v>
      </c>
      <c r="E191" s="151" t="s">
        <v>497</v>
      </c>
      <c r="F191" s="151">
        <v>4</v>
      </c>
      <c r="G191" s="151" t="s">
        <v>71</v>
      </c>
      <c r="H191" s="153">
        <v>9</v>
      </c>
      <c r="I191" s="151">
        <v>17</v>
      </c>
      <c r="J191" s="154" t="s">
        <v>88</v>
      </c>
    </row>
    <row r="192" spans="1:10" x14ac:dyDescent="0.3">
      <c r="A192" s="151">
        <v>191</v>
      </c>
      <c r="B192" s="151" t="s">
        <v>508</v>
      </c>
      <c r="C192" s="151" t="s">
        <v>509</v>
      </c>
      <c r="D192" s="151" t="s">
        <v>496</v>
      </c>
      <c r="E192" s="151" t="s">
        <v>497</v>
      </c>
      <c r="F192" s="151">
        <v>4</v>
      </c>
      <c r="G192" s="151" t="s">
        <v>71</v>
      </c>
      <c r="H192" s="153">
        <v>9</v>
      </c>
      <c r="I192" s="151">
        <v>17</v>
      </c>
      <c r="J192" s="154" t="s">
        <v>88</v>
      </c>
    </row>
    <row r="193" spans="1:10" x14ac:dyDescent="0.3">
      <c r="A193" s="151">
        <v>192</v>
      </c>
      <c r="B193" s="151" t="s">
        <v>510</v>
      </c>
      <c r="C193" s="151" t="s">
        <v>511</v>
      </c>
      <c r="D193" s="151" t="s">
        <v>496</v>
      </c>
      <c r="E193" s="151" t="s">
        <v>497</v>
      </c>
      <c r="F193" s="151">
        <v>4</v>
      </c>
      <c r="G193" s="151" t="s">
        <v>71</v>
      </c>
      <c r="H193" s="153">
        <v>5</v>
      </c>
      <c r="I193" s="151">
        <v>6</v>
      </c>
      <c r="J193" s="154" t="s">
        <v>182</v>
      </c>
    </row>
    <row r="194" spans="1:10" x14ac:dyDescent="0.3">
      <c r="A194" s="151">
        <v>193</v>
      </c>
      <c r="B194" s="151" t="s">
        <v>512</v>
      </c>
      <c r="C194" s="151" t="s">
        <v>513</v>
      </c>
      <c r="D194" s="151" t="s">
        <v>496</v>
      </c>
      <c r="E194" s="151" t="s">
        <v>497</v>
      </c>
      <c r="F194" s="151">
        <v>4</v>
      </c>
      <c r="G194" s="151" t="s">
        <v>71</v>
      </c>
      <c r="H194" s="153">
        <v>8</v>
      </c>
      <c r="I194" s="151">
        <v>16</v>
      </c>
      <c r="J194" s="154" t="s">
        <v>161</v>
      </c>
    </row>
    <row r="195" spans="1:10" x14ac:dyDescent="0.3">
      <c r="A195" s="151">
        <v>194</v>
      </c>
      <c r="B195" s="151" t="s">
        <v>514</v>
      </c>
      <c r="C195" s="151" t="s">
        <v>515</v>
      </c>
      <c r="D195" s="151" t="s">
        <v>496</v>
      </c>
      <c r="E195" s="151" t="s">
        <v>497</v>
      </c>
      <c r="F195" s="151">
        <v>4</v>
      </c>
      <c r="G195" s="151" t="s">
        <v>71</v>
      </c>
      <c r="H195" s="153">
        <v>5</v>
      </c>
      <c r="I195" s="151">
        <v>6</v>
      </c>
      <c r="J195" s="154" t="s">
        <v>182</v>
      </c>
    </row>
    <row r="196" spans="1:10" x14ac:dyDescent="0.3">
      <c r="A196" s="151">
        <v>195</v>
      </c>
      <c r="B196" s="151" t="s">
        <v>516</v>
      </c>
      <c r="C196" s="151" t="s">
        <v>517</v>
      </c>
      <c r="D196" s="151" t="s">
        <v>496</v>
      </c>
      <c r="E196" s="151" t="s">
        <v>497</v>
      </c>
      <c r="F196" s="151">
        <v>4</v>
      </c>
      <c r="G196" s="151" t="s">
        <v>71</v>
      </c>
      <c r="H196" s="153">
        <v>9</v>
      </c>
      <c r="I196" s="151">
        <v>17</v>
      </c>
      <c r="J196" s="154" t="s">
        <v>72</v>
      </c>
    </row>
    <row r="197" spans="1:10" x14ac:dyDescent="0.3">
      <c r="A197" s="151">
        <v>196</v>
      </c>
      <c r="B197" s="151" t="s">
        <v>518</v>
      </c>
      <c r="C197" s="151" t="s">
        <v>519</v>
      </c>
      <c r="D197" s="151" t="s">
        <v>520</v>
      </c>
      <c r="E197" s="151" t="s">
        <v>521</v>
      </c>
      <c r="F197" s="151">
        <v>4</v>
      </c>
      <c r="G197" s="151" t="s">
        <v>71</v>
      </c>
      <c r="H197" s="153">
        <v>9</v>
      </c>
      <c r="I197" s="151">
        <v>17</v>
      </c>
      <c r="J197" s="154" t="s">
        <v>72</v>
      </c>
    </row>
    <row r="198" spans="1:10" x14ac:dyDescent="0.3">
      <c r="A198" s="151">
        <v>197</v>
      </c>
      <c r="B198" s="151" t="s">
        <v>522</v>
      </c>
      <c r="C198" s="151" t="s">
        <v>523</v>
      </c>
      <c r="D198" s="151" t="s">
        <v>520</v>
      </c>
      <c r="E198" s="151" t="s">
        <v>521</v>
      </c>
      <c r="F198" s="151">
        <v>4</v>
      </c>
      <c r="G198" s="151" t="s">
        <v>71</v>
      </c>
      <c r="H198" s="153">
        <v>8</v>
      </c>
      <c r="I198" s="151">
        <v>16</v>
      </c>
      <c r="J198" s="154" t="s">
        <v>161</v>
      </c>
    </row>
    <row r="199" spans="1:10" x14ac:dyDescent="0.3">
      <c r="A199" s="151">
        <v>198</v>
      </c>
      <c r="B199" s="151" t="s">
        <v>524</v>
      </c>
      <c r="C199" s="151" t="s">
        <v>525</v>
      </c>
      <c r="D199" s="151" t="s">
        <v>520</v>
      </c>
      <c r="E199" s="151" t="s">
        <v>521</v>
      </c>
      <c r="F199" s="151">
        <v>4</v>
      </c>
      <c r="G199" s="151" t="s">
        <v>71</v>
      </c>
      <c r="H199" s="153">
        <v>8</v>
      </c>
      <c r="I199" s="151">
        <v>16</v>
      </c>
      <c r="J199" s="154" t="s">
        <v>161</v>
      </c>
    </row>
    <row r="200" spans="1:10" x14ac:dyDescent="0.3">
      <c r="A200" s="151">
        <v>199</v>
      </c>
      <c r="B200" s="151" t="s">
        <v>526</v>
      </c>
      <c r="C200" s="151" t="s">
        <v>527</v>
      </c>
      <c r="D200" s="151" t="s">
        <v>528</v>
      </c>
      <c r="E200" s="151" t="s">
        <v>529</v>
      </c>
      <c r="F200" s="151">
        <v>4</v>
      </c>
      <c r="G200" s="151" t="s">
        <v>71</v>
      </c>
      <c r="H200" s="153">
        <v>9</v>
      </c>
      <c r="I200" s="151">
        <v>17</v>
      </c>
      <c r="J200" s="154" t="s">
        <v>88</v>
      </c>
    </row>
    <row r="201" spans="1:10" x14ac:dyDescent="0.3">
      <c r="A201" s="151">
        <v>200</v>
      </c>
      <c r="B201" s="151" t="s">
        <v>530</v>
      </c>
      <c r="C201" s="151" t="s">
        <v>531</v>
      </c>
      <c r="D201" s="151" t="s">
        <v>528</v>
      </c>
      <c r="E201" s="151" t="s">
        <v>529</v>
      </c>
      <c r="F201" s="151">
        <v>4</v>
      </c>
      <c r="G201" s="151" t="s">
        <v>71</v>
      </c>
      <c r="H201" s="153">
        <v>9</v>
      </c>
      <c r="I201" s="151">
        <v>17</v>
      </c>
      <c r="J201" s="154" t="s">
        <v>72</v>
      </c>
    </row>
    <row r="202" spans="1:10" x14ac:dyDescent="0.3">
      <c r="A202" s="151">
        <v>201</v>
      </c>
      <c r="B202" s="151" t="s">
        <v>532</v>
      </c>
      <c r="C202" s="151" t="s">
        <v>533</v>
      </c>
      <c r="D202" s="151" t="s">
        <v>528</v>
      </c>
      <c r="E202" s="151" t="s">
        <v>529</v>
      </c>
      <c r="F202" s="151">
        <v>4</v>
      </c>
      <c r="G202" s="151" t="s">
        <v>71</v>
      </c>
      <c r="H202" s="153">
        <v>9</v>
      </c>
      <c r="I202" s="151">
        <v>17</v>
      </c>
      <c r="J202" s="154" t="s">
        <v>88</v>
      </c>
    </row>
    <row r="203" spans="1:10" x14ac:dyDescent="0.3">
      <c r="A203" s="151">
        <v>202</v>
      </c>
      <c r="B203" s="151" t="s">
        <v>534</v>
      </c>
      <c r="C203" s="151" t="s">
        <v>535</v>
      </c>
      <c r="D203" s="151" t="s">
        <v>528</v>
      </c>
      <c r="E203" s="151" t="s">
        <v>529</v>
      </c>
      <c r="F203" s="151">
        <v>4</v>
      </c>
      <c r="G203" s="151" t="s">
        <v>71</v>
      </c>
      <c r="H203" s="153">
        <v>9</v>
      </c>
      <c r="I203" s="151">
        <v>17</v>
      </c>
      <c r="J203" s="154" t="s">
        <v>88</v>
      </c>
    </row>
    <row r="204" spans="1:10" x14ac:dyDescent="0.3">
      <c r="A204" s="151">
        <v>203</v>
      </c>
      <c r="B204" s="151" t="s">
        <v>536</v>
      </c>
      <c r="C204" s="151" t="s">
        <v>537</v>
      </c>
      <c r="D204" s="151" t="s">
        <v>528</v>
      </c>
      <c r="E204" s="151" t="s">
        <v>529</v>
      </c>
      <c r="F204" s="151">
        <v>4</v>
      </c>
      <c r="G204" s="151" t="s">
        <v>71</v>
      </c>
      <c r="H204" s="153">
        <v>9</v>
      </c>
      <c r="I204" s="151">
        <v>17</v>
      </c>
      <c r="J204" s="154" t="s">
        <v>88</v>
      </c>
    </row>
    <row r="205" spans="1:10" x14ac:dyDescent="0.3">
      <c r="A205" s="151">
        <v>204</v>
      </c>
      <c r="B205" s="151" t="s">
        <v>538</v>
      </c>
      <c r="C205" s="151" t="s">
        <v>539</v>
      </c>
      <c r="D205" s="151" t="s">
        <v>528</v>
      </c>
      <c r="E205" s="151" t="s">
        <v>529</v>
      </c>
      <c r="F205" s="151">
        <v>4</v>
      </c>
      <c r="G205" s="151" t="s">
        <v>71</v>
      </c>
      <c r="H205" s="153">
        <v>9</v>
      </c>
      <c r="I205" s="151">
        <v>17</v>
      </c>
      <c r="J205" s="154" t="s">
        <v>88</v>
      </c>
    </row>
    <row r="206" spans="1:10" x14ac:dyDescent="0.3">
      <c r="A206" s="151">
        <v>205</v>
      </c>
      <c r="B206" s="151" t="s">
        <v>540</v>
      </c>
      <c r="C206" s="151" t="s">
        <v>541</v>
      </c>
      <c r="D206" s="151" t="s">
        <v>528</v>
      </c>
      <c r="E206" s="151" t="s">
        <v>529</v>
      </c>
      <c r="F206" s="151">
        <v>4</v>
      </c>
      <c r="G206" s="151" t="s">
        <v>71</v>
      </c>
      <c r="H206" s="153">
        <v>9</v>
      </c>
      <c r="I206" s="151">
        <v>17</v>
      </c>
      <c r="J206" s="154" t="s">
        <v>72</v>
      </c>
    </row>
    <row r="207" spans="1:10" x14ac:dyDescent="0.3">
      <c r="A207" s="151">
        <v>206</v>
      </c>
      <c r="B207" s="151" t="s">
        <v>542</v>
      </c>
      <c r="C207" s="151" t="s">
        <v>543</v>
      </c>
      <c r="D207" s="151" t="s">
        <v>528</v>
      </c>
      <c r="E207" s="151" t="s">
        <v>529</v>
      </c>
      <c r="F207" s="151">
        <v>4</v>
      </c>
      <c r="G207" s="151" t="s">
        <v>71</v>
      </c>
      <c r="H207" s="153">
        <v>8</v>
      </c>
      <c r="I207" s="151">
        <v>16</v>
      </c>
      <c r="J207" s="154" t="s">
        <v>161</v>
      </c>
    </row>
    <row r="208" spans="1:10" x14ac:dyDescent="0.3">
      <c r="A208" s="151">
        <v>207</v>
      </c>
      <c r="B208" s="151" t="s">
        <v>544</v>
      </c>
      <c r="C208" s="151" t="s">
        <v>545</v>
      </c>
      <c r="D208" s="151" t="s">
        <v>546</v>
      </c>
      <c r="E208" s="151" t="s">
        <v>547</v>
      </c>
      <c r="F208" s="151">
        <v>4</v>
      </c>
      <c r="G208" s="151" t="s">
        <v>71</v>
      </c>
      <c r="H208" s="153">
        <v>9</v>
      </c>
      <c r="I208" s="151">
        <v>17</v>
      </c>
      <c r="J208" s="154" t="s">
        <v>72</v>
      </c>
    </row>
    <row r="209" spans="1:10" x14ac:dyDescent="0.3">
      <c r="A209" s="151">
        <v>208</v>
      </c>
      <c r="B209" s="151" t="s">
        <v>548</v>
      </c>
      <c r="C209" s="151" t="s">
        <v>549</v>
      </c>
      <c r="D209" s="151" t="s">
        <v>550</v>
      </c>
      <c r="E209" s="151" t="s">
        <v>551</v>
      </c>
      <c r="F209" s="151">
        <v>4</v>
      </c>
      <c r="G209" s="151" t="s">
        <v>71</v>
      </c>
      <c r="H209" s="153">
        <v>4</v>
      </c>
      <c r="I209" s="151">
        <v>4</v>
      </c>
      <c r="J209" s="154" t="s">
        <v>552</v>
      </c>
    </row>
    <row r="210" spans="1:10" x14ac:dyDescent="0.3">
      <c r="A210" s="151">
        <v>209</v>
      </c>
      <c r="B210" s="151" t="s">
        <v>553</v>
      </c>
      <c r="C210" s="151" t="s">
        <v>554</v>
      </c>
      <c r="D210" s="151" t="s">
        <v>550</v>
      </c>
      <c r="E210" s="151" t="s">
        <v>551</v>
      </c>
      <c r="F210" s="151">
        <v>4</v>
      </c>
      <c r="G210" s="151" t="s">
        <v>71</v>
      </c>
      <c r="H210" s="153">
        <v>4</v>
      </c>
      <c r="I210" s="151">
        <v>4</v>
      </c>
      <c r="J210" s="154" t="s">
        <v>552</v>
      </c>
    </row>
    <row r="211" spans="1:10" x14ac:dyDescent="0.3">
      <c r="A211" s="151">
        <v>210</v>
      </c>
      <c r="B211" s="151" t="s">
        <v>555</v>
      </c>
      <c r="C211" s="151" t="s">
        <v>556</v>
      </c>
      <c r="D211" s="151" t="s">
        <v>550</v>
      </c>
      <c r="E211" s="151" t="s">
        <v>551</v>
      </c>
      <c r="F211" s="151">
        <v>4</v>
      </c>
      <c r="G211" s="151" t="s">
        <v>71</v>
      </c>
      <c r="H211" s="153">
        <v>4</v>
      </c>
      <c r="I211" s="151">
        <v>4</v>
      </c>
      <c r="J211" s="154" t="s">
        <v>552</v>
      </c>
    </row>
    <row r="212" spans="1:10" x14ac:dyDescent="0.3">
      <c r="A212" s="151">
        <v>211</v>
      </c>
      <c r="B212" s="151" t="s">
        <v>557</v>
      </c>
      <c r="C212" s="151" t="s">
        <v>558</v>
      </c>
      <c r="D212" s="151" t="s">
        <v>550</v>
      </c>
      <c r="E212" s="151" t="s">
        <v>551</v>
      </c>
      <c r="F212" s="151">
        <v>4</v>
      </c>
      <c r="G212" s="151" t="s">
        <v>71</v>
      </c>
      <c r="H212" s="153">
        <v>4</v>
      </c>
      <c r="I212" s="151">
        <v>4</v>
      </c>
      <c r="J212" s="154" t="s">
        <v>552</v>
      </c>
    </row>
    <row r="213" spans="1:10" x14ac:dyDescent="0.3">
      <c r="A213" s="151">
        <v>212</v>
      </c>
      <c r="B213" s="151" t="s">
        <v>559</v>
      </c>
      <c r="C213" s="151" t="s">
        <v>560</v>
      </c>
      <c r="D213" s="151" t="s">
        <v>550</v>
      </c>
      <c r="E213" s="151" t="s">
        <v>551</v>
      </c>
      <c r="F213" s="151">
        <v>4</v>
      </c>
      <c r="G213" s="151" t="s">
        <v>71</v>
      </c>
      <c r="H213" s="153">
        <v>4</v>
      </c>
      <c r="I213" s="151">
        <v>4</v>
      </c>
      <c r="J213" s="154" t="s">
        <v>552</v>
      </c>
    </row>
    <row r="214" spans="1:10" x14ac:dyDescent="0.3">
      <c r="A214" s="151">
        <v>213</v>
      </c>
      <c r="B214" s="151" t="s">
        <v>561</v>
      </c>
      <c r="C214" s="151" t="s">
        <v>562</v>
      </c>
      <c r="D214" s="151" t="s">
        <v>550</v>
      </c>
      <c r="E214" s="151" t="s">
        <v>551</v>
      </c>
      <c r="F214" s="151">
        <v>4</v>
      </c>
      <c r="G214" s="151" t="s">
        <v>71</v>
      </c>
      <c r="H214" s="153">
        <v>4</v>
      </c>
      <c r="I214" s="151">
        <v>4</v>
      </c>
      <c r="J214" s="154" t="s">
        <v>552</v>
      </c>
    </row>
    <row r="215" spans="1:10" x14ac:dyDescent="0.3">
      <c r="A215" s="151">
        <v>214</v>
      </c>
      <c r="B215" s="151" t="s">
        <v>563</v>
      </c>
      <c r="C215" s="151" t="s">
        <v>564</v>
      </c>
      <c r="D215" s="151" t="s">
        <v>550</v>
      </c>
      <c r="E215" s="151" t="s">
        <v>551</v>
      </c>
      <c r="F215" s="151">
        <v>4</v>
      </c>
      <c r="G215" s="151" t="s">
        <v>71</v>
      </c>
      <c r="H215" s="153">
        <v>4</v>
      </c>
      <c r="I215" s="151">
        <v>4</v>
      </c>
      <c r="J215" s="154" t="s">
        <v>552</v>
      </c>
    </row>
    <row r="216" spans="1:10" x14ac:dyDescent="0.3">
      <c r="A216" s="151">
        <v>215</v>
      </c>
      <c r="B216" s="151" t="s">
        <v>565</v>
      </c>
      <c r="C216" s="151" t="s">
        <v>566</v>
      </c>
      <c r="D216" s="151" t="s">
        <v>550</v>
      </c>
      <c r="E216" s="151" t="s">
        <v>551</v>
      </c>
      <c r="F216" s="151">
        <v>4</v>
      </c>
      <c r="G216" s="151" t="s">
        <v>71</v>
      </c>
      <c r="H216" s="153">
        <v>4</v>
      </c>
      <c r="I216" s="151">
        <v>4</v>
      </c>
      <c r="J216" s="154" t="s">
        <v>552</v>
      </c>
    </row>
    <row r="217" spans="1:10" x14ac:dyDescent="0.3">
      <c r="A217" s="151">
        <v>216</v>
      </c>
      <c r="B217" s="151" t="s">
        <v>567</v>
      </c>
      <c r="C217" s="151" t="s">
        <v>568</v>
      </c>
      <c r="D217" s="151" t="s">
        <v>550</v>
      </c>
      <c r="E217" s="151" t="s">
        <v>551</v>
      </c>
      <c r="F217" s="151">
        <v>4</v>
      </c>
      <c r="G217" s="151" t="s">
        <v>71</v>
      </c>
      <c r="H217" s="153">
        <v>4</v>
      </c>
      <c r="I217" s="151">
        <v>4</v>
      </c>
      <c r="J217" s="154" t="s">
        <v>552</v>
      </c>
    </row>
    <row r="218" spans="1:10" x14ac:dyDescent="0.3">
      <c r="A218" s="151">
        <v>217</v>
      </c>
      <c r="B218" s="151" t="s">
        <v>569</v>
      </c>
      <c r="C218" s="151" t="s">
        <v>570</v>
      </c>
      <c r="D218" s="151" t="s">
        <v>550</v>
      </c>
      <c r="E218" s="151" t="s">
        <v>551</v>
      </c>
      <c r="F218" s="151">
        <v>4</v>
      </c>
      <c r="G218" s="151" t="s">
        <v>71</v>
      </c>
      <c r="H218" s="153">
        <v>4</v>
      </c>
      <c r="I218" s="151">
        <v>4</v>
      </c>
      <c r="J218" s="154" t="s">
        <v>552</v>
      </c>
    </row>
    <row r="219" spans="1:10" x14ac:dyDescent="0.3">
      <c r="A219" s="151">
        <v>218</v>
      </c>
      <c r="B219" s="151" t="s">
        <v>571</v>
      </c>
      <c r="C219" s="151" t="s">
        <v>572</v>
      </c>
      <c r="D219" s="151" t="s">
        <v>550</v>
      </c>
      <c r="E219" s="151" t="s">
        <v>551</v>
      </c>
      <c r="F219" s="151">
        <v>4</v>
      </c>
      <c r="G219" s="151" t="s">
        <v>71</v>
      </c>
      <c r="H219" s="153">
        <v>4</v>
      </c>
      <c r="I219" s="151">
        <v>4</v>
      </c>
      <c r="J219" s="154" t="s">
        <v>552</v>
      </c>
    </row>
    <row r="220" spans="1:10" x14ac:dyDescent="0.3">
      <c r="A220" s="151">
        <v>219</v>
      </c>
      <c r="B220" s="151" t="s">
        <v>573</v>
      </c>
      <c r="C220" s="151" t="s">
        <v>574</v>
      </c>
      <c r="D220" s="151" t="s">
        <v>550</v>
      </c>
      <c r="E220" s="151" t="s">
        <v>551</v>
      </c>
      <c r="F220" s="151">
        <v>4</v>
      </c>
      <c r="G220" s="151" t="s">
        <v>71</v>
      </c>
      <c r="H220" s="153">
        <v>4</v>
      </c>
      <c r="I220" s="151">
        <v>4</v>
      </c>
      <c r="J220" s="154" t="s">
        <v>552</v>
      </c>
    </row>
    <row r="221" spans="1:10" x14ac:dyDescent="0.3">
      <c r="A221" s="151">
        <v>220</v>
      </c>
      <c r="B221" s="151" t="s">
        <v>575</v>
      </c>
      <c r="C221" s="151" t="s">
        <v>576</v>
      </c>
      <c r="D221" s="151" t="s">
        <v>550</v>
      </c>
      <c r="E221" s="151" t="s">
        <v>551</v>
      </c>
      <c r="F221" s="151">
        <v>4</v>
      </c>
      <c r="G221" s="151" t="s">
        <v>71</v>
      </c>
      <c r="H221" s="153">
        <v>4</v>
      </c>
      <c r="I221" s="151">
        <v>4</v>
      </c>
      <c r="J221" s="154" t="s">
        <v>552</v>
      </c>
    </row>
    <row r="222" spans="1:10" x14ac:dyDescent="0.3">
      <c r="A222" s="151">
        <v>221</v>
      </c>
      <c r="B222" s="151" t="s">
        <v>577</v>
      </c>
      <c r="C222" s="151" t="s">
        <v>578</v>
      </c>
      <c r="D222" s="151" t="s">
        <v>550</v>
      </c>
      <c r="E222" s="151" t="s">
        <v>551</v>
      </c>
      <c r="F222" s="151">
        <v>4</v>
      </c>
      <c r="G222" s="151" t="s">
        <v>71</v>
      </c>
      <c r="H222" s="153">
        <v>4</v>
      </c>
      <c r="I222" s="151">
        <v>4</v>
      </c>
      <c r="J222" s="154" t="s">
        <v>552</v>
      </c>
    </row>
    <row r="223" spans="1:10" x14ac:dyDescent="0.3">
      <c r="A223" s="151">
        <v>222</v>
      </c>
      <c r="B223" s="151" t="s">
        <v>579</v>
      </c>
      <c r="C223" s="151" t="s">
        <v>580</v>
      </c>
      <c r="D223" s="151" t="s">
        <v>550</v>
      </c>
      <c r="E223" s="151" t="s">
        <v>551</v>
      </c>
      <c r="F223" s="151">
        <v>4</v>
      </c>
      <c r="G223" s="151" t="s">
        <v>71</v>
      </c>
      <c r="H223" s="153">
        <v>4</v>
      </c>
      <c r="I223" s="151">
        <v>4</v>
      </c>
      <c r="J223" s="154" t="s">
        <v>552</v>
      </c>
    </row>
    <row r="224" spans="1:10" x14ac:dyDescent="0.3">
      <c r="A224" s="151">
        <v>223</v>
      </c>
      <c r="B224" s="151" t="s">
        <v>581</v>
      </c>
      <c r="C224" s="151" t="s">
        <v>582</v>
      </c>
      <c r="D224" s="151" t="s">
        <v>550</v>
      </c>
      <c r="E224" s="151" t="s">
        <v>551</v>
      </c>
      <c r="F224" s="151">
        <v>4</v>
      </c>
      <c r="G224" s="151" t="s">
        <v>71</v>
      </c>
      <c r="H224" s="153">
        <v>4</v>
      </c>
      <c r="I224" s="151">
        <v>4</v>
      </c>
      <c r="J224" s="154" t="s">
        <v>552</v>
      </c>
    </row>
    <row r="225" spans="1:10" x14ac:dyDescent="0.3">
      <c r="A225" s="151">
        <v>224</v>
      </c>
      <c r="B225" s="151" t="s">
        <v>583</v>
      </c>
      <c r="C225" s="151" t="s">
        <v>584</v>
      </c>
      <c r="D225" s="151" t="s">
        <v>550</v>
      </c>
      <c r="E225" s="151" t="s">
        <v>551</v>
      </c>
      <c r="F225" s="151">
        <v>4</v>
      </c>
      <c r="G225" s="151" t="s">
        <v>71</v>
      </c>
      <c r="H225" s="153">
        <v>4</v>
      </c>
      <c r="I225" s="151">
        <v>4</v>
      </c>
      <c r="J225" s="154" t="s">
        <v>552</v>
      </c>
    </row>
    <row r="226" spans="1:10" x14ac:dyDescent="0.3">
      <c r="A226" s="151">
        <v>225</v>
      </c>
      <c r="B226" s="151" t="s">
        <v>585</v>
      </c>
      <c r="C226" s="151" t="s">
        <v>586</v>
      </c>
      <c r="D226" s="151" t="s">
        <v>550</v>
      </c>
      <c r="E226" s="151" t="s">
        <v>551</v>
      </c>
      <c r="F226" s="151">
        <v>4</v>
      </c>
      <c r="G226" s="151" t="s">
        <v>71</v>
      </c>
      <c r="H226" s="153">
        <v>4</v>
      </c>
      <c r="I226" s="151">
        <v>4</v>
      </c>
      <c r="J226" s="154" t="s">
        <v>552</v>
      </c>
    </row>
    <row r="227" spans="1:10" x14ac:dyDescent="0.3">
      <c r="A227" s="151">
        <v>226</v>
      </c>
      <c r="B227" s="151" t="s">
        <v>587</v>
      </c>
      <c r="C227" s="151" t="s">
        <v>588</v>
      </c>
      <c r="D227" s="151" t="s">
        <v>550</v>
      </c>
      <c r="E227" s="151" t="s">
        <v>551</v>
      </c>
      <c r="F227" s="151">
        <v>4</v>
      </c>
      <c r="G227" s="151" t="s">
        <v>71</v>
      </c>
      <c r="H227" s="153">
        <v>4</v>
      </c>
      <c r="I227" s="151">
        <v>4</v>
      </c>
      <c r="J227" s="154" t="s">
        <v>552</v>
      </c>
    </row>
    <row r="228" spans="1:10" x14ac:dyDescent="0.3">
      <c r="A228" s="151">
        <v>227</v>
      </c>
      <c r="B228" s="151" t="s">
        <v>589</v>
      </c>
      <c r="C228" s="151" t="s">
        <v>590</v>
      </c>
      <c r="D228" s="151" t="s">
        <v>550</v>
      </c>
      <c r="E228" s="151" t="s">
        <v>551</v>
      </c>
      <c r="F228" s="151">
        <v>4</v>
      </c>
      <c r="G228" s="151" t="s">
        <v>71</v>
      </c>
      <c r="H228" s="153">
        <v>4</v>
      </c>
      <c r="I228" s="151">
        <v>4</v>
      </c>
      <c r="J228" s="154" t="s">
        <v>552</v>
      </c>
    </row>
    <row r="229" spans="1:10" x14ac:dyDescent="0.3">
      <c r="A229" s="151">
        <v>228</v>
      </c>
      <c r="B229" s="151" t="s">
        <v>591</v>
      </c>
      <c r="C229" s="151" t="s">
        <v>592</v>
      </c>
      <c r="D229" s="151" t="s">
        <v>550</v>
      </c>
      <c r="E229" s="151" t="s">
        <v>551</v>
      </c>
      <c r="F229" s="151">
        <v>4</v>
      </c>
      <c r="G229" s="151" t="s">
        <v>71</v>
      </c>
      <c r="H229" s="153">
        <v>4</v>
      </c>
      <c r="I229" s="151">
        <v>4</v>
      </c>
      <c r="J229" s="154" t="s">
        <v>552</v>
      </c>
    </row>
    <row r="230" spans="1:10" x14ac:dyDescent="0.3">
      <c r="A230" s="151">
        <v>229</v>
      </c>
      <c r="B230" s="151" t="s">
        <v>593</v>
      </c>
      <c r="C230" s="151" t="s">
        <v>594</v>
      </c>
      <c r="D230" s="151" t="s">
        <v>550</v>
      </c>
      <c r="E230" s="151" t="s">
        <v>551</v>
      </c>
      <c r="F230" s="151">
        <v>4</v>
      </c>
      <c r="G230" s="151" t="s">
        <v>71</v>
      </c>
      <c r="H230" s="153">
        <v>4</v>
      </c>
      <c r="I230" s="151">
        <v>4</v>
      </c>
      <c r="J230" s="154" t="s">
        <v>552</v>
      </c>
    </row>
    <row r="231" spans="1:10" x14ac:dyDescent="0.3">
      <c r="A231" s="151">
        <v>230</v>
      </c>
      <c r="B231" s="151" t="s">
        <v>595</v>
      </c>
      <c r="C231" s="151" t="s">
        <v>596</v>
      </c>
      <c r="D231" s="151" t="s">
        <v>550</v>
      </c>
      <c r="E231" s="151" t="s">
        <v>551</v>
      </c>
      <c r="F231" s="151">
        <v>4</v>
      </c>
      <c r="G231" s="151" t="s">
        <v>71</v>
      </c>
      <c r="H231" s="153">
        <v>4</v>
      </c>
      <c r="I231" s="151">
        <v>4</v>
      </c>
      <c r="J231" s="154" t="s">
        <v>552</v>
      </c>
    </row>
    <row r="232" spans="1:10" x14ac:dyDescent="0.3">
      <c r="A232" s="151">
        <v>231</v>
      </c>
      <c r="B232" s="151" t="s">
        <v>597</v>
      </c>
      <c r="C232" s="151" t="s">
        <v>598</v>
      </c>
      <c r="D232" s="151" t="s">
        <v>550</v>
      </c>
      <c r="E232" s="151" t="s">
        <v>551</v>
      </c>
      <c r="F232" s="151">
        <v>4</v>
      </c>
      <c r="G232" s="151" t="s">
        <v>71</v>
      </c>
      <c r="H232" s="153">
        <v>4</v>
      </c>
      <c r="I232" s="151">
        <v>4</v>
      </c>
      <c r="J232" s="154" t="s">
        <v>552</v>
      </c>
    </row>
    <row r="233" spans="1:10" x14ac:dyDescent="0.3">
      <c r="A233" s="151">
        <v>232</v>
      </c>
      <c r="B233" s="151" t="s">
        <v>599</v>
      </c>
      <c r="C233" s="151" t="s">
        <v>600</v>
      </c>
      <c r="D233" s="151" t="s">
        <v>550</v>
      </c>
      <c r="E233" s="151" t="s">
        <v>551</v>
      </c>
      <c r="F233" s="151">
        <v>4</v>
      </c>
      <c r="G233" s="151" t="s">
        <v>71</v>
      </c>
      <c r="H233" s="153">
        <v>4</v>
      </c>
      <c r="I233" s="151">
        <v>4</v>
      </c>
      <c r="J233" s="154" t="s">
        <v>552</v>
      </c>
    </row>
    <row r="234" spans="1:10" x14ac:dyDescent="0.3">
      <c r="A234" s="151">
        <v>233</v>
      </c>
      <c r="B234" s="151" t="s">
        <v>601</v>
      </c>
      <c r="C234" s="151" t="s">
        <v>602</v>
      </c>
      <c r="D234" s="151" t="s">
        <v>550</v>
      </c>
      <c r="E234" s="151" t="s">
        <v>551</v>
      </c>
      <c r="F234" s="151">
        <v>4</v>
      </c>
      <c r="G234" s="151" t="s">
        <v>71</v>
      </c>
      <c r="H234" s="153">
        <v>4</v>
      </c>
      <c r="I234" s="151">
        <v>4</v>
      </c>
      <c r="J234" s="154" t="s">
        <v>552</v>
      </c>
    </row>
    <row r="235" spans="1:10" x14ac:dyDescent="0.3">
      <c r="A235" s="151">
        <v>234</v>
      </c>
      <c r="B235" s="151" t="s">
        <v>603</v>
      </c>
      <c r="C235" s="151" t="s">
        <v>604</v>
      </c>
      <c r="D235" s="151" t="s">
        <v>550</v>
      </c>
      <c r="E235" s="151" t="s">
        <v>551</v>
      </c>
      <c r="F235" s="151">
        <v>4</v>
      </c>
      <c r="G235" s="151" t="s">
        <v>71</v>
      </c>
      <c r="H235" s="153">
        <v>4</v>
      </c>
      <c r="I235" s="151">
        <v>4</v>
      </c>
      <c r="J235" s="154" t="s">
        <v>552</v>
      </c>
    </row>
    <row r="236" spans="1:10" x14ac:dyDescent="0.3">
      <c r="A236" s="151">
        <v>235</v>
      </c>
      <c r="B236" s="151" t="s">
        <v>605</v>
      </c>
      <c r="C236" s="151" t="s">
        <v>606</v>
      </c>
      <c r="D236" s="151" t="s">
        <v>550</v>
      </c>
      <c r="E236" s="151" t="s">
        <v>551</v>
      </c>
      <c r="F236" s="151">
        <v>4</v>
      </c>
      <c r="G236" s="151" t="s">
        <v>71</v>
      </c>
      <c r="H236" s="153">
        <v>4</v>
      </c>
      <c r="I236" s="151">
        <v>4</v>
      </c>
      <c r="J236" s="154" t="s">
        <v>552</v>
      </c>
    </row>
    <row r="237" spans="1:10" x14ac:dyDescent="0.3">
      <c r="A237" s="151">
        <v>236</v>
      </c>
      <c r="B237" s="151" t="s">
        <v>607</v>
      </c>
      <c r="C237" s="151" t="s">
        <v>608</v>
      </c>
      <c r="D237" s="151" t="s">
        <v>550</v>
      </c>
      <c r="E237" s="151" t="s">
        <v>551</v>
      </c>
      <c r="F237" s="151">
        <v>4</v>
      </c>
      <c r="G237" s="151" t="s">
        <v>71</v>
      </c>
      <c r="H237" s="153">
        <v>4</v>
      </c>
      <c r="I237" s="151">
        <v>4</v>
      </c>
      <c r="J237" s="154" t="s">
        <v>552</v>
      </c>
    </row>
    <row r="238" spans="1:10" x14ac:dyDescent="0.3">
      <c r="A238" s="151">
        <v>237</v>
      </c>
      <c r="B238" s="151" t="s">
        <v>609</v>
      </c>
      <c r="C238" s="151" t="s">
        <v>610</v>
      </c>
      <c r="D238" s="151" t="s">
        <v>550</v>
      </c>
      <c r="E238" s="151" t="s">
        <v>551</v>
      </c>
      <c r="F238" s="151">
        <v>4</v>
      </c>
      <c r="G238" s="151" t="s">
        <v>71</v>
      </c>
      <c r="H238" s="153">
        <v>4</v>
      </c>
      <c r="I238" s="151">
        <v>4</v>
      </c>
      <c r="J238" s="154" t="s">
        <v>552</v>
      </c>
    </row>
    <row r="239" spans="1:10" x14ac:dyDescent="0.3">
      <c r="A239" s="151">
        <v>238</v>
      </c>
      <c r="B239" s="151" t="s">
        <v>611</v>
      </c>
      <c r="C239" s="151" t="s">
        <v>612</v>
      </c>
      <c r="D239" s="151" t="s">
        <v>550</v>
      </c>
      <c r="E239" s="151" t="s">
        <v>551</v>
      </c>
      <c r="F239" s="151">
        <v>4</v>
      </c>
      <c r="G239" s="151" t="s">
        <v>71</v>
      </c>
      <c r="H239" s="153">
        <v>4</v>
      </c>
      <c r="I239" s="151">
        <v>4</v>
      </c>
      <c r="J239" s="154" t="s">
        <v>552</v>
      </c>
    </row>
    <row r="240" spans="1:10" x14ac:dyDescent="0.3">
      <c r="A240" s="151">
        <v>239</v>
      </c>
      <c r="B240" s="151" t="s">
        <v>613</v>
      </c>
      <c r="C240" s="151" t="s">
        <v>614</v>
      </c>
      <c r="D240" s="151" t="s">
        <v>550</v>
      </c>
      <c r="E240" s="151" t="s">
        <v>551</v>
      </c>
      <c r="F240" s="151">
        <v>4</v>
      </c>
      <c r="G240" s="151" t="s">
        <v>71</v>
      </c>
      <c r="H240" s="153">
        <v>4</v>
      </c>
      <c r="I240" s="151">
        <v>4</v>
      </c>
      <c r="J240" s="154" t="s">
        <v>552</v>
      </c>
    </row>
    <row r="241" spans="1:10" x14ac:dyDescent="0.3">
      <c r="A241" s="151">
        <v>240</v>
      </c>
      <c r="B241" s="151" t="s">
        <v>615</v>
      </c>
      <c r="C241" s="151" t="s">
        <v>616</v>
      </c>
      <c r="D241" s="151" t="s">
        <v>550</v>
      </c>
      <c r="E241" s="151" t="s">
        <v>551</v>
      </c>
      <c r="F241" s="151">
        <v>4</v>
      </c>
      <c r="G241" s="151" t="s">
        <v>71</v>
      </c>
      <c r="H241" s="153">
        <v>4</v>
      </c>
      <c r="I241" s="151">
        <v>4</v>
      </c>
      <c r="J241" s="154" t="s">
        <v>552</v>
      </c>
    </row>
    <row r="242" spans="1:10" x14ac:dyDescent="0.3">
      <c r="A242" s="151">
        <v>241</v>
      </c>
      <c r="B242" s="151" t="s">
        <v>617</v>
      </c>
      <c r="C242" s="151" t="s">
        <v>618</v>
      </c>
      <c r="D242" s="151" t="s">
        <v>550</v>
      </c>
      <c r="E242" s="151" t="s">
        <v>551</v>
      </c>
      <c r="F242" s="151">
        <v>4</v>
      </c>
      <c r="G242" s="151" t="s">
        <v>71</v>
      </c>
      <c r="H242" s="153">
        <v>4</v>
      </c>
      <c r="I242" s="151">
        <v>4</v>
      </c>
      <c r="J242" s="154" t="s">
        <v>552</v>
      </c>
    </row>
    <row r="243" spans="1:10" x14ac:dyDescent="0.3">
      <c r="A243" s="151">
        <v>242</v>
      </c>
      <c r="B243" s="151" t="s">
        <v>619</v>
      </c>
      <c r="C243" s="151" t="s">
        <v>620</v>
      </c>
      <c r="D243" s="151" t="s">
        <v>550</v>
      </c>
      <c r="E243" s="151" t="s">
        <v>551</v>
      </c>
      <c r="F243" s="151">
        <v>4</v>
      </c>
      <c r="G243" s="151" t="s">
        <v>71</v>
      </c>
      <c r="H243" s="153">
        <v>4</v>
      </c>
      <c r="I243" s="151">
        <v>4</v>
      </c>
      <c r="J243" s="154" t="s">
        <v>552</v>
      </c>
    </row>
    <row r="244" spans="1:10" x14ac:dyDescent="0.3">
      <c r="A244" s="151">
        <v>243</v>
      </c>
      <c r="B244" s="151" t="s">
        <v>621</v>
      </c>
      <c r="C244" s="151" t="s">
        <v>622</v>
      </c>
      <c r="D244" s="151" t="s">
        <v>550</v>
      </c>
      <c r="E244" s="151" t="s">
        <v>551</v>
      </c>
      <c r="F244" s="151">
        <v>4</v>
      </c>
      <c r="G244" s="151" t="s">
        <v>71</v>
      </c>
      <c r="H244" s="153">
        <v>4</v>
      </c>
      <c r="I244" s="151">
        <v>4</v>
      </c>
      <c r="J244" s="154" t="s">
        <v>552</v>
      </c>
    </row>
    <row r="245" spans="1:10" x14ac:dyDescent="0.3">
      <c r="A245" s="151">
        <v>244</v>
      </c>
      <c r="B245" s="151" t="s">
        <v>623</v>
      </c>
      <c r="C245" s="151" t="s">
        <v>624</v>
      </c>
      <c r="D245" s="151" t="s">
        <v>550</v>
      </c>
      <c r="E245" s="151" t="s">
        <v>551</v>
      </c>
      <c r="F245" s="151">
        <v>4</v>
      </c>
      <c r="G245" s="151" t="s">
        <v>71</v>
      </c>
      <c r="H245" s="153">
        <v>4</v>
      </c>
      <c r="I245" s="151">
        <v>4</v>
      </c>
      <c r="J245" s="154" t="s">
        <v>552</v>
      </c>
    </row>
    <row r="246" spans="1:10" x14ac:dyDescent="0.3">
      <c r="A246" s="151">
        <v>245</v>
      </c>
      <c r="B246" s="151" t="s">
        <v>625</v>
      </c>
      <c r="C246" s="151" t="s">
        <v>626</v>
      </c>
      <c r="D246" s="151" t="s">
        <v>550</v>
      </c>
      <c r="E246" s="151" t="s">
        <v>551</v>
      </c>
      <c r="F246" s="151">
        <v>4</v>
      </c>
      <c r="G246" s="151" t="s">
        <v>71</v>
      </c>
      <c r="H246" s="153">
        <v>4</v>
      </c>
      <c r="I246" s="151">
        <v>4</v>
      </c>
      <c r="J246" s="154" t="s">
        <v>552</v>
      </c>
    </row>
    <row r="247" spans="1:10" x14ac:dyDescent="0.3">
      <c r="A247" s="151">
        <v>246</v>
      </c>
      <c r="B247" s="151" t="s">
        <v>627</v>
      </c>
      <c r="C247" s="151" t="s">
        <v>628</v>
      </c>
      <c r="D247" s="151" t="s">
        <v>550</v>
      </c>
      <c r="E247" s="151" t="s">
        <v>551</v>
      </c>
      <c r="F247" s="151">
        <v>4</v>
      </c>
      <c r="G247" s="151" t="s">
        <v>71</v>
      </c>
      <c r="H247" s="153">
        <v>4</v>
      </c>
      <c r="I247" s="151">
        <v>4</v>
      </c>
      <c r="J247" s="154" t="s">
        <v>552</v>
      </c>
    </row>
    <row r="248" spans="1:10" x14ac:dyDescent="0.3">
      <c r="A248" s="151">
        <v>247</v>
      </c>
      <c r="B248" s="151" t="s">
        <v>629</v>
      </c>
      <c r="C248" s="151" t="s">
        <v>630</v>
      </c>
      <c r="D248" s="151" t="s">
        <v>550</v>
      </c>
      <c r="E248" s="151" t="s">
        <v>551</v>
      </c>
      <c r="F248" s="151">
        <v>4</v>
      </c>
      <c r="G248" s="151" t="s">
        <v>71</v>
      </c>
      <c r="H248" s="153">
        <v>4</v>
      </c>
      <c r="I248" s="151">
        <v>4</v>
      </c>
      <c r="J248" s="154" t="s">
        <v>552</v>
      </c>
    </row>
    <row r="249" spans="1:10" x14ac:dyDescent="0.3">
      <c r="A249" s="151">
        <v>248</v>
      </c>
      <c r="B249" s="151" t="s">
        <v>631</v>
      </c>
      <c r="C249" s="151" t="s">
        <v>632</v>
      </c>
      <c r="D249" s="151" t="s">
        <v>550</v>
      </c>
      <c r="E249" s="151" t="s">
        <v>551</v>
      </c>
      <c r="F249" s="151">
        <v>4</v>
      </c>
      <c r="G249" s="151" t="s">
        <v>71</v>
      </c>
      <c r="H249" s="153">
        <v>4</v>
      </c>
      <c r="I249" s="151">
        <v>4</v>
      </c>
      <c r="J249" s="154" t="s">
        <v>552</v>
      </c>
    </row>
    <row r="250" spans="1:10" x14ac:dyDescent="0.3">
      <c r="A250" s="151">
        <v>249</v>
      </c>
      <c r="B250" s="151" t="s">
        <v>633</v>
      </c>
      <c r="C250" s="151" t="s">
        <v>634</v>
      </c>
      <c r="D250" s="151" t="s">
        <v>550</v>
      </c>
      <c r="E250" s="151" t="s">
        <v>551</v>
      </c>
      <c r="F250" s="151">
        <v>4</v>
      </c>
      <c r="G250" s="151" t="s">
        <v>71</v>
      </c>
      <c r="H250" s="153">
        <v>4</v>
      </c>
      <c r="I250" s="151">
        <v>4</v>
      </c>
      <c r="J250" s="154" t="s">
        <v>552</v>
      </c>
    </row>
    <row r="251" spans="1:10" x14ac:dyDescent="0.3">
      <c r="A251" s="151">
        <v>250</v>
      </c>
      <c r="B251" s="151" t="s">
        <v>635</v>
      </c>
      <c r="C251" s="151" t="s">
        <v>636</v>
      </c>
      <c r="D251" s="151" t="s">
        <v>550</v>
      </c>
      <c r="E251" s="151" t="s">
        <v>551</v>
      </c>
      <c r="F251" s="151">
        <v>4</v>
      </c>
      <c r="G251" s="151" t="s">
        <v>71</v>
      </c>
      <c r="H251" s="153">
        <v>4</v>
      </c>
      <c r="I251" s="151">
        <v>4</v>
      </c>
      <c r="J251" s="154" t="s">
        <v>552</v>
      </c>
    </row>
    <row r="252" spans="1:10" x14ac:dyDescent="0.3">
      <c r="A252" s="151">
        <v>251</v>
      </c>
      <c r="B252" s="151" t="s">
        <v>637</v>
      </c>
      <c r="C252" s="151" t="s">
        <v>638</v>
      </c>
      <c r="D252" s="151" t="s">
        <v>550</v>
      </c>
      <c r="E252" s="151" t="s">
        <v>551</v>
      </c>
      <c r="F252" s="151">
        <v>4</v>
      </c>
      <c r="G252" s="151" t="s">
        <v>71</v>
      </c>
      <c r="H252" s="153">
        <v>4</v>
      </c>
      <c r="I252" s="151">
        <v>4</v>
      </c>
      <c r="J252" s="154" t="s">
        <v>552</v>
      </c>
    </row>
    <row r="253" spans="1:10" x14ac:dyDescent="0.3">
      <c r="A253" s="151">
        <v>252</v>
      </c>
      <c r="B253" s="151" t="s">
        <v>639</v>
      </c>
      <c r="C253" s="151" t="s">
        <v>640</v>
      </c>
      <c r="D253" s="151" t="s">
        <v>269</v>
      </c>
      <c r="E253" s="151" t="s">
        <v>270</v>
      </c>
      <c r="F253" s="151">
        <v>4</v>
      </c>
      <c r="G253" s="151" t="s">
        <v>71</v>
      </c>
      <c r="H253" s="153">
        <v>6</v>
      </c>
      <c r="I253" s="151">
        <v>8</v>
      </c>
      <c r="J253" s="154" t="s">
        <v>277</v>
      </c>
    </row>
    <row r="254" spans="1:10" x14ac:dyDescent="0.3">
      <c r="A254" s="151">
        <v>253</v>
      </c>
      <c r="B254" s="151" t="s">
        <v>641</v>
      </c>
      <c r="C254" s="151" t="s">
        <v>642</v>
      </c>
      <c r="D254" s="151" t="s">
        <v>269</v>
      </c>
      <c r="E254" s="151" t="s">
        <v>270</v>
      </c>
      <c r="F254" s="151">
        <v>4</v>
      </c>
      <c r="G254" s="151" t="s">
        <v>71</v>
      </c>
      <c r="H254" s="153">
        <v>6</v>
      </c>
      <c r="I254" s="151">
        <v>8</v>
      </c>
      <c r="J254" s="154" t="s">
        <v>277</v>
      </c>
    </row>
    <row r="255" spans="1:10" x14ac:dyDescent="0.3">
      <c r="A255" s="151">
        <v>254</v>
      </c>
      <c r="B255" s="151" t="s">
        <v>643</v>
      </c>
      <c r="C255" s="151" t="s">
        <v>644</v>
      </c>
      <c r="D255" s="151" t="s">
        <v>269</v>
      </c>
      <c r="E255" s="151" t="s">
        <v>270</v>
      </c>
      <c r="F255" s="151">
        <v>4</v>
      </c>
      <c r="G255" s="151" t="s">
        <v>71</v>
      </c>
      <c r="H255" s="153">
        <v>6</v>
      </c>
      <c r="I255" s="151">
        <v>8</v>
      </c>
      <c r="J255" s="154" t="s">
        <v>277</v>
      </c>
    </row>
    <row r="256" spans="1:10" x14ac:dyDescent="0.3">
      <c r="A256" s="151">
        <v>255</v>
      </c>
      <c r="B256" s="151" t="s">
        <v>645</v>
      </c>
      <c r="C256" s="151" t="s">
        <v>646</v>
      </c>
      <c r="D256" s="151" t="s">
        <v>269</v>
      </c>
      <c r="E256" s="151" t="s">
        <v>270</v>
      </c>
      <c r="F256" s="151">
        <v>4</v>
      </c>
      <c r="G256" s="151" t="s">
        <v>71</v>
      </c>
      <c r="H256" s="153">
        <v>6</v>
      </c>
      <c r="I256" s="151">
        <v>8</v>
      </c>
      <c r="J256" s="154" t="s">
        <v>277</v>
      </c>
    </row>
    <row r="257" spans="1:10" x14ac:dyDescent="0.3">
      <c r="A257" s="151">
        <v>256</v>
      </c>
      <c r="B257" s="151" t="s">
        <v>647</v>
      </c>
      <c r="C257" s="151" t="s">
        <v>648</v>
      </c>
      <c r="D257" s="151" t="s">
        <v>269</v>
      </c>
      <c r="E257" s="151" t="s">
        <v>270</v>
      </c>
      <c r="F257" s="151">
        <v>4</v>
      </c>
      <c r="G257" s="151" t="s">
        <v>71</v>
      </c>
      <c r="H257" s="153">
        <v>6</v>
      </c>
      <c r="I257" s="151">
        <v>8</v>
      </c>
      <c r="J257" s="154" t="s">
        <v>277</v>
      </c>
    </row>
    <row r="258" spans="1:10" x14ac:dyDescent="0.3">
      <c r="A258" s="151">
        <v>257</v>
      </c>
      <c r="B258" s="151" t="s">
        <v>649</v>
      </c>
      <c r="C258" s="151" t="s">
        <v>650</v>
      </c>
      <c r="D258" s="151" t="s">
        <v>269</v>
      </c>
      <c r="E258" s="151" t="s">
        <v>270</v>
      </c>
      <c r="F258" s="151">
        <v>4</v>
      </c>
      <c r="G258" s="151" t="s">
        <v>71</v>
      </c>
      <c r="H258" s="153">
        <v>6</v>
      </c>
      <c r="I258" s="151">
        <v>8</v>
      </c>
      <c r="J258" s="154" t="s">
        <v>277</v>
      </c>
    </row>
    <row r="259" spans="1:10" x14ac:dyDescent="0.3">
      <c r="A259" s="151">
        <v>258</v>
      </c>
      <c r="B259" s="151" t="s">
        <v>651</v>
      </c>
      <c r="C259" s="151" t="s">
        <v>652</v>
      </c>
      <c r="D259" s="151" t="s">
        <v>269</v>
      </c>
      <c r="E259" s="151" t="s">
        <v>270</v>
      </c>
      <c r="F259" s="151">
        <v>4</v>
      </c>
      <c r="G259" s="151" t="s">
        <v>71</v>
      </c>
      <c r="H259" s="153">
        <v>6</v>
      </c>
      <c r="I259" s="151">
        <v>8</v>
      </c>
      <c r="J259" s="154" t="s">
        <v>277</v>
      </c>
    </row>
    <row r="260" spans="1:10" x14ac:dyDescent="0.3">
      <c r="A260" s="151">
        <v>259</v>
      </c>
      <c r="B260" s="151" t="s">
        <v>653</v>
      </c>
      <c r="C260" s="151" t="s">
        <v>654</v>
      </c>
      <c r="D260" s="151" t="s">
        <v>269</v>
      </c>
      <c r="E260" s="151" t="s">
        <v>270</v>
      </c>
      <c r="F260" s="151">
        <v>4</v>
      </c>
      <c r="G260" s="151" t="s">
        <v>71</v>
      </c>
      <c r="H260" s="153">
        <v>6</v>
      </c>
      <c r="I260" s="151">
        <v>8</v>
      </c>
      <c r="J260" s="154" t="s">
        <v>277</v>
      </c>
    </row>
    <row r="261" spans="1:10" x14ac:dyDescent="0.3">
      <c r="A261" s="151">
        <v>260</v>
      </c>
      <c r="B261" s="151" t="s">
        <v>655</v>
      </c>
      <c r="C261" s="151" t="s">
        <v>656</v>
      </c>
      <c r="D261" s="151" t="s">
        <v>269</v>
      </c>
      <c r="E261" s="151" t="s">
        <v>270</v>
      </c>
      <c r="F261" s="151">
        <v>4</v>
      </c>
      <c r="G261" s="151" t="s">
        <v>71</v>
      </c>
      <c r="H261" s="153">
        <v>6</v>
      </c>
      <c r="I261" s="151">
        <v>8</v>
      </c>
      <c r="J261" s="154" t="s">
        <v>277</v>
      </c>
    </row>
    <row r="262" spans="1:10" x14ac:dyDescent="0.3">
      <c r="A262" s="151">
        <v>261</v>
      </c>
      <c r="B262" s="151" t="s">
        <v>657</v>
      </c>
      <c r="C262" s="151" t="s">
        <v>658</v>
      </c>
      <c r="D262" s="151" t="s">
        <v>269</v>
      </c>
      <c r="E262" s="151" t="s">
        <v>270</v>
      </c>
      <c r="F262" s="151">
        <v>4</v>
      </c>
      <c r="G262" s="151" t="s">
        <v>71</v>
      </c>
      <c r="H262" s="153">
        <v>6</v>
      </c>
      <c r="I262" s="151">
        <v>8</v>
      </c>
      <c r="J262" s="154" t="s">
        <v>277</v>
      </c>
    </row>
    <row r="263" spans="1:10" x14ac:dyDescent="0.3">
      <c r="A263" s="151">
        <v>262</v>
      </c>
      <c r="B263" s="151" t="s">
        <v>659</v>
      </c>
      <c r="C263" s="151" t="s">
        <v>660</v>
      </c>
      <c r="D263" s="151" t="s">
        <v>269</v>
      </c>
      <c r="E263" s="151" t="s">
        <v>270</v>
      </c>
      <c r="F263" s="151">
        <v>4</v>
      </c>
      <c r="G263" s="151" t="s">
        <v>71</v>
      </c>
      <c r="H263" s="153">
        <v>6</v>
      </c>
      <c r="I263" s="151">
        <v>8</v>
      </c>
      <c r="J263" s="154" t="s">
        <v>277</v>
      </c>
    </row>
    <row r="264" spans="1:10" x14ac:dyDescent="0.3">
      <c r="A264" s="151">
        <v>263</v>
      </c>
      <c r="B264" s="151" t="s">
        <v>661</v>
      </c>
      <c r="C264" s="151" t="s">
        <v>662</v>
      </c>
      <c r="D264" s="151" t="s">
        <v>269</v>
      </c>
      <c r="E264" s="151" t="s">
        <v>270</v>
      </c>
      <c r="F264" s="151">
        <v>4</v>
      </c>
      <c r="G264" s="151" t="s">
        <v>71</v>
      </c>
      <c r="H264" s="153">
        <v>6</v>
      </c>
      <c r="I264" s="151">
        <v>8</v>
      </c>
      <c r="J264" s="154" t="s">
        <v>277</v>
      </c>
    </row>
    <row r="265" spans="1:10" x14ac:dyDescent="0.3">
      <c r="A265" s="151">
        <v>264</v>
      </c>
      <c r="B265" s="151" t="s">
        <v>663</v>
      </c>
      <c r="C265" s="151" t="s">
        <v>664</v>
      </c>
      <c r="D265" s="151" t="s">
        <v>269</v>
      </c>
      <c r="E265" s="151" t="s">
        <v>270</v>
      </c>
      <c r="F265" s="151">
        <v>4</v>
      </c>
      <c r="G265" s="151" t="s">
        <v>71</v>
      </c>
      <c r="H265" s="153">
        <v>6</v>
      </c>
      <c r="I265" s="151">
        <v>8</v>
      </c>
      <c r="J265" s="154" t="s">
        <v>277</v>
      </c>
    </row>
    <row r="266" spans="1:10" x14ac:dyDescent="0.3">
      <c r="A266" s="151">
        <v>265</v>
      </c>
      <c r="B266" s="151" t="s">
        <v>665</v>
      </c>
      <c r="C266" s="151" t="s">
        <v>666</v>
      </c>
      <c r="D266" s="151" t="s">
        <v>269</v>
      </c>
      <c r="E266" s="151" t="s">
        <v>270</v>
      </c>
      <c r="F266" s="151">
        <v>4</v>
      </c>
      <c r="G266" s="151" t="s">
        <v>71</v>
      </c>
      <c r="H266" s="153">
        <v>6</v>
      </c>
      <c r="I266" s="151">
        <v>8</v>
      </c>
      <c r="J266" s="154" t="s">
        <v>277</v>
      </c>
    </row>
    <row r="267" spans="1:10" x14ac:dyDescent="0.3">
      <c r="A267" s="151">
        <v>266</v>
      </c>
      <c r="B267" s="151" t="s">
        <v>667</v>
      </c>
      <c r="C267" s="151" t="s">
        <v>668</v>
      </c>
      <c r="D267" s="151" t="s">
        <v>269</v>
      </c>
      <c r="E267" s="151" t="s">
        <v>270</v>
      </c>
      <c r="F267" s="151">
        <v>4</v>
      </c>
      <c r="G267" s="151" t="s">
        <v>71</v>
      </c>
      <c r="H267" s="153">
        <v>6</v>
      </c>
      <c r="I267" s="151">
        <v>8</v>
      </c>
      <c r="J267" s="154" t="s">
        <v>277</v>
      </c>
    </row>
    <row r="268" spans="1:10" x14ac:dyDescent="0.3">
      <c r="A268" s="151">
        <v>267</v>
      </c>
      <c r="B268" s="151" t="s">
        <v>669</v>
      </c>
      <c r="C268" s="151" t="s">
        <v>670</v>
      </c>
      <c r="D268" s="151" t="s">
        <v>269</v>
      </c>
      <c r="E268" s="151" t="s">
        <v>270</v>
      </c>
      <c r="F268" s="151">
        <v>4</v>
      </c>
      <c r="G268" s="151" t="s">
        <v>71</v>
      </c>
      <c r="H268" s="153">
        <v>6</v>
      </c>
      <c r="I268" s="151">
        <v>8</v>
      </c>
      <c r="J268" s="154" t="s">
        <v>277</v>
      </c>
    </row>
    <row r="269" spans="1:10" x14ac:dyDescent="0.3">
      <c r="A269" s="151">
        <v>268</v>
      </c>
      <c r="B269" s="151" t="s">
        <v>671</v>
      </c>
      <c r="C269" s="151" t="s">
        <v>672</v>
      </c>
      <c r="D269" s="151" t="s">
        <v>269</v>
      </c>
      <c r="E269" s="151" t="s">
        <v>270</v>
      </c>
      <c r="F269" s="151">
        <v>4</v>
      </c>
      <c r="G269" s="151" t="s">
        <v>71</v>
      </c>
      <c r="H269" s="153">
        <v>6</v>
      </c>
      <c r="I269" s="151">
        <v>8</v>
      </c>
      <c r="J269" s="154" t="s">
        <v>277</v>
      </c>
    </row>
    <row r="270" spans="1:10" x14ac:dyDescent="0.3">
      <c r="A270" s="151">
        <v>269</v>
      </c>
      <c r="B270" s="151" t="s">
        <v>673</v>
      </c>
      <c r="C270" s="151" t="s">
        <v>674</v>
      </c>
      <c r="D270" s="151" t="s">
        <v>269</v>
      </c>
      <c r="E270" s="151" t="s">
        <v>270</v>
      </c>
      <c r="F270" s="151">
        <v>4</v>
      </c>
      <c r="G270" s="151" t="s">
        <v>71</v>
      </c>
      <c r="H270" s="153">
        <v>6</v>
      </c>
      <c r="I270" s="151">
        <v>8</v>
      </c>
      <c r="J270" s="154" t="s">
        <v>277</v>
      </c>
    </row>
    <row r="271" spans="1:10" x14ac:dyDescent="0.3">
      <c r="A271" s="151">
        <v>270</v>
      </c>
      <c r="B271" s="151" t="s">
        <v>675</v>
      </c>
      <c r="C271" s="151" t="s">
        <v>676</v>
      </c>
      <c r="D271" s="151" t="s">
        <v>269</v>
      </c>
      <c r="E271" s="151" t="s">
        <v>270</v>
      </c>
      <c r="F271" s="151">
        <v>4</v>
      </c>
      <c r="G271" s="151" t="s">
        <v>71</v>
      </c>
      <c r="H271" s="153">
        <v>6</v>
      </c>
      <c r="I271" s="151">
        <v>8</v>
      </c>
      <c r="J271" s="154" t="s">
        <v>277</v>
      </c>
    </row>
    <row r="272" spans="1:10" x14ac:dyDescent="0.3">
      <c r="A272" s="151">
        <v>271</v>
      </c>
      <c r="B272" s="151" t="s">
        <v>677</v>
      </c>
      <c r="C272" s="151" t="s">
        <v>678</v>
      </c>
      <c r="D272" s="151" t="s">
        <v>269</v>
      </c>
      <c r="E272" s="151" t="s">
        <v>270</v>
      </c>
      <c r="F272" s="151">
        <v>4</v>
      </c>
      <c r="G272" s="151" t="s">
        <v>71</v>
      </c>
      <c r="H272" s="153">
        <v>6</v>
      </c>
      <c r="I272" s="151">
        <v>8</v>
      </c>
      <c r="J272" s="154" t="s">
        <v>277</v>
      </c>
    </row>
    <row r="273" spans="1:10" x14ac:dyDescent="0.3">
      <c r="A273" s="151">
        <v>272</v>
      </c>
      <c r="B273" s="151" t="s">
        <v>679</v>
      </c>
      <c r="C273" s="151" t="s">
        <v>680</v>
      </c>
      <c r="D273" s="151" t="s">
        <v>269</v>
      </c>
      <c r="E273" s="151" t="s">
        <v>270</v>
      </c>
      <c r="F273" s="151">
        <v>4</v>
      </c>
      <c r="G273" s="151" t="s">
        <v>71</v>
      </c>
      <c r="H273" s="153">
        <v>6</v>
      </c>
      <c r="I273" s="151">
        <v>8</v>
      </c>
      <c r="J273" s="154" t="s">
        <v>277</v>
      </c>
    </row>
    <row r="274" spans="1:10" x14ac:dyDescent="0.3">
      <c r="A274" s="151">
        <v>273</v>
      </c>
      <c r="B274" s="151" t="s">
        <v>681</v>
      </c>
      <c r="C274" s="151" t="s">
        <v>682</v>
      </c>
      <c r="D274" s="151" t="s">
        <v>269</v>
      </c>
      <c r="E274" s="151" t="s">
        <v>270</v>
      </c>
      <c r="F274" s="151">
        <v>4</v>
      </c>
      <c r="G274" s="151" t="s">
        <v>71</v>
      </c>
      <c r="H274" s="153">
        <v>6</v>
      </c>
      <c r="I274" s="151">
        <v>8</v>
      </c>
      <c r="J274" s="154" t="s">
        <v>277</v>
      </c>
    </row>
    <row r="275" spans="1:10" x14ac:dyDescent="0.3">
      <c r="A275" s="151">
        <v>274</v>
      </c>
      <c r="B275" s="151" t="s">
        <v>683</v>
      </c>
      <c r="C275" s="151" t="s">
        <v>684</v>
      </c>
      <c r="D275" s="151" t="s">
        <v>269</v>
      </c>
      <c r="E275" s="151" t="s">
        <v>270</v>
      </c>
      <c r="F275" s="151">
        <v>4</v>
      </c>
      <c r="G275" s="151" t="s">
        <v>71</v>
      </c>
      <c r="H275" s="153">
        <v>6</v>
      </c>
      <c r="I275" s="151">
        <v>8</v>
      </c>
      <c r="J275" s="154" t="s">
        <v>277</v>
      </c>
    </row>
    <row r="276" spans="1:10" x14ac:dyDescent="0.3">
      <c r="A276" s="151">
        <v>275</v>
      </c>
      <c r="B276" s="151" t="s">
        <v>685</v>
      </c>
      <c r="C276" s="151" t="s">
        <v>686</v>
      </c>
      <c r="D276" s="151" t="s">
        <v>269</v>
      </c>
      <c r="E276" s="151" t="s">
        <v>270</v>
      </c>
      <c r="F276" s="151">
        <v>4</v>
      </c>
      <c r="G276" s="151" t="s">
        <v>71</v>
      </c>
      <c r="H276" s="153">
        <v>6</v>
      </c>
      <c r="I276" s="151">
        <v>8</v>
      </c>
      <c r="J276" s="154" t="s">
        <v>277</v>
      </c>
    </row>
    <row r="277" spans="1:10" x14ac:dyDescent="0.3">
      <c r="A277" s="151">
        <v>276</v>
      </c>
      <c r="B277" s="151" t="s">
        <v>687</v>
      </c>
      <c r="C277" s="151" t="s">
        <v>688</v>
      </c>
      <c r="D277" s="151" t="s">
        <v>269</v>
      </c>
      <c r="E277" s="151" t="s">
        <v>270</v>
      </c>
      <c r="F277" s="151">
        <v>4</v>
      </c>
      <c r="G277" s="151" t="s">
        <v>71</v>
      </c>
      <c r="H277" s="153">
        <v>6</v>
      </c>
      <c r="I277" s="151">
        <v>8</v>
      </c>
      <c r="J277" s="154" t="s">
        <v>277</v>
      </c>
    </row>
    <row r="278" spans="1:10" x14ac:dyDescent="0.3">
      <c r="A278" s="151">
        <v>277</v>
      </c>
      <c r="B278" s="151" t="s">
        <v>689</v>
      </c>
      <c r="C278" s="151" t="s">
        <v>690</v>
      </c>
      <c r="D278" s="151" t="s">
        <v>269</v>
      </c>
      <c r="E278" s="151" t="s">
        <v>270</v>
      </c>
      <c r="F278" s="151">
        <v>4</v>
      </c>
      <c r="G278" s="151" t="s">
        <v>71</v>
      </c>
      <c r="H278" s="153">
        <v>6</v>
      </c>
      <c r="I278" s="151">
        <v>8</v>
      </c>
      <c r="J278" s="154" t="s">
        <v>277</v>
      </c>
    </row>
    <row r="279" spans="1:10" x14ac:dyDescent="0.3">
      <c r="A279" s="151">
        <v>278</v>
      </c>
      <c r="B279" s="151" t="s">
        <v>691</v>
      </c>
      <c r="C279" s="151" t="s">
        <v>692</v>
      </c>
      <c r="D279" s="151" t="s">
        <v>269</v>
      </c>
      <c r="E279" s="151" t="s">
        <v>270</v>
      </c>
      <c r="F279" s="151">
        <v>4</v>
      </c>
      <c r="G279" s="151" t="s">
        <v>71</v>
      </c>
      <c r="H279" s="153">
        <v>6</v>
      </c>
      <c r="I279" s="151">
        <v>8</v>
      </c>
      <c r="J279" s="154" t="s">
        <v>277</v>
      </c>
    </row>
    <row r="280" spans="1:10" x14ac:dyDescent="0.3">
      <c r="A280" s="151">
        <v>279</v>
      </c>
      <c r="B280" s="151" t="s">
        <v>693</v>
      </c>
      <c r="C280" s="151" t="s">
        <v>694</v>
      </c>
      <c r="D280" s="151" t="s">
        <v>269</v>
      </c>
      <c r="E280" s="151" t="s">
        <v>270</v>
      </c>
      <c r="F280" s="151">
        <v>4</v>
      </c>
      <c r="G280" s="151" t="s">
        <v>71</v>
      </c>
      <c r="H280" s="153">
        <v>6</v>
      </c>
      <c r="I280" s="151">
        <v>8</v>
      </c>
      <c r="J280" s="154" t="s">
        <v>277</v>
      </c>
    </row>
    <row r="281" spans="1:10" x14ac:dyDescent="0.3">
      <c r="A281" s="151">
        <v>280</v>
      </c>
      <c r="B281" s="151" t="s">
        <v>695</v>
      </c>
      <c r="C281" s="151" t="s">
        <v>696</v>
      </c>
      <c r="D281" s="151" t="s">
        <v>269</v>
      </c>
      <c r="E281" s="151" t="s">
        <v>270</v>
      </c>
      <c r="F281" s="151">
        <v>4</v>
      </c>
      <c r="G281" s="151" t="s">
        <v>71</v>
      </c>
      <c r="H281" s="153">
        <v>6</v>
      </c>
      <c r="I281" s="151">
        <v>8</v>
      </c>
      <c r="J281" s="154" t="s">
        <v>277</v>
      </c>
    </row>
    <row r="282" spans="1:10" x14ac:dyDescent="0.3">
      <c r="A282" s="151">
        <v>281</v>
      </c>
      <c r="B282" s="151" t="s">
        <v>697</v>
      </c>
      <c r="C282" s="151" t="s">
        <v>698</v>
      </c>
      <c r="D282" s="151" t="s">
        <v>269</v>
      </c>
      <c r="E282" s="151" t="s">
        <v>270</v>
      </c>
      <c r="F282" s="151">
        <v>4</v>
      </c>
      <c r="G282" s="151" t="s">
        <v>71</v>
      </c>
      <c r="H282" s="153">
        <v>6</v>
      </c>
      <c r="I282" s="151">
        <v>8</v>
      </c>
      <c r="J282" s="154" t="s">
        <v>277</v>
      </c>
    </row>
    <row r="283" spans="1:10" x14ac:dyDescent="0.3">
      <c r="A283" s="151">
        <v>282</v>
      </c>
      <c r="B283" s="151" t="s">
        <v>699</v>
      </c>
      <c r="C283" s="151" t="s">
        <v>700</v>
      </c>
      <c r="D283" s="151" t="s">
        <v>269</v>
      </c>
      <c r="E283" s="151" t="s">
        <v>270</v>
      </c>
      <c r="F283" s="151">
        <v>4</v>
      </c>
      <c r="G283" s="151" t="s">
        <v>71</v>
      </c>
      <c r="H283" s="153">
        <v>6</v>
      </c>
      <c r="I283" s="151">
        <v>8</v>
      </c>
      <c r="J283" s="154" t="s">
        <v>277</v>
      </c>
    </row>
    <row r="284" spans="1:10" x14ac:dyDescent="0.3">
      <c r="A284" s="151">
        <v>283</v>
      </c>
      <c r="B284" s="151" t="s">
        <v>701</v>
      </c>
      <c r="C284" s="151" t="s">
        <v>702</v>
      </c>
      <c r="D284" s="151" t="s">
        <v>269</v>
      </c>
      <c r="E284" s="151" t="s">
        <v>270</v>
      </c>
      <c r="F284" s="151">
        <v>4</v>
      </c>
      <c r="G284" s="151" t="s">
        <v>71</v>
      </c>
      <c r="H284" s="153">
        <v>6</v>
      </c>
      <c r="I284" s="151">
        <v>8</v>
      </c>
      <c r="J284" s="154" t="s">
        <v>277</v>
      </c>
    </row>
    <row r="285" spans="1:10" x14ac:dyDescent="0.3">
      <c r="A285" s="151">
        <v>284</v>
      </c>
      <c r="B285" s="151" t="s">
        <v>703</v>
      </c>
      <c r="C285" s="151" t="s">
        <v>704</v>
      </c>
      <c r="D285" s="151" t="s">
        <v>269</v>
      </c>
      <c r="E285" s="151" t="s">
        <v>270</v>
      </c>
      <c r="F285" s="151">
        <v>4</v>
      </c>
      <c r="G285" s="151" t="s">
        <v>71</v>
      </c>
      <c r="H285" s="153">
        <v>6</v>
      </c>
      <c r="I285" s="151">
        <v>8</v>
      </c>
      <c r="J285" s="154" t="s">
        <v>277</v>
      </c>
    </row>
    <row r="286" spans="1:10" x14ac:dyDescent="0.3">
      <c r="A286" s="151">
        <v>285</v>
      </c>
      <c r="B286" s="151" t="s">
        <v>705</v>
      </c>
      <c r="C286" s="151" t="s">
        <v>706</v>
      </c>
      <c r="D286" s="151" t="s">
        <v>69</v>
      </c>
      <c r="E286" s="151" t="s">
        <v>70</v>
      </c>
      <c r="F286" s="151">
        <v>4</v>
      </c>
      <c r="G286" s="151" t="s">
        <v>71</v>
      </c>
      <c r="H286" s="153">
        <v>7</v>
      </c>
      <c r="I286" s="151">
        <v>12</v>
      </c>
      <c r="J286" s="154" t="s">
        <v>75</v>
      </c>
    </row>
    <row r="287" spans="1:10" x14ac:dyDescent="0.3">
      <c r="A287" s="151">
        <v>286</v>
      </c>
      <c r="B287" s="151" t="s">
        <v>707</v>
      </c>
      <c r="C287" s="151" t="s">
        <v>708</v>
      </c>
      <c r="D287" s="151" t="s">
        <v>69</v>
      </c>
      <c r="E287" s="151" t="s">
        <v>70</v>
      </c>
      <c r="F287" s="151">
        <v>4</v>
      </c>
      <c r="G287" s="151" t="s">
        <v>71</v>
      </c>
      <c r="H287" s="153">
        <v>7</v>
      </c>
      <c r="I287" s="151">
        <v>12</v>
      </c>
      <c r="J287" s="154" t="s">
        <v>75</v>
      </c>
    </row>
    <row r="288" spans="1:10" x14ac:dyDescent="0.3">
      <c r="A288" s="151">
        <v>287</v>
      </c>
      <c r="B288" s="151" t="s">
        <v>709</v>
      </c>
      <c r="C288" s="151" t="s">
        <v>710</v>
      </c>
      <c r="D288" s="151" t="s">
        <v>69</v>
      </c>
      <c r="E288" s="151" t="s">
        <v>70</v>
      </c>
      <c r="F288" s="151">
        <v>4</v>
      </c>
      <c r="G288" s="151" t="s">
        <v>71</v>
      </c>
      <c r="H288" s="153">
        <v>7</v>
      </c>
      <c r="I288" s="151">
        <v>12</v>
      </c>
      <c r="J288" s="154" t="s">
        <v>75</v>
      </c>
    </row>
    <row r="289" spans="1:10" x14ac:dyDescent="0.3">
      <c r="A289" s="151">
        <v>288</v>
      </c>
      <c r="B289" s="151" t="s">
        <v>711</v>
      </c>
      <c r="C289" s="151" t="s">
        <v>712</v>
      </c>
      <c r="D289" s="151" t="s">
        <v>69</v>
      </c>
      <c r="E289" s="151" t="s">
        <v>70</v>
      </c>
      <c r="F289" s="151">
        <v>4</v>
      </c>
      <c r="G289" s="151" t="s">
        <v>71</v>
      </c>
      <c r="H289" s="153">
        <v>7</v>
      </c>
      <c r="I289" s="151">
        <v>12</v>
      </c>
      <c r="J289" s="154" t="s">
        <v>75</v>
      </c>
    </row>
    <row r="290" spans="1:10" x14ac:dyDescent="0.3">
      <c r="A290" s="151">
        <v>289</v>
      </c>
      <c r="B290" s="151" t="s">
        <v>713</v>
      </c>
      <c r="C290" s="151" t="s">
        <v>714</v>
      </c>
      <c r="D290" s="151" t="s">
        <v>69</v>
      </c>
      <c r="E290" s="151" t="s">
        <v>70</v>
      </c>
      <c r="F290" s="151">
        <v>4</v>
      </c>
      <c r="G290" s="151" t="s">
        <v>71</v>
      </c>
      <c r="H290" s="153">
        <v>7</v>
      </c>
      <c r="I290" s="151">
        <v>12</v>
      </c>
      <c r="J290" s="154" t="s">
        <v>75</v>
      </c>
    </row>
    <row r="291" spans="1:10" x14ac:dyDescent="0.3">
      <c r="A291" s="151">
        <v>290</v>
      </c>
      <c r="B291" s="151" t="s">
        <v>715</v>
      </c>
      <c r="C291" s="151" t="s">
        <v>716</v>
      </c>
      <c r="D291" s="151" t="s">
        <v>69</v>
      </c>
      <c r="E291" s="151" t="s">
        <v>70</v>
      </c>
      <c r="F291" s="151">
        <v>4</v>
      </c>
      <c r="G291" s="151" t="s">
        <v>71</v>
      </c>
      <c r="H291" s="153">
        <v>7</v>
      </c>
      <c r="I291" s="151">
        <v>12</v>
      </c>
      <c r="J291" s="154" t="s">
        <v>75</v>
      </c>
    </row>
    <row r="292" spans="1:10" x14ac:dyDescent="0.3">
      <c r="A292" s="151">
        <v>291</v>
      </c>
      <c r="B292" s="151" t="s">
        <v>717</v>
      </c>
      <c r="C292" s="151" t="s">
        <v>718</v>
      </c>
      <c r="D292" s="151" t="s">
        <v>69</v>
      </c>
      <c r="E292" s="151" t="s">
        <v>70</v>
      </c>
      <c r="F292" s="151">
        <v>4</v>
      </c>
      <c r="G292" s="151" t="s">
        <v>71</v>
      </c>
      <c r="H292" s="153">
        <v>7</v>
      </c>
      <c r="I292" s="151">
        <v>12</v>
      </c>
      <c r="J292" s="154" t="s">
        <v>75</v>
      </c>
    </row>
    <row r="293" spans="1:10" x14ac:dyDescent="0.3">
      <c r="A293" s="151">
        <v>292</v>
      </c>
      <c r="B293" s="151" t="s">
        <v>719</v>
      </c>
      <c r="C293" s="151" t="s">
        <v>720</v>
      </c>
      <c r="D293" s="151" t="s">
        <v>69</v>
      </c>
      <c r="E293" s="151" t="s">
        <v>70</v>
      </c>
      <c r="F293" s="151">
        <v>4</v>
      </c>
      <c r="G293" s="151" t="s">
        <v>71</v>
      </c>
      <c r="H293" s="153">
        <v>7</v>
      </c>
      <c r="I293" s="151">
        <v>12</v>
      </c>
      <c r="J293" s="154" t="s">
        <v>75</v>
      </c>
    </row>
    <row r="294" spans="1:10" x14ac:dyDescent="0.3">
      <c r="A294" s="151">
        <v>293</v>
      </c>
      <c r="B294" s="151" t="s">
        <v>721</v>
      </c>
      <c r="C294" s="151" t="s">
        <v>722</v>
      </c>
      <c r="D294" s="151" t="s">
        <v>69</v>
      </c>
      <c r="E294" s="151" t="s">
        <v>70</v>
      </c>
      <c r="F294" s="151">
        <v>4</v>
      </c>
      <c r="G294" s="151" t="s">
        <v>71</v>
      </c>
      <c r="H294" s="153">
        <v>7</v>
      </c>
      <c r="I294" s="151">
        <v>12</v>
      </c>
      <c r="J294" s="154" t="s">
        <v>75</v>
      </c>
    </row>
    <row r="295" spans="1:10" x14ac:dyDescent="0.3">
      <c r="A295" s="151">
        <v>294</v>
      </c>
      <c r="B295" s="151" t="s">
        <v>723</v>
      </c>
      <c r="C295" s="151" t="s">
        <v>724</v>
      </c>
      <c r="D295" s="151" t="s">
        <v>69</v>
      </c>
      <c r="E295" s="151" t="s">
        <v>70</v>
      </c>
      <c r="F295" s="151">
        <v>4</v>
      </c>
      <c r="G295" s="151" t="s">
        <v>71</v>
      </c>
      <c r="H295" s="153">
        <v>7</v>
      </c>
      <c r="I295" s="151">
        <v>12</v>
      </c>
      <c r="J295" s="154" t="s">
        <v>75</v>
      </c>
    </row>
    <row r="296" spans="1:10" x14ac:dyDescent="0.3">
      <c r="A296" s="151">
        <v>295</v>
      </c>
      <c r="B296" s="151" t="s">
        <v>725</v>
      </c>
      <c r="C296" s="151" t="s">
        <v>726</v>
      </c>
      <c r="D296" s="151" t="s">
        <v>69</v>
      </c>
      <c r="E296" s="151" t="s">
        <v>70</v>
      </c>
      <c r="F296" s="151">
        <v>4</v>
      </c>
      <c r="G296" s="151" t="s">
        <v>71</v>
      </c>
      <c r="H296" s="153">
        <v>7</v>
      </c>
      <c r="I296" s="151">
        <v>12</v>
      </c>
      <c r="J296" s="154" t="s">
        <v>75</v>
      </c>
    </row>
    <row r="297" spans="1:10" x14ac:dyDescent="0.3">
      <c r="A297" s="151">
        <v>296</v>
      </c>
      <c r="B297" s="151" t="s">
        <v>727</v>
      </c>
      <c r="C297" s="151" t="s">
        <v>728</v>
      </c>
      <c r="D297" s="151" t="s">
        <v>69</v>
      </c>
      <c r="E297" s="151" t="s">
        <v>70</v>
      </c>
      <c r="F297" s="151">
        <v>4</v>
      </c>
      <c r="G297" s="151" t="s">
        <v>71</v>
      </c>
      <c r="H297" s="153">
        <v>7</v>
      </c>
      <c r="I297" s="151">
        <v>12</v>
      </c>
      <c r="J297" s="154" t="s">
        <v>75</v>
      </c>
    </row>
    <row r="298" spans="1:10" x14ac:dyDescent="0.3">
      <c r="A298" s="151">
        <v>297</v>
      </c>
      <c r="B298" s="151" t="s">
        <v>729</v>
      </c>
      <c r="C298" s="151" t="s">
        <v>730</v>
      </c>
      <c r="D298" s="151" t="s">
        <v>69</v>
      </c>
      <c r="E298" s="151" t="s">
        <v>70</v>
      </c>
      <c r="F298" s="151">
        <v>4</v>
      </c>
      <c r="G298" s="151" t="s">
        <v>71</v>
      </c>
      <c r="H298" s="153">
        <v>7</v>
      </c>
      <c r="I298" s="151">
        <v>12</v>
      </c>
      <c r="J298" s="154" t="s">
        <v>75</v>
      </c>
    </row>
    <row r="299" spans="1:10" x14ac:dyDescent="0.3">
      <c r="A299" s="151">
        <v>298</v>
      </c>
      <c r="B299" s="151" t="s">
        <v>731</v>
      </c>
      <c r="C299" s="151" t="s">
        <v>732</v>
      </c>
      <c r="D299" s="151" t="s">
        <v>84</v>
      </c>
      <c r="E299" s="151" t="s">
        <v>85</v>
      </c>
      <c r="F299" s="151">
        <v>4</v>
      </c>
      <c r="G299" s="151" t="s">
        <v>71</v>
      </c>
      <c r="H299" s="153">
        <v>9</v>
      </c>
      <c r="I299" s="151">
        <v>17</v>
      </c>
      <c r="J299" s="154" t="s">
        <v>72</v>
      </c>
    </row>
    <row r="300" spans="1:10" x14ac:dyDescent="0.3">
      <c r="A300" s="151">
        <v>299</v>
      </c>
      <c r="B300" s="151" t="s">
        <v>733</v>
      </c>
      <c r="C300" s="151" t="s">
        <v>734</v>
      </c>
      <c r="D300" s="151" t="s">
        <v>84</v>
      </c>
      <c r="E300" s="151" t="s">
        <v>85</v>
      </c>
      <c r="F300" s="151">
        <v>4</v>
      </c>
      <c r="G300" s="151" t="s">
        <v>71</v>
      </c>
      <c r="H300" s="153">
        <v>9</v>
      </c>
      <c r="I300" s="151">
        <v>17</v>
      </c>
      <c r="J300" s="154" t="s">
        <v>72</v>
      </c>
    </row>
    <row r="301" spans="1:10" x14ac:dyDescent="0.3">
      <c r="A301" s="151">
        <v>300</v>
      </c>
      <c r="B301" s="151" t="s">
        <v>735</v>
      </c>
      <c r="C301" s="151" t="s">
        <v>736</v>
      </c>
      <c r="D301" s="151" t="s">
        <v>84</v>
      </c>
      <c r="E301" s="151" t="s">
        <v>85</v>
      </c>
      <c r="F301" s="151">
        <v>4</v>
      </c>
      <c r="G301" s="151" t="s">
        <v>71</v>
      </c>
      <c r="H301" s="153">
        <v>9</v>
      </c>
      <c r="I301" s="151">
        <v>17</v>
      </c>
      <c r="J301" s="154" t="s">
        <v>72</v>
      </c>
    </row>
    <row r="302" spans="1:10" x14ac:dyDescent="0.3">
      <c r="A302" s="151">
        <v>301</v>
      </c>
      <c r="B302" s="151" t="s">
        <v>737</v>
      </c>
      <c r="C302" s="151" t="s">
        <v>738</v>
      </c>
      <c r="D302" s="151" t="s">
        <v>84</v>
      </c>
      <c r="E302" s="151" t="s">
        <v>85</v>
      </c>
      <c r="F302" s="151">
        <v>4</v>
      </c>
      <c r="G302" s="151" t="s">
        <v>71</v>
      </c>
      <c r="H302" s="153">
        <v>9</v>
      </c>
      <c r="I302" s="151">
        <v>17</v>
      </c>
      <c r="J302" s="154" t="s">
        <v>72</v>
      </c>
    </row>
    <row r="303" spans="1:10" x14ac:dyDescent="0.3">
      <c r="A303" s="151">
        <v>302</v>
      </c>
      <c r="B303" s="151" t="s">
        <v>739</v>
      </c>
      <c r="C303" s="151" t="s">
        <v>740</v>
      </c>
      <c r="D303" s="151" t="s">
        <v>84</v>
      </c>
      <c r="E303" s="151" t="s">
        <v>85</v>
      </c>
      <c r="F303" s="151">
        <v>4</v>
      </c>
      <c r="G303" s="151" t="s">
        <v>71</v>
      </c>
      <c r="H303" s="153">
        <v>9</v>
      </c>
      <c r="I303" s="151">
        <v>17</v>
      </c>
      <c r="J303" s="154" t="s">
        <v>72</v>
      </c>
    </row>
    <row r="304" spans="1:10" x14ac:dyDescent="0.3">
      <c r="A304" s="151">
        <v>303</v>
      </c>
      <c r="B304" s="151" t="s">
        <v>741</v>
      </c>
      <c r="C304" s="151" t="s">
        <v>742</v>
      </c>
      <c r="D304" s="151" t="s">
        <v>84</v>
      </c>
      <c r="E304" s="151" t="s">
        <v>85</v>
      </c>
      <c r="F304" s="151">
        <v>4</v>
      </c>
      <c r="G304" s="151" t="s">
        <v>71</v>
      </c>
      <c r="H304" s="153">
        <v>9</v>
      </c>
      <c r="I304" s="151">
        <v>17</v>
      </c>
      <c r="J304" s="154" t="s">
        <v>72</v>
      </c>
    </row>
    <row r="305" spans="1:10" x14ac:dyDescent="0.3">
      <c r="A305" s="151">
        <v>304</v>
      </c>
      <c r="B305" s="151" t="s">
        <v>743</v>
      </c>
      <c r="C305" s="151" t="s">
        <v>744</v>
      </c>
      <c r="D305" s="151" t="s">
        <v>84</v>
      </c>
      <c r="E305" s="151" t="s">
        <v>85</v>
      </c>
      <c r="F305" s="151">
        <v>4</v>
      </c>
      <c r="G305" s="151" t="s">
        <v>71</v>
      </c>
      <c r="H305" s="153">
        <v>9</v>
      </c>
      <c r="I305" s="151">
        <v>17</v>
      </c>
      <c r="J305" s="154" t="s">
        <v>72</v>
      </c>
    </row>
    <row r="306" spans="1:10" x14ac:dyDescent="0.3">
      <c r="A306" s="151">
        <v>305</v>
      </c>
      <c r="B306" s="151" t="s">
        <v>745</v>
      </c>
      <c r="C306" s="151" t="s">
        <v>746</v>
      </c>
      <c r="D306" s="151" t="s">
        <v>84</v>
      </c>
      <c r="E306" s="151" t="s">
        <v>85</v>
      </c>
      <c r="F306" s="151">
        <v>4</v>
      </c>
      <c r="G306" s="151" t="s">
        <v>71</v>
      </c>
      <c r="H306" s="153">
        <v>9</v>
      </c>
      <c r="I306" s="151">
        <v>17</v>
      </c>
      <c r="J306" s="154" t="s">
        <v>72</v>
      </c>
    </row>
    <row r="307" spans="1:10" x14ac:dyDescent="0.3">
      <c r="A307" s="151">
        <v>306</v>
      </c>
      <c r="B307" s="151" t="s">
        <v>747</v>
      </c>
      <c r="C307" s="151" t="s">
        <v>748</v>
      </c>
      <c r="D307" s="151" t="s">
        <v>84</v>
      </c>
      <c r="E307" s="151" t="s">
        <v>85</v>
      </c>
      <c r="F307" s="151">
        <v>4</v>
      </c>
      <c r="G307" s="151" t="s">
        <v>71</v>
      </c>
      <c r="H307" s="153">
        <v>9</v>
      </c>
      <c r="I307" s="151">
        <v>17</v>
      </c>
      <c r="J307" s="154" t="s">
        <v>72</v>
      </c>
    </row>
    <row r="308" spans="1:10" x14ac:dyDescent="0.3">
      <c r="A308" s="151">
        <v>307</v>
      </c>
      <c r="B308" s="151" t="s">
        <v>749</v>
      </c>
      <c r="C308" s="151" t="s">
        <v>750</v>
      </c>
      <c r="D308" s="151" t="s">
        <v>751</v>
      </c>
      <c r="E308" s="151" t="s">
        <v>752</v>
      </c>
      <c r="F308" s="151">
        <v>4</v>
      </c>
      <c r="G308" s="151" t="s">
        <v>71</v>
      </c>
      <c r="H308" s="153">
        <v>7</v>
      </c>
      <c r="I308" s="151">
        <v>12</v>
      </c>
      <c r="J308" s="154" t="s">
        <v>75</v>
      </c>
    </row>
    <row r="309" spans="1:10" x14ac:dyDescent="0.3">
      <c r="A309" s="151">
        <v>308</v>
      </c>
      <c r="B309" s="151" t="s">
        <v>753</v>
      </c>
      <c r="C309" s="151" t="s">
        <v>754</v>
      </c>
      <c r="D309" s="151" t="s">
        <v>751</v>
      </c>
      <c r="E309" s="151" t="s">
        <v>752</v>
      </c>
      <c r="F309" s="151">
        <v>4</v>
      </c>
      <c r="G309" s="151" t="s">
        <v>71</v>
      </c>
      <c r="H309" s="153">
        <v>7</v>
      </c>
      <c r="I309" s="151">
        <v>12</v>
      </c>
      <c r="J309" s="154" t="s">
        <v>75</v>
      </c>
    </row>
    <row r="310" spans="1:10" x14ac:dyDescent="0.3">
      <c r="A310" s="151">
        <v>309</v>
      </c>
      <c r="B310" s="151" t="s">
        <v>755</v>
      </c>
      <c r="C310" s="151" t="s">
        <v>756</v>
      </c>
      <c r="D310" s="151" t="s">
        <v>751</v>
      </c>
      <c r="E310" s="151" t="s">
        <v>752</v>
      </c>
      <c r="F310" s="151">
        <v>4</v>
      </c>
      <c r="G310" s="151" t="s">
        <v>71</v>
      </c>
      <c r="H310" s="153">
        <v>7</v>
      </c>
      <c r="I310" s="151">
        <v>12</v>
      </c>
      <c r="J310" s="154" t="s">
        <v>75</v>
      </c>
    </row>
    <row r="311" spans="1:10" x14ac:dyDescent="0.3">
      <c r="A311" s="151">
        <v>310</v>
      </c>
      <c r="B311" s="151" t="s">
        <v>757</v>
      </c>
      <c r="C311" s="151" t="s">
        <v>758</v>
      </c>
      <c r="D311" s="151" t="s">
        <v>751</v>
      </c>
      <c r="E311" s="151" t="s">
        <v>752</v>
      </c>
      <c r="F311" s="151">
        <v>4</v>
      </c>
      <c r="G311" s="151" t="s">
        <v>71</v>
      </c>
      <c r="H311" s="153">
        <v>7</v>
      </c>
      <c r="I311" s="151">
        <v>12</v>
      </c>
      <c r="J311" s="154" t="s">
        <v>75</v>
      </c>
    </row>
    <row r="312" spans="1:10" x14ac:dyDescent="0.3">
      <c r="A312" s="151">
        <v>311</v>
      </c>
      <c r="B312" s="151" t="s">
        <v>759</v>
      </c>
      <c r="C312" s="151" t="s">
        <v>760</v>
      </c>
      <c r="D312" s="151" t="s">
        <v>751</v>
      </c>
      <c r="E312" s="151" t="s">
        <v>752</v>
      </c>
      <c r="F312" s="151">
        <v>4</v>
      </c>
      <c r="G312" s="151" t="s">
        <v>71</v>
      </c>
      <c r="H312" s="153">
        <v>7</v>
      </c>
      <c r="I312" s="151">
        <v>12</v>
      </c>
      <c r="J312" s="154" t="s">
        <v>75</v>
      </c>
    </row>
    <row r="313" spans="1:10" x14ac:dyDescent="0.3">
      <c r="A313" s="151">
        <v>312</v>
      </c>
      <c r="B313" s="151" t="s">
        <v>761</v>
      </c>
      <c r="C313" s="151" t="s">
        <v>762</v>
      </c>
      <c r="D313" s="151" t="s">
        <v>751</v>
      </c>
      <c r="E313" s="151" t="s">
        <v>752</v>
      </c>
      <c r="F313" s="151">
        <v>4</v>
      </c>
      <c r="G313" s="151" t="s">
        <v>71</v>
      </c>
      <c r="H313" s="153">
        <v>7</v>
      </c>
      <c r="I313" s="151">
        <v>12</v>
      </c>
      <c r="J313" s="154" t="s">
        <v>75</v>
      </c>
    </row>
    <row r="314" spans="1:10" x14ac:dyDescent="0.3">
      <c r="A314" s="151">
        <v>313</v>
      </c>
      <c r="B314" s="151" t="s">
        <v>763</v>
      </c>
      <c r="C314" s="151" t="s">
        <v>764</v>
      </c>
      <c r="D314" s="151" t="s">
        <v>751</v>
      </c>
      <c r="E314" s="151" t="s">
        <v>752</v>
      </c>
      <c r="F314" s="151">
        <v>4</v>
      </c>
      <c r="G314" s="151" t="s">
        <v>71</v>
      </c>
      <c r="H314" s="153">
        <v>7</v>
      </c>
      <c r="I314" s="151">
        <v>12</v>
      </c>
      <c r="J314" s="154" t="s">
        <v>75</v>
      </c>
    </row>
    <row r="315" spans="1:10" x14ac:dyDescent="0.3">
      <c r="A315" s="151">
        <v>314</v>
      </c>
      <c r="B315" s="151" t="s">
        <v>765</v>
      </c>
      <c r="C315" s="151" t="s">
        <v>766</v>
      </c>
      <c r="D315" s="151" t="s">
        <v>751</v>
      </c>
      <c r="E315" s="151" t="s">
        <v>752</v>
      </c>
      <c r="F315" s="151">
        <v>4</v>
      </c>
      <c r="G315" s="151" t="s">
        <v>71</v>
      </c>
      <c r="H315" s="153">
        <v>7</v>
      </c>
      <c r="I315" s="151">
        <v>12</v>
      </c>
      <c r="J315" s="154" t="s">
        <v>75</v>
      </c>
    </row>
    <row r="316" spans="1:10" x14ac:dyDescent="0.3">
      <c r="A316" s="151">
        <v>315</v>
      </c>
      <c r="B316" s="151" t="s">
        <v>767</v>
      </c>
      <c r="C316" s="151" t="s">
        <v>768</v>
      </c>
      <c r="D316" s="151" t="s">
        <v>751</v>
      </c>
      <c r="E316" s="151" t="s">
        <v>752</v>
      </c>
      <c r="F316" s="151">
        <v>4</v>
      </c>
      <c r="G316" s="151" t="s">
        <v>71</v>
      </c>
      <c r="H316" s="153">
        <v>7</v>
      </c>
      <c r="I316" s="151">
        <v>12</v>
      </c>
      <c r="J316" s="154" t="s">
        <v>75</v>
      </c>
    </row>
    <row r="317" spans="1:10" x14ac:dyDescent="0.3">
      <c r="A317" s="151">
        <v>316</v>
      </c>
      <c r="B317" s="151" t="s">
        <v>769</v>
      </c>
      <c r="C317" s="151" t="s">
        <v>770</v>
      </c>
      <c r="D317" s="151" t="s">
        <v>751</v>
      </c>
      <c r="E317" s="151" t="s">
        <v>752</v>
      </c>
      <c r="F317" s="151">
        <v>4</v>
      </c>
      <c r="G317" s="151" t="s">
        <v>71</v>
      </c>
      <c r="H317" s="153">
        <v>7</v>
      </c>
      <c r="I317" s="151">
        <v>12</v>
      </c>
      <c r="J317" s="154" t="s">
        <v>75</v>
      </c>
    </row>
    <row r="318" spans="1:10" x14ac:dyDescent="0.3">
      <c r="A318" s="151">
        <v>317</v>
      </c>
      <c r="B318" s="151" t="s">
        <v>771</v>
      </c>
      <c r="C318" s="151" t="s">
        <v>772</v>
      </c>
      <c r="D318" s="151" t="s">
        <v>751</v>
      </c>
      <c r="E318" s="151" t="s">
        <v>752</v>
      </c>
      <c r="F318" s="151">
        <v>4</v>
      </c>
      <c r="G318" s="151" t="s">
        <v>71</v>
      </c>
      <c r="H318" s="153">
        <v>7</v>
      </c>
      <c r="I318" s="151">
        <v>12</v>
      </c>
      <c r="J318" s="154" t="s">
        <v>75</v>
      </c>
    </row>
    <row r="319" spans="1:10" x14ac:dyDescent="0.3">
      <c r="A319" s="151">
        <v>318</v>
      </c>
      <c r="B319" s="151" t="s">
        <v>773</v>
      </c>
      <c r="C319" s="151" t="s">
        <v>774</v>
      </c>
      <c r="D319" s="151" t="s">
        <v>751</v>
      </c>
      <c r="E319" s="151" t="s">
        <v>752</v>
      </c>
      <c r="F319" s="151">
        <v>4</v>
      </c>
      <c r="G319" s="151" t="s">
        <v>71</v>
      </c>
      <c r="H319" s="153">
        <v>7</v>
      </c>
      <c r="I319" s="151">
        <v>12</v>
      </c>
      <c r="J319" s="154" t="s">
        <v>75</v>
      </c>
    </row>
    <row r="320" spans="1:10" x14ac:dyDescent="0.3">
      <c r="A320" s="151">
        <v>319</v>
      </c>
      <c r="B320" s="151" t="s">
        <v>775</v>
      </c>
      <c r="C320" s="151" t="s">
        <v>776</v>
      </c>
      <c r="D320" s="151" t="s">
        <v>751</v>
      </c>
      <c r="E320" s="151" t="s">
        <v>752</v>
      </c>
      <c r="F320" s="151">
        <v>4</v>
      </c>
      <c r="G320" s="151" t="s">
        <v>71</v>
      </c>
      <c r="H320" s="153">
        <v>7</v>
      </c>
      <c r="I320" s="151">
        <v>12</v>
      </c>
      <c r="J320" s="154" t="s">
        <v>75</v>
      </c>
    </row>
    <row r="321" spans="1:10" x14ac:dyDescent="0.3">
      <c r="A321" s="151">
        <v>320</v>
      </c>
      <c r="B321" s="151" t="s">
        <v>777</v>
      </c>
      <c r="C321" s="151" t="s">
        <v>778</v>
      </c>
      <c r="D321" s="151" t="s">
        <v>336</v>
      </c>
      <c r="E321" s="151" t="s">
        <v>337</v>
      </c>
      <c r="F321" s="151">
        <v>4</v>
      </c>
      <c r="G321" s="151" t="s">
        <v>71</v>
      </c>
      <c r="H321" s="153">
        <v>9</v>
      </c>
      <c r="I321" s="151">
        <v>17</v>
      </c>
      <c r="J321" s="154" t="s">
        <v>72</v>
      </c>
    </row>
    <row r="322" spans="1:10" x14ac:dyDescent="0.3">
      <c r="A322" s="151">
        <v>321</v>
      </c>
      <c r="B322" s="151" t="s">
        <v>779</v>
      </c>
      <c r="C322" s="151" t="s">
        <v>780</v>
      </c>
      <c r="D322" s="151" t="s">
        <v>336</v>
      </c>
      <c r="E322" s="151" t="s">
        <v>337</v>
      </c>
      <c r="F322" s="151">
        <v>4</v>
      </c>
      <c r="G322" s="151" t="s">
        <v>71</v>
      </c>
      <c r="H322" s="153">
        <v>9</v>
      </c>
      <c r="I322" s="151">
        <v>17</v>
      </c>
      <c r="J322" s="154" t="s">
        <v>72</v>
      </c>
    </row>
    <row r="323" spans="1:10" x14ac:dyDescent="0.3">
      <c r="A323" s="151">
        <v>322</v>
      </c>
      <c r="B323" s="151" t="s">
        <v>781</v>
      </c>
      <c r="C323" s="151" t="s">
        <v>782</v>
      </c>
      <c r="D323" s="151" t="s">
        <v>336</v>
      </c>
      <c r="E323" s="151" t="s">
        <v>337</v>
      </c>
      <c r="F323" s="151">
        <v>4</v>
      </c>
      <c r="G323" s="151" t="s">
        <v>71</v>
      </c>
      <c r="H323" s="153">
        <v>9</v>
      </c>
      <c r="I323" s="151">
        <v>17</v>
      </c>
      <c r="J323" s="154" t="s">
        <v>72</v>
      </c>
    </row>
    <row r="324" spans="1:10" x14ac:dyDescent="0.3">
      <c r="A324" s="151">
        <v>323</v>
      </c>
      <c r="B324" s="151" t="s">
        <v>783</v>
      </c>
      <c r="C324" s="151" t="s">
        <v>784</v>
      </c>
      <c r="D324" s="151" t="s">
        <v>336</v>
      </c>
      <c r="E324" s="151" t="s">
        <v>337</v>
      </c>
      <c r="F324" s="151">
        <v>4</v>
      </c>
      <c r="G324" s="151" t="s">
        <v>71</v>
      </c>
      <c r="H324" s="153">
        <v>9</v>
      </c>
      <c r="I324" s="151">
        <v>17</v>
      </c>
      <c r="J324" s="154" t="s">
        <v>72</v>
      </c>
    </row>
    <row r="325" spans="1:10" x14ac:dyDescent="0.3">
      <c r="A325" s="151">
        <v>324</v>
      </c>
      <c r="B325" s="151" t="s">
        <v>785</v>
      </c>
      <c r="C325" s="151" t="s">
        <v>786</v>
      </c>
      <c r="D325" s="151" t="s">
        <v>336</v>
      </c>
      <c r="E325" s="151" t="s">
        <v>337</v>
      </c>
      <c r="F325" s="151">
        <v>4</v>
      </c>
      <c r="G325" s="151" t="s">
        <v>71</v>
      </c>
      <c r="H325" s="153">
        <v>9</v>
      </c>
      <c r="I325" s="151">
        <v>17</v>
      </c>
      <c r="J325" s="154" t="s">
        <v>72</v>
      </c>
    </row>
    <row r="326" spans="1:10" x14ac:dyDescent="0.3">
      <c r="A326" s="151">
        <v>325</v>
      </c>
      <c r="B326" s="151" t="s">
        <v>787</v>
      </c>
      <c r="C326" s="151" t="s">
        <v>788</v>
      </c>
      <c r="D326" s="151" t="s">
        <v>336</v>
      </c>
      <c r="E326" s="151" t="s">
        <v>337</v>
      </c>
      <c r="F326" s="151">
        <v>4</v>
      </c>
      <c r="G326" s="151" t="s">
        <v>71</v>
      </c>
      <c r="H326" s="153">
        <v>9</v>
      </c>
      <c r="I326" s="151">
        <v>17</v>
      </c>
      <c r="J326" s="154" t="s">
        <v>72</v>
      </c>
    </row>
    <row r="327" spans="1:10" x14ac:dyDescent="0.3">
      <c r="A327" s="151">
        <v>326</v>
      </c>
      <c r="B327" s="151" t="s">
        <v>789</v>
      </c>
      <c r="C327" s="151" t="s">
        <v>790</v>
      </c>
      <c r="D327" s="151" t="s">
        <v>336</v>
      </c>
      <c r="E327" s="151" t="s">
        <v>337</v>
      </c>
      <c r="F327" s="151">
        <v>4</v>
      </c>
      <c r="G327" s="151" t="s">
        <v>71</v>
      </c>
      <c r="H327" s="153">
        <v>9</v>
      </c>
      <c r="I327" s="151">
        <v>17</v>
      </c>
      <c r="J327" s="154" t="s">
        <v>72</v>
      </c>
    </row>
    <row r="328" spans="1:10" x14ac:dyDescent="0.3">
      <c r="A328" s="151">
        <v>327</v>
      </c>
      <c r="B328" s="151" t="s">
        <v>791</v>
      </c>
      <c r="C328" s="151" t="s">
        <v>792</v>
      </c>
      <c r="D328" s="151" t="s">
        <v>336</v>
      </c>
      <c r="E328" s="151" t="s">
        <v>337</v>
      </c>
      <c r="F328" s="151">
        <v>4</v>
      </c>
      <c r="G328" s="151" t="s">
        <v>71</v>
      </c>
      <c r="H328" s="153">
        <v>9</v>
      </c>
      <c r="I328" s="151">
        <v>17</v>
      </c>
      <c r="J328" s="154" t="s">
        <v>72</v>
      </c>
    </row>
    <row r="329" spans="1:10" x14ac:dyDescent="0.3">
      <c r="A329" s="151">
        <v>328</v>
      </c>
      <c r="B329" s="151" t="s">
        <v>793</v>
      </c>
      <c r="C329" s="151" t="s">
        <v>794</v>
      </c>
      <c r="D329" s="151" t="s">
        <v>336</v>
      </c>
      <c r="E329" s="151" t="s">
        <v>337</v>
      </c>
      <c r="F329" s="151">
        <v>4</v>
      </c>
      <c r="G329" s="151" t="s">
        <v>71</v>
      </c>
      <c r="H329" s="153">
        <v>9</v>
      </c>
      <c r="I329" s="151">
        <v>17</v>
      </c>
      <c r="J329" s="154" t="s">
        <v>72</v>
      </c>
    </row>
    <row r="330" spans="1:10" x14ac:dyDescent="0.3">
      <c r="A330" s="151">
        <v>329</v>
      </c>
      <c r="B330" s="151" t="s">
        <v>795</v>
      </c>
      <c r="C330" s="151" t="s">
        <v>796</v>
      </c>
      <c r="D330" s="151" t="s">
        <v>296</v>
      </c>
      <c r="E330" s="151" t="s">
        <v>297</v>
      </c>
      <c r="F330" s="151">
        <v>4</v>
      </c>
      <c r="G330" s="151" t="s">
        <v>71</v>
      </c>
      <c r="H330" s="153">
        <v>9</v>
      </c>
      <c r="I330" s="151">
        <v>17</v>
      </c>
      <c r="J330" s="154" t="s">
        <v>72</v>
      </c>
    </row>
    <row r="331" spans="1:10" x14ac:dyDescent="0.3">
      <c r="A331" s="151">
        <v>330</v>
      </c>
      <c r="B331" s="151" t="s">
        <v>797</v>
      </c>
      <c r="C331" s="151" t="s">
        <v>798</v>
      </c>
      <c r="D331" s="151" t="s">
        <v>296</v>
      </c>
      <c r="E331" s="151" t="s">
        <v>297</v>
      </c>
      <c r="F331" s="151">
        <v>4</v>
      </c>
      <c r="G331" s="151" t="s">
        <v>71</v>
      </c>
      <c r="H331" s="153">
        <v>9</v>
      </c>
      <c r="I331" s="151">
        <v>17</v>
      </c>
      <c r="J331" s="154" t="s">
        <v>72</v>
      </c>
    </row>
    <row r="332" spans="1:10" x14ac:dyDescent="0.3">
      <c r="A332" s="151">
        <v>331</v>
      </c>
      <c r="B332" s="151" t="s">
        <v>799</v>
      </c>
      <c r="C332" s="151" t="s">
        <v>800</v>
      </c>
      <c r="D332" s="151" t="s">
        <v>296</v>
      </c>
      <c r="E332" s="151" t="s">
        <v>297</v>
      </c>
      <c r="F332" s="151">
        <v>4</v>
      </c>
      <c r="G332" s="151" t="s">
        <v>71</v>
      </c>
      <c r="H332" s="153">
        <v>9</v>
      </c>
      <c r="I332" s="151">
        <v>17</v>
      </c>
      <c r="J332" s="154" t="s">
        <v>72</v>
      </c>
    </row>
    <row r="333" spans="1:10" x14ac:dyDescent="0.3">
      <c r="A333" s="151">
        <v>332</v>
      </c>
      <c r="B333" s="151" t="s">
        <v>801</v>
      </c>
      <c r="C333" s="151" t="s">
        <v>802</v>
      </c>
      <c r="D333" s="151" t="s">
        <v>296</v>
      </c>
      <c r="E333" s="151" t="s">
        <v>297</v>
      </c>
      <c r="F333" s="151">
        <v>4</v>
      </c>
      <c r="G333" s="151" t="s">
        <v>71</v>
      </c>
      <c r="H333" s="153">
        <v>9</v>
      </c>
      <c r="I333" s="151">
        <v>17</v>
      </c>
      <c r="J333" s="154" t="s">
        <v>72</v>
      </c>
    </row>
    <row r="334" spans="1:10" x14ac:dyDescent="0.3">
      <c r="A334" s="151">
        <v>333</v>
      </c>
      <c r="B334" s="151" t="s">
        <v>803</v>
      </c>
      <c r="C334" s="151" t="s">
        <v>804</v>
      </c>
      <c r="D334" s="151" t="s">
        <v>296</v>
      </c>
      <c r="E334" s="151" t="s">
        <v>297</v>
      </c>
      <c r="F334" s="151">
        <v>4</v>
      </c>
      <c r="G334" s="151" t="s">
        <v>71</v>
      </c>
      <c r="H334" s="153">
        <v>9</v>
      </c>
      <c r="I334" s="151">
        <v>17</v>
      </c>
      <c r="J334" s="154" t="s">
        <v>72</v>
      </c>
    </row>
    <row r="335" spans="1:10" x14ac:dyDescent="0.3">
      <c r="A335" s="151">
        <v>334</v>
      </c>
      <c r="B335" s="151" t="s">
        <v>805</v>
      </c>
      <c r="C335" s="151" t="s">
        <v>806</v>
      </c>
      <c r="D335" s="151" t="s">
        <v>296</v>
      </c>
      <c r="E335" s="151" t="s">
        <v>297</v>
      </c>
      <c r="F335" s="151">
        <v>4</v>
      </c>
      <c r="G335" s="151" t="s">
        <v>71</v>
      </c>
      <c r="H335" s="153">
        <v>9</v>
      </c>
      <c r="I335" s="151">
        <v>17</v>
      </c>
      <c r="J335" s="154" t="s">
        <v>88</v>
      </c>
    </row>
    <row r="336" spans="1:10" x14ac:dyDescent="0.3">
      <c r="A336" s="151">
        <v>335</v>
      </c>
      <c r="B336" s="151" t="s">
        <v>807</v>
      </c>
      <c r="C336" s="151" t="s">
        <v>808</v>
      </c>
      <c r="D336" s="151" t="s">
        <v>296</v>
      </c>
      <c r="E336" s="151" t="s">
        <v>297</v>
      </c>
      <c r="F336" s="151">
        <v>4</v>
      </c>
      <c r="G336" s="151" t="s">
        <v>71</v>
      </c>
      <c r="H336" s="153">
        <v>9</v>
      </c>
      <c r="I336" s="151">
        <v>17</v>
      </c>
      <c r="J336" s="154" t="s">
        <v>72</v>
      </c>
    </row>
    <row r="337" spans="1:10" x14ac:dyDescent="0.3">
      <c r="A337" s="151">
        <v>336</v>
      </c>
      <c r="B337" s="151" t="s">
        <v>809</v>
      </c>
      <c r="C337" s="151" t="s">
        <v>810</v>
      </c>
      <c r="D337" s="151" t="s">
        <v>296</v>
      </c>
      <c r="E337" s="151" t="s">
        <v>297</v>
      </c>
      <c r="F337" s="151">
        <v>4</v>
      </c>
      <c r="G337" s="151" t="s">
        <v>71</v>
      </c>
      <c r="H337" s="153">
        <v>9</v>
      </c>
      <c r="I337" s="151">
        <v>17</v>
      </c>
      <c r="J337" s="154" t="s">
        <v>88</v>
      </c>
    </row>
    <row r="338" spans="1:10" x14ac:dyDescent="0.3">
      <c r="A338" s="151">
        <v>337</v>
      </c>
      <c r="B338" s="151" t="s">
        <v>811</v>
      </c>
      <c r="C338" s="151" t="s">
        <v>812</v>
      </c>
      <c r="D338" s="151" t="s">
        <v>296</v>
      </c>
      <c r="E338" s="151" t="s">
        <v>297</v>
      </c>
      <c r="F338" s="151">
        <v>4</v>
      </c>
      <c r="G338" s="151" t="s">
        <v>71</v>
      </c>
      <c r="H338" s="153">
        <v>9</v>
      </c>
      <c r="I338" s="151">
        <v>17</v>
      </c>
      <c r="J338" s="154" t="s">
        <v>72</v>
      </c>
    </row>
    <row r="339" spans="1:10" x14ac:dyDescent="0.3">
      <c r="A339" s="151">
        <v>338</v>
      </c>
      <c r="B339" s="151" t="s">
        <v>813</v>
      </c>
      <c r="C339" s="151" t="s">
        <v>814</v>
      </c>
      <c r="D339" s="151" t="s">
        <v>296</v>
      </c>
      <c r="E339" s="151" t="s">
        <v>297</v>
      </c>
      <c r="F339" s="151">
        <v>4</v>
      </c>
      <c r="G339" s="151" t="s">
        <v>71</v>
      </c>
      <c r="H339" s="153">
        <v>9</v>
      </c>
      <c r="I339" s="151">
        <v>17</v>
      </c>
      <c r="J339" s="154" t="s">
        <v>72</v>
      </c>
    </row>
    <row r="340" spans="1:10" x14ac:dyDescent="0.3">
      <c r="A340" s="151">
        <v>339</v>
      </c>
      <c r="B340" s="151" t="s">
        <v>815</v>
      </c>
      <c r="C340" s="151" t="s">
        <v>816</v>
      </c>
      <c r="D340" s="151" t="s">
        <v>296</v>
      </c>
      <c r="E340" s="151" t="s">
        <v>297</v>
      </c>
      <c r="F340" s="151">
        <v>4</v>
      </c>
      <c r="G340" s="151" t="s">
        <v>71</v>
      </c>
      <c r="H340" s="153">
        <v>9</v>
      </c>
      <c r="I340" s="151">
        <v>17</v>
      </c>
      <c r="J340" s="154" t="s">
        <v>88</v>
      </c>
    </row>
    <row r="341" spans="1:10" x14ac:dyDescent="0.3">
      <c r="A341" s="151">
        <v>340</v>
      </c>
      <c r="B341" s="151" t="s">
        <v>817</v>
      </c>
      <c r="C341" s="151" t="s">
        <v>818</v>
      </c>
      <c r="D341" s="151" t="s">
        <v>189</v>
      </c>
      <c r="E341" s="151" t="s">
        <v>190</v>
      </c>
      <c r="F341" s="151">
        <v>4</v>
      </c>
      <c r="G341" s="151" t="s">
        <v>71</v>
      </c>
      <c r="H341" s="153">
        <v>9</v>
      </c>
      <c r="I341" s="151">
        <v>17</v>
      </c>
      <c r="J341" s="154" t="s">
        <v>72</v>
      </c>
    </row>
    <row r="342" spans="1:10" x14ac:dyDescent="0.3">
      <c r="A342" s="151">
        <v>341</v>
      </c>
      <c r="B342" s="151" t="s">
        <v>819</v>
      </c>
      <c r="C342" s="151" t="s">
        <v>820</v>
      </c>
      <c r="D342" s="151" t="s">
        <v>189</v>
      </c>
      <c r="E342" s="151" t="s">
        <v>190</v>
      </c>
      <c r="F342" s="151">
        <v>4</v>
      </c>
      <c r="G342" s="151" t="s">
        <v>71</v>
      </c>
      <c r="H342" s="153">
        <v>9</v>
      </c>
      <c r="I342" s="151">
        <v>17</v>
      </c>
      <c r="J342" s="154" t="s">
        <v>72</v>
      </c>
    </row>
    <row r="343" spans="1:10" x14ac:dyDescent="0.3">
      <c r="A343" s="151">
        <v>342</v>
      </c>
      <c r="B343" s="151" t="s">
        <v>821</v>
      </c>
      <c r="C343" s="151" t="s">
        <v>822</v>
      </c>
      <c r="D343" s="151" t="s">
        <v>189</v>
      </c>
      <c r="E343" s="151" t="s">
        <v>190</v>
      </c>
      <c r="F343" s="151">
        <v>4</v>
      </c>
      <c r="G343" s="151" t="s">
        <v>71</v>
      </c>
      <c r="H343" s="153">
        <v>9</v>
      </c>
      <c r="I343" s="151">
        <v>17</v>
      </c>
      <c r="J343" s="154" t="s">
        <v>72</v>
      </c>
    </row>
    <row r="344" spans="1:10" x14ac:dyDescent="0.3">
      <c r="A344" s="151">
        <v>343</v>
      </c>
      <c r="B344" s="151" t="s">
        <v>823</v>
      </c>
      <c r="C344" s="151" t="s">
        <v>824</v>
      </c>
      <c r="D344" s="151" t="s">
        <v>189</v>
      </c>
      <c r="E344" s="151" t="s">
        <v>190</v>
      </c>
      <c r="F344" s="151">
        <v>4</v>
      </c>
      <c r="G344" s="151" t="s">
        <v>71</v>
      </c>
      <c r="H344" s="153">
        <v>9</v>
      </c>
      <c r="I344" s="151">
        <v>17</v>
      </c>
      <c r="J344" s="154" t="s">
        <v>72</v>
      </c>
    </row>
    <row r="345" spans="1:10" x14ac:dyDescent="0.3">
      <c r="A345" s="151">
        <v>344</v>
      </c>
      <c r="B345" s="151" t="s">
        <v>825</v>
      </c>
      <c r="C345" s="151" t="s">
        <v>826</v>
      </c>
      <c r="D345" s="151" t="s">
        <v>189</v>
      </c>
      <c r="E345" s="151" t="s">
        <v>190</v>
      </c>
      <c r="F345" s="151">
        <v>4</v>
      </c>
      <c r="G345" s="151" t="s">
        <v>71</v>
      </c>
      <c r="H345" s="153">
        <v>9</v>
      </c>
      <c r="I345" s="151">
        <v>17</v>
      </c>
      <c r="J345" s="154" t="s">
        <v>72</v>
      </c>
    </row>
    <row r="346" spans="1:10" x14ac:dyDescent="0.3">
      <c r="A346" s="151">
        <v>345</v>
      </c>
      <c r="B346" s="151" t="s">
        <v>827</v>
      </c>
      <c r="C346" s="151" t="s">
        <v>828</v>
      </c>
      <c r="D346" s="151" t="s">
        <v>189</v>
      </c>
      <c r="E346" s="151" t="s">
        <v>190</v>
      </c>
      <c r="F346" s="151">
        <v>4</v>
      </c>
      <c r="G346" s="151" t="s">
        <v>71</v>
      </c>
      <c r="H346" s="153">
        <v>9</v>
      </c>
      <c r="I346" s="151">
        <v>17</v>
      </c>
      <c r="J346" s="154" t="s">
        <v>72</v>
      </c>
    </row>
    <row r="347" spans="1:10" x14ac:dyDescent="0.3">
      <c r="A347" s="151">
        <v>346</v>
      </c>
      <c r="B347" s="151" t="s">
        <v>829</v>
      </c>
      <c r="C347" s="151" t="s">
        <v>830</v>
      </c>
      <c r="D347" s="151" t="s">
        <v>460</v>
      </c>
      <c r="E347" s="151" t="s">
        <v>461</v>
      </c>
      <c r="F347" s="151">
        <v>4</v>
      </c>
      <c r="G347" s="151" t="s">
        <v>71</v>
      </c>
      <c r="H347" s="153">
        <v>5</v>
      </c>
      <c r="I347" s="151">
        <v>6</v>
      </c>
      <c r="J347" s="154" t="s">
        <v>182</v>
      </c>
    </row>
    <row r="348" spans="1:10" x14ac:dyDescent="0.3">
      <c r="A348" s="151">
        <v>347</v>
      </c>
      <c r="B348" s="151" t="s">
        <v>831</v>
      </c>
      <c r="C348" s="151" t="s">
        <v>832</v>
      </c>
      <c r="D348" s="151" t="s">
        <v>460</v>
      </c>
      <c r="E348" s="151" t="s">
        <v>461</v>
      </c>
      <c r="F348" s="151">
        <v>4</v>
      </c>
      <c r="G348" s="151" t="s">
        <v>71</v>
      </c>
      <c r="H348" s="153">
        <v>5</v>
      </c>
      <c r="I348" s="151">
        <v>6</v>
      </c>
      <c r="J348" s="154" t="s">
        <v>182</v>
      </c>
    </row>
    <row r="349" spans="1:10" x14ac:dyDescent="0.3">
      <c r="A349" s="151">
        <v>348</v>
      </c>
      <c r="B349" s="151" t="s">
        <v>833</v>
      </c>
      <c r="C349" s="151" t="s">
        <v>834</v>
      </c>
      <c r="D349" s="151" t="s">
        <v>460</v>
      </c>
      <c r="E349" s="151" t="s">
        <v>461</v>
      </c>
      <c r="F349" s="151">
        <v>4</v>
      </c>
      <c r="G349" s="151" t="s">
        <v>71</v>
      </c>
      <c r="H349" s="153">
        <v>5</v>
      </c>
      <c r="I349" s="151">
        <v>6</v>
      </c>
      <c r="J349" s="154" t="s">
        <v>182</v>
      </c>
    </row>
    <row r="350" spans="1:10" x14ac:dyDescent="0.3">
      <c r="A350" s="151">
        <v>349</v>
      </c>
      <c r="B350" s="151" t="s">
        <v>835</v>
      </c>
      <c r="C350" s="151" t="s">
        <v>836</v>
      </c>
      <c r="D350" s="151" t="s">
        <v>460</v>
      </c>
      <c r="E350" s="151" t="s">
        <v>461</v>
      </c>
      <c r="F350" s="151">
        <v>4</v>
      </c>
      <c r="G350" s="151" t="s">
        <v>71</v>
      </c>
      <c r="H350" s="153">
        <v>5</v>
      </c>
      <c r="I350" s="151">
        <v>6</v>
      </c>
      <c r="J350" s="154" t="s">
        <v>182</v>
      </c>
    </row>
    <row r="351" spans="1:10" x14ac:dyDescent="0.3">
      <c r="A351" s="151">
        <v>350</v>
      </c>
      <c r="B351" s="151" t="s">
        <v>837</v>
      </c>
      <c r="C351" s="151" t="s">
        <v>838</v>
      </c>
      <c r="D351" s="151" t="s">
        <v>460</v>
      </c>
      <c r="E351" s="151" t="s">
        <v>461</v>
      </c>
      <c r="F351" s="151">
        <v>4</v>
      </c>
      <c r="G351" s="151" t="s">
        <v>71</v>
      </c>
      <c r="H351" s="153">
        <v>5</v>
      </c>
      <c r="I351" s="151">
        <v>6</v>
      </c>
      <c r="J351" s="154" t="s">
        <v>182</v>
      </c>
    </row>
    <row r="352" spans="1:10" x14ac:dyDescent="0.3">
      <c r="A352" s="151">
        <v>351</v>
      </c>
      <c r="B352" s="151" t="s">
        <v>839</v>
      </c>
      <c r="C352" s="151" t="s">
        <v>840</v>
      </c>
      <c r="D352" s="151" t="s">
        <v>448</v>
      </c>
      <c r="E352" s="151" t="s">
        <v>449</v>
      </c>
      <c r="F352" s="151">
        <v>4</v>
      </c>
      <c r="G352" s="151" t="s">
        <v>71</v>
      </c>
      <c r="H352" s="153">
        <v>9</v>
      </c>
      <c r="I352" s="151">
        <v>17</v>
      </c>
      <c r="J352" s="154" t="s">
        <v>72</v>
      </c>
    </row>
    <row r="353" spans="1:10" x14ac:dyDescent="0.3">
      <c r="A353" s="151">
        <v>352</v>
      </c>
      <c r="B353" s="151" t="s">
        <v>841</v>
      </c>
      <c r="C353" s="151" t="s">
        <v>842</v>
      </c>
      <c r="D353" s="151" t="s">
        <v>448</v>
      </c>
      <c r="E353" s="151" t="s">
        <v>449</v>
      </c>
      <c r="F353" s="151">
        <v>4</v>
      </c>
      <c r="G353" s="151" t="s">
        <v>71</v>
      </c>
      <c r="H353" s="153">
        <v>9</v>
      </c>
      <c r="I353" s="151">
        <v>17</v>
      </c>
      <c r="J353" s="154" t="s">
        <v>72</v>
      </c>
    </row>
    <row r="354" spans="1:10" x14ac:dyDescent="0.3">
      <c r="A354" s="151">
        <v>353</v>
      </c>
      <c r="B354" s="151" t="s">
        <v>843</v>
      </c>
      <c r="C354" s="151" t="s">
        <v>844</v>
      </c>
      <c r="D354" s="151" t="s">
        <v>448</v>
      </c>
      <c r="E354" s="151" t="s">
        <v>449</v>
      </c>
      <c r="F354" s="151">
        <v>4</v>
      </c>
      <c r="G354" s="151" t="s">
        <v>71</v>
      </c>
      <c r="H354" s="153">
        <v>9</v>
      </c>
      <c r="I354" s="151">
        <v>17</v>
      </c>
      <c r="J354" s="154" t="s">
        <v>72</v>
      </c>
    </row>
    <row r="355" spans="1:10" x14ac:dyDescent="0.3">
      <c r="A355" s="151">
        <v>354</v>
      </c>
      <c r="B355" s="151" t="s">
        <v>845</v>
      </c>
      <c r="C355" s="151" t="s">
        <v>846</v>
      </c>
      <c r="D355" s="151" t="s">
        <v>448</v>
      </c>
      <c r="E355" s="151" t="s">
        <v>449</v>
      </c>
      <c r="F355" s="151">
        <v>4</v>
      </c>
      <c r="G355" s="151" t="s">
        <v>71</v>
      </c>
      <c r="H355" s="153">
        <v>9</v>
      </c>
      <c r="I355" s="151">
        <v>17</v>
      </c>
      <c r="J355" s="154" t="s">
        <v>72</v>
      </c>
    </row>
    <row r="356" spans="1:10" x14ac:dyDescent="0.3">
      <c r="A356" s="151">
        <v>355</v>
      </c>
      <c r="B356" s="151" t="s">
        <v>847</v>
      </c>
      <c r="C356" s="151" t="s">
        <v>848</v>
      </c>
      <c r="D356" s="151" t="s">
        <v>448</v>
      </c>
      <c r="E356" s="151" t="s">
        <v>449</v>
      </c>
      <c r="F356" s="151">
        <v>4</v>
      </c>
      <c r="G356" s="151" t="s">
        <v>71</v>
      </c>
      <c r="H356" s="153">
        <v>9</v>
      </c>
      <c r="I356" s="151">
        <v>17</v>
      </c>
      <c r="J356" s="154" t="s">
        <v>72</v>
      </c>
    </row>
    <row r="357" spans="1:10" x14ac:dyDescent="0.3">
      <c r="A357" s="151">
        <v>356</v>
      </c>
      <c r="B357" s="151" t="s">
        <v>849</v>
      </c>
      <c r="C357" s="151" t="s">
        <v>850</v>
      </c>
      <c r="D357" s="151" t="s">
        <v>496</v>
      </c>
      <c r="E357" s="151" t="s">
        <v>497</v>
      </c>
      <c r="F357" s="151">
        <v>4</v>
      </c>
      <c r="G357" s="151" t="s">
        <v>71</v>
      </c>
      <c r="H357" s="153">
        <v>8</v>
      </c>
      <c r="I357" s="151">
        <v>16</v>
      </c>
      <c r="J357" s="154" t="s">
        <v>161</v>
      </c>
    </row>
    <row r="358" spans="1:10" x14ac:dyDescent="0.3">
      <c r="A358" s="151">
        <v>357</v>
      </c>
      <c r="B358" s="151" t="s">
        <v>851</v>
      </c>
      <c r="C358" s="151" t="s">
        <v>852</v>
      </c>
      <c r="D358" s="151" t="s">
        <v>496</v>
      </c>
      <c r="E358" s="151" t="s">
        <v>497</v>
      </c>
      <c r="F358" s="151">
        <v>4</v>
      </c>
      <c r="G358" s="151" t="s">
        <v>71</v>
      </c>
      <c r="H358" s="153">
        <v>8</v>
      </c>
      <c r="I358" s="151">
        <v>16</v>
      </c>
      <c r="J358" s="154" t="s">
        <v>161</v>
      </c>
    </row>
    <row r="359" spans="1:10" x14ac:dyDescent="0.3">
      <c r="A359" s="151">
        <v>358</v>
      </c>
      <c r="B359" s="151" t="s">
        <v>853</v>
      </c>
      <c r="C359" s="151" t="s">
        <v>854</v>
      </c>
      <c r="D359" s="151" t="s">
        <v>496</v>
      </c>
      <c r="E359" s="151" t="s">
        <v>497</v>
      </c>
      <c r="F359" s="151">
        <v>4</v>
      </c>
      <c r="G359" s="151" t="s">
        <v>71</v>
      </c>
      <c r="H359" s="153">
        <v>8</v>
      </c>
      <c r="I359" s="151">
        <v>16</v>
      </c>
      <c r="J359" s="154" t="s">
        <v>161</v>
      </c>
    </row>
    <row r="360" spans="1:10" x14ac:dyDescent="0.3">
      <c r="A360" s="151">
        <v>359</v>
      </c>
      <c r="B360" s="151" t="s">
        <v>855</v>
      </c>
      <c r="C360" s="151" t="s">
        <v>856</v>
      </c>
      <c r="D360" s="151" t="s">
        <v>496</v>
      </c>
      <c r="E360" s="151" t="s">
        <v>497</v>
      </c>
      <c r="F360" s="151">
        <v>4</v>
      </c>
      <c r="G360" s="151" t="s">
        <v>71</v>
      </c>
      <c r="H360" s="153">
        <v>8</v>
      </c>
      <c r="I360" s="151">
        <v>16</v>
      </c>
      <c r="J360" s="154" t="s">
        <v>161</v>
      </c>
    </row>
    <row r="361" spans="1:10" x14ac:dyDescent="0.3">
      <c r="A361" s="151">
        <v>360</v>
      </c>
      <c r="B361" s="151" t="s">
        <v>857</v>
      </c>
      <c r="C361" s="151" t="s">
        <v>858</v>
      </c>
      <c r="D361" s="151" t="s">
        <v>141</v>
      </c>
      <c r="E361" s="151" t="s">
        <v>142</v>
      </c>
      <c r="F361" s="151">
        <v>4</v>
      </c>
      <c r="G361" s="151" t="s">
        <v>71</v>
      </c>
      <c r="H361" s="153">
        <v>9</v>
      </c>
      <c r="I361" s="151">
        <v>17</v>
      </c>
      <c r="J361" s="154" t="s">
        <v>72</v>
      </c>
    </row>
    <row r="362" spans="1:10" x14ac:dyDescent="0.3">
      <c r="A362" s="151">
        <v>361</v>
      </c>
      <c r="B362" s="151" t="s">
        <v>859</v>
      </c>
      <c r="C362" s="151" t="s">
        <v>860</v>
      </c>
      <c r="D362" s="151" t="s">
        <v>141</v>
      </c>
      <c r="E362" s="151" t="s">
        <v>142</v>
      </c>
      <c r="F362" s="151">
        <v>4</v>
      </c>
      <c r="G362" s="151" t="s">
        <v>71</v>
      </c>
      <c r="H362" s="153">
        <v>9</v>
      </c>
      <c r="I362" s="151">
        <v>17</v>
      </c>
      <c r="J362" s="154" t="s">
        <v>72</v>
      </c>
    </row>
    <row r="363" spans="1:10" x14ac:dyDescent="0.3">
      <c r="A363" s="151">
        <v>362</v>
      </c>
      <c r="B363" s="151" t="s">
        <v>861</v>
      </c>
      <c r="C363" s="151" t="s">
        <v>862</v>
      </c>
      <c r="D363" s="151" t="s">
        <v>141</v>
      </c>
      <c r="E363" s="151" t="s">
        <v>142</v>
      </c>
      <c r="F363" s="151">
        <v>4</v>
      </c>
      <c r="G363" s="151" t="s">
        <v>71</v>
      </c>
      <c r="H363" s="153">
        <v>9</v>
      </c>
      <c r="I363" s="151">
        <v>17</v>
      </c>
      <c r="J363" s="154" t="s">
        <v>72</v>
      </c>
    </row>
    <row r="364" spans="1:10" x14ac:dyDescent="0.3">
      <c r="A364" s="151">
        <v>363</v>
      </c>
      <c r="B364" s="151" t="s">
        <v>863</v>
      </c>
      <c r="C364" s="151" t="s">
        <v>864</v>
      </c>
      <c r="D364" s="151" t="s">
        <v>496</v>
      </c>
      <c r="E364" s="151" t="s">
        <v>497</v>
      </c>
      <c r="F364" s="151">
        <v>4</v>
      </c>
      <c r="G364" s="151" t="s">
        <v>71</v>
      </c>
      <c r="H364" s="153">
        <v>4</v>
      </c>
      <c r="I364" s="151">
        <v>4</v>
      </c>
      <c r="J364" s="154" t="s">
        <v>552</v>
      </c>
    </row>
    <row r="365" spans="1:10" x14ac:dyDescent="0.3">
      <c r="A365" s="151">
        <v>364</v>
      </c>
      <c r="B365" s="151" t="s">
        <v>865</v>
      </c>
      <c r="C365" s="151" t="s">
        <v>866</v>
      </c>
      <c r="D365" s="151" t="s">
        <v>496</v>
      </c>
      <c r="E365" s="151" t="s">
        <v>497</v>
      </c>
      <c r="F365" s="151">
        <v>4</v>
      </c>
      <c r="G365" s="151" t="s">
        <v>71</v>
      </c>
      <c r="H365" s="153">
        <v>4</v>
      </c>
      <c r="I365" s="151">
        <v>4</v>
      </c>
      <c r="J365" s="154" t="s">
        <v>552</v>
      </c>
    </row>
    <row r="366" spans="1:10" x14ac:dyDescent="0.3">
      <c r="A366" s="151">
        <v>365</v>
      </c>
      <c r="B366" s="151" t="s">
        <v>867</v>
      </c>
      <c r="C366" s="151" t="s">
        <v>868</v>
      </c>
      <c r="D366" s="151" t="s">
        <v>496</v>
      </c>
      <c r="E366" s="151" t="s">
        <v>497</v>
      </c>
      <c r="F366" s="151">
        <v>4</v>
      </c>
      <c r="G366" s="151" t="s">
        <v>71</v>
      </c>
      <c r="H366" s="153">
        <v>4</v>
      </c>
      <c r="I366" s="151">
        <v>4</v>
      </c>
      <c r="J366" s="154" t="s">
        <v>552</v>
      </c>
    </row>
    <row r="367" spans="1:10" x14ac:dyDescent="0.3">
      <c r="A367" s="151">
        <v>366</v>
      </c>
      <c r="B367" s="151" t="s">
        <v>869</v>
      </c>
      <c r="C367" s="151" t="s">
        <v>870</v>
      </c>
      <c r="D367" s="151" t="s">
        <v>496</v>
      </c>
      <c r="E367" s="151" t="s">
        <v>497</v>
      </c>
      <c r="F367" s="151">
        <v>4</v>
      </c>
      <c r="G367" s="151" t="s">
        <v>71</v>
      </c>
      <c r="H367" s="153">
        <v>4</v>
      </c>
      <c r="I367" s="151">
        <v>4</v>
      </c>
      <c r="J367" s="154" t="s">
        <v>552</v>
      </c>
    </row>
    <row r="368" spans="1:10" x14ac:dyDescent="0.3">
      <c r="A368" s="151">
        <v>367</v>
      </c>
      <c r="B368" s="151" t="s">
        <v>871</v>
      </c>
      <c r="C368" s="151" t="s">
        <v>872</v>
      </c>
      <c r="D368" s="151" t="s">
        <v>418</v>
      </c>
      <c r="E368" s="151" t="s">
        <v>419</v>
      </c>
      <c r="F368" s="151">
        <v>4</v>
      </c>
      <c r="G368" s="151" t="s">
        <v>71</v>
      </c>
      <c r="H368" s="153">
        <v>9</v>
      </c>
      <c r="I368" s="151">
        <v>17</v>
      </c>
      <c r="J368" s="154" t="s">
        <v>88</v>
      </c>
    </row>
    <row r="369" spans="1:10" x14ac:dyDescent="0.3">
      <c r="A369" s="151">
        <v>368</v>
      </c>
      <c r="B369" s="151" t="s">
        <v>873</v>
      </c>
      <c r="C369" s="151" t="s">
        <v>874</v>
      </c>
      <c r="D369" s="151" t="s">
        <v>418</v>
      </c>
      <c r="E369" s="151" t="s">
        <v>419</v>
      </c>
      <c r="F369" s="151">
        <v>4</v>
      </c>
      <c r="G369" s="151" t="s">
        <v>71</v>
      </c>
      <c r="H369" s="153">
        <v>9</v>
      </c>
      <c r="I369" s="151">
        <v>17</v>
      </c>
      <c r="J369" s="154" t="s">
        <v>88</v>
      </c>
    </row>
    <row r="370" spans="1:10" x14ac:dyDescent="0.3">
      <c r="A370" s="151">
        <v>369</v>
      </c>
      <c r="B370" s="151" t="s">
        <v>875</v>
      </c>
      <c r="C370" s="151" t="s">
        <v>876</v>
      </c>
      <c r="D370" s="151" t="s">
        <v>418</v>
      </c>
      <c r="E370" s="151" t="s">
        <v>419</v>
      </c>
      <c r="F370" s="151">
        <v>4</v>
      </c>
      <c r="G370" s="151" t="s">
        <v>71</v>
      </c>
      <c r="H370" s="153">
        <v>9</v>
      </c>
      <c r="I370" s="151">
        <v>17</v>
      </c>
      <c r="J370" s="154" t="s">
        <v>88</v>
      </c>
    </row>
    <row r="371" spans="1:10" x14ac:dyDescent="0.3">
      <c r="A371" s="151">
        <v>370</v>
      </c>
      <c r="B371" s="151" t="s">
        <v>877</v>
      </c>
      <c r="C371" s="151" t="s">
        <v>878</v>
      </c>
      <c r="D371" s="151" t="s">
        <v>418</v>
      </c>
      <c r="E371" s="151" t="s">
        <v>419</v>
      </c>
      <c r="F371" s="151">
        <v>4</v>
      </c>
      <c r="G371" s="151" t="s">
        <v>71</v>
      </c>
      <c r="H371" s="153">
        <v>9</v>
      </c>
      <c r="I371" s="151">
        <v>17</v>
      </c>
      <c r="J371" s="154" t="s">
        <v>72</v>
      </c>
    </row>
    <row r="372" spans="1:10" x14ac:dyDescent="0.3">
      <c r="A372" s="151">
        <v>371</v>
      </c>
      <c r="B372" s="151" t="s">
        <v>879</v>
      </c>
      <c r="C372" s="151" t="s">
        <v>880</v>
      </c>
      <c r="D372" s="151" t="s">
        <v>496</v>
      </c>
      <c r="E372" s="151" t="s">
        <v>497</v>
      </c>
      <c r="F372" s="151">
        <v>4</v>
      </c>
      <c r="G372" s="151" t="s">
        <v>71</v>
      </c>
      <c r="H372" s="153">
        <v>8</v>
      </c>
      <c r="I372" s="151">
        <v>16</v>
      </c>
      <c r="J372" s="154" t="s">
        <v>161</v>
      </c>
    </row>
    <row r="373" spans="1:10" x14ac:dyDescent="0.3">
      <c r="A373" s="151">
        <v>372</v>
      </c>
      <c r="B373" s="151" t="s">
        <v>881</v>
      </c>
      <c r="C373" s="151" t="s">
        <v>882</v>
      </c>
      <c r="D373" s="151" t="s">
        <v>496</v>
      </c>
      <c r="E373" s="151" t="s">
        <v>497</v>
      </c>
      <c r="F373" s="151">
        <v>4</v>
      </c>
      <c r="G373" s="151" t="s">
        <v>71</v>
      </c>
      <c r="H373" s="153">
        <v>8</v>
      </c>
      <c r="I373" s="151">
        <v>16</v>
      </c>
      <c r="J373" s="154" t="s">
        <v>161</v>
      </c>
    </row>
    <row r="374" spans="1:10" x14ac:dyDescent="0.3">
      <c r="A374" s="151">
        <v>373</v>
      </c>
      <c r="B374" s="151" t="s">
        <v>883</v>
      </c>
      <c r="C374" s="151" t="s">
        <v>884</v>
      </c>
      <c r="D374" s="151" t="s">
        <v>496</v>
      </c>
      <c r="E374" s="151" t="s">
        <v>497</v>
      </c>
      <c r="F374" s="151">
        <v>4</v>
      </c>
      <c r="G374" s="151" t="s">
        <v>71</v>
      </c>
      <c r="H374" s="153">
        <v>8</v>
      </c>
      <c r="I374" s="151">
        <v>16</v>
      </c>
      <c r="J374" s="154" t="s">
        <v>161</v>
      </c>
    </row>
    <row r="375" spans="1:10" x14ac:dyDescent="0.3">
      <c r="A375" s="151">
        <v>374</v>
      </c>
      <c r="B375" s="151" t="s">
        <v>885</v>
      </c>
      <c r="C375" s="151" t="s">
        <v>886</v>
      </c>
      <c r="D375" s="151" t="s">
        <v>496</v>
      </c>
      <c r="E375" s="151" t="s">
        <v>497</v>
      </c>
      <c r="F375" s="151">
        <v>4</v>
      </c>
      <c r="G375" s="151" t="s">
        <v>71</v>
      </c>
      <c r="H375" s="153">
        <v>8</v>
      </c>
      <c r="I375" s="151">
        <v>16</v>
      </c>
      <c r="J375" s="154" t="s">
        <v>161</v>
      </c>
    </row>
    <row r="376" spans="1:10" x14ac:dyDescent="0.3">
      <c r="A376" s="151">
        <v>375</v>
      </c>
      <c r="B376" s="151" t="s">
        <v>887</v>
      </c>
      <c r="C376" s="151" t="s">
        <v>888</v>
      </c>
      <c r="D376" s="151" t="s">
        <v>528</v>
      </c>
      <c r="E376" s="151" t="s">
        <v>529</v>
      </c>
      <c r="F376" s="151">
        <v>4</v>
      </c>
      <c r="G376" s="151" t="s">
        <v>71</v>
      </c>
      <c r="H376" s="153">
        <v>8</v>
      </c>
      <c r="I376" s="151">
        <v>16</v>
      </c>
      <c r="J376" s="154" t="s">
        <v>161</v>
      </c>
    </row>
    <row r="377" spans="1:10" x14ac:dyDescent="0.3">
      <c r="A377" s="151">
        <v>376</v>
      </c>
      <c r="B377" s="151" t="s">
        <v>889</v>
      </c>
      <c r="C377" s="151" t="s">
        <v>890</v>
      </c>
      <c r="D377" s="151" t="s">
        <v>528</v>
      </c>
      <c r="E377" s="151" t="s">
        <v>529</v>
      </c>
      <c r="F377" s="151">
        <v>4</v>
      </c>
      <c r="G377" s="151" t="s">
        <v>71</v>
      </c>
      <c r="H377" s="153">
        <v>8</v>
      </c>
      <c r="I377" s="151">
        <v>16</v>
      </c>
      <c r="J377" s="154" t="s">
        <v>161</v>
      </c>
    </row>
    <row r="378" spans="1:10" x14ac:dyDescent="0.3">
      <c r="A378" s="151">
        <v>377</v>
      </c>
      <c r="B378" s="151" t="s">
        <v>891</v>
      </c>
      <c r="C378" s="151" t="s">
        <v>892</v>
      </c>
      <c r="D378" s="151" t="s">
        <v>528</v>
      </c>
      <c r="E378" s="151" t="s">
        <v>529</v>
      </c>
      <c r="F378" s="151">
        <v>4</v>
      </c>
      <c r="G378" s="151" t="s">
        <v>71</v>
      </c>
      <c r="H378" s="153">
        <v>8</v>
      </c>
      <c r="I378" s="151">
        <v>16</v>
      </c>
      <c r="J378" s="154" t="s">
        <v>161</v>
      </c>
    </row>
    <row r="379" spans="1:10" x14ac:dyDescent="0.3">
      <c r="A379" s="151">
        <v>378</v>
      </c>
      <c r="B379" s="151" t="s">
        <v>893</v>
      </c>
      <c r="C379" s="151" t="s">
        <v>894</v>
      </c>
      <c r="D379" s="151" t="s">
        <v>528</v>
      </c>
      <c r="E379" s="151" t="s">
        <v>529</v>
      </c>
      <c r="F379" s="151">
        <v>4</v>
      </c>
      <c r="G379" s="151" t="s">
        <v>71</v>
      </c>
      <c r="H379" s="153">
        <v>8</v>
      </c>
      <c r="I379" s="151">
        <v>16</v>
      </c>
      <c r="J379" s="154" t="s">
        <v>161</v>
      </c>
    </row>
    <row r="380" spans="1:10" x14ac:dyDescent="0.3">
      <c r="A380" s="151">
        <v>379</v>
      </c>
      <c r="B380" s="151" t="s">
        <v>895</v>
      </c>
      <c r="C380" s="151" t="s">
        <v>896</v>
      </c>
      <c r="D380" s="151" t="s">
        <v>528</v>
      </c>
      <c r="E380" s="151" t="s">
        <v>529</v>
      </c>
      <c r="F380" s="151">
        <v>4</v>
      </c>
      <c r="G380" s="151" t="s">
        <v>71</v>
      </c>
      <c r="H380" s="153">
        <v>9</v>
      </c>
      <c r="I380" s="151">
        <v>17</v>
      </c>
      <c r="J380" s="154" t="s">
        <v>72</v>
      </c>
    </row>
    <row r="381" spans="1:10" x14ac:dyDescent="0.3">
      <c r="A381" s="151">
        <v>380</v>
      </c>
      <c r="B381" s="151" t="s">
        <v>897</v>
      </c>
      <c r="C381" s="151" t="s">
        <v>898</v>
      </c>
      <c r="D381" s="151" t="s">
        <v>528</v>
      </c>
      <c r="E381" s="151" t="s">
        <v>529</v>
      </c>
      <c r="F381" s="151">
        <v>4</v>
      </c>
      <c r="G381" s="151" t="s">
        <v>71</v>
      </c>
      <c r="H381" s="153">
        <v>9</v>
      </c>
      <c r="I381" s="151">
        <v>17</v>
      </c>
      <c r="J381" s="154" t="s">
        <v>72</v>
      </c>
    </row>
    <row r="382" spans="1:10" x14ac:dyDescent="0.3">
      <c r="A382" s="151">
        <v>381</v>
      </c>
      <c r="B382" s="151" t="s">
        <v>899</v>
      </c>
      <c r="C382" s="151" t="s">
        <v>900</v>
      </c>
      <c r="D382" s="151" t="s">
        <v>528</v>
      </c>
      <c r="E382" s="151" t="s">
        <v>529</v>
      </c>
      <c r="F382" s="151">
        <v>4</v>
      </c>
      <c r="G382" s="151" t="s">
        <v>71</v>
      </c>
      <c r="H382" s="153">
        <v>9</v>
      </c>
      <c r="I382" s="151">
        <v>17</v>
      </c>
      <c r="J382" s="154" t="s">
        <v>88</v>
      </c>
    </row>
    <row r="383" spans="1:10" x14ac:dyDescent="0.3">
      <c r="A383" s="151">
        <v>382</v>
      </c>
      <c r="B383" s="151" t="s">
        <v>901</v>
      </c>
      <c r="C383" s="151" t="s">
        <v>902</v>
      </c>
      <c r="D383" s="151" t="s">
        <v>528</v>
      </c>
      <c r="E383" s="151" t="s">
        <v>529</v>
      </c>
      <c r="F383" s="151">
        <v>4</v>
      </c>
      <c r="G383" s="151" t="s">
        <v>71</v>
      </c>
      <c r="H383" s="153">
        <v>9</v>
      </c>
      <c r="I383" s="151">
        <v>17</v>
      </c>
      <c r="J383" s="154" t="s">
        <v>72</v>
      </c>
    </row>
    <row r="384" spans="1:10" x14ac:dyDescent="0.3">
      <c r="A384" s="151">
        <v>383</v>
      </c>
      <c r="B384" s="151" t="s">
        <v>903</v>
      </c>
      <c r="C384" s="151" t="s">
        <v>904</v>
      </c>
      <c r="D384" s="151" t="s">
        <v>418</v>
      </c>
      <c r="E384" s="151" t="s">
        <v>419</v>
      </c>
      <c r="F384" s="151">
        <v>4</v>
      </c>
      <c r="G384" s="151" t="s">
        <v>71</v>
      </c>
      <c r="H384" s="153">
        <v>5</v>
      </c>
      <c r="I384" s="151">
        <v>6</v>
      </c>
      <c r="J384" s="154" t="s">
        <v>182</v>
      </c>
    </row>
    <row r="385" spans="1:10" x14ac:dyDescent="0.3">
      <c r="A385" s="151">
        <v>384</v>
      </c>
      <c r="B385" s="151" t="s">
        <v>905</v>
      </c>
      <c r="C385" s="151" t="s">
        <v>906</v>
      </c>
      <c r="D385" s="151" t="s">
        <v>418</v>
      </c>
      <c r="E385" s="151" t="s">
        <v>419</v>
      </c>
      <c r="F385" s="151">
        <v>4</v>
      </c>
      <c r="G385" s="151" t="s">
        <v>71</v>
      </c>
      <c r="H385" s="153">
        <v>5</v>
      </c>
      <c r="I385" s="151">
        <v>6</v>
      </c>
      <c r="J385" s="154" t="s">
        <v>182</v>
      </c>
    </row>
    <row r="386" spans="1:10" x14ac:dyDescent="0.3">
      <c r="A386" s="151">
        <v>385</v>
      </c>
      <c r="B386" s="151" t="s">
        <v>907</v>
      </c>
      <c r="C386" s="151" t="s">
        <v>908</v>
      </c>
      <c r="D386" s="151" t="s">
        <v>418</v>
      </c>
      <c r="E386" s="151" t="s">
        <v>419</v>
      </c>
      <c r="F386" s="151">
        <v>4</v>
      </c>
      <c r="G386" s="151" t="s">
        <v>71</v>
      </c>
      <c r="H386" s="153">
        <v>5</v>
      </c>
      <c r="I386" s="151">
        <v>6</v>
      </c>
      <c r="J386" s="154" t="s">
        <v>182</v>
      </c>
    </row>
    <row r="387" spans="1:10" x14ac:dyDescent="0.3">
      <c r="A387" s="151">
        <v>386</v>
      </c>
      <c r="B387" s="151" t="s">
        <v>909</v>
      </c>
      <c r="C387" s="151" t="s">
        <v>910</v>
      </c>
      <c r="D387" s="151" t="s">
        <v>296</v>
      </c>
      <c r="E387" s="151" t="s">
        <v>297</v>
      </c>
      <c r="F387" s="151">
        <v>4</v>
      </c>
      <c r="G387" s="151" t="s">
        <v>71</v>
      </c>
      <c r="H387" s="153">
        <v>8</v>
      </c>
      <c r="I387" s="151">
        <v>16</v>
      </c>
      <c r="J387" s="154" t="s">
        <v>161</v>
      </c>
    </row>
    <row r="388" spans="1:10" x14ac:dyDescent="0.3">
      <c r="A388" s="151">
        <v>387</v>
      </c>
      <c r="B388" s="151" t="s">
        <v>911</v>
      </c>
      <c r="C388" s="151" t="s">
        <v>912</v>
      </c>
      <c r="D388" s="151" t="s">
        <v>296</v>
      </c>
      <c r="E388" s="151" t="s">
        <v>297</v>
      </c>
      <c r="F388" s="151">
        <v>4</v>
      </c>
      <c r="G388" s="151" t="s">
        <v>71</v>
      </c>
      <c r="H388" s="153">
        <v>8</v>
      </c>
      <c r="I388" s="151">
        <v>16</v>
      </c>
      <c r="J388" s="154" t="s">
        <v>161</v>
      </c>
    </row>
    <row r="389" spans="1:10" x14ac:dyDescent="0.3">
      <c r="A389" s="151">
        <v>388</v>
      </c>
      <c r="B389" s="151" t="s">
        <v>913</v>
      </c>
      <c r="C389" s="151" t="s">
        <v>914</v>
      </c>
      <c r="D389" s="151" t="s">
        <v>296</v>
      </c>
      <c r="E389" s="151" t="s">
        <v>297</v>
      </c>
      <c r="F389" s="151">
        <v>4</v>
      </c>
      <c r="G389" s="151" t="s">
        <v>71</v>
      </c>
      <c r="H389" s="153">
        <v>8</v>
      </c>
      <c r="I389" s="151">
        <v>16</v>
      </c>
      <c r="J389" s="154" t="s">
        <v>161</v>
      </c>
    </row>
    <row r="390" spans="1:10" x14ac:dyDescent="0.3">
      <c r="A390" s="151">
        <v>389</v>
      </c>
      <c r="B390" s="151" t="s">
        <v>915</v>
      </c>
      <c r="C390" s="151" t="s">
        <v>916</v>
      </c>
      <c r="D390" s="151" t="s">
        <v>336</v>
      </c>
      <c r="E390" s="151" t="s">
        <v>337</v>
      </c>
      <c r="F390" s="151">
        <v>4</v>
      </c>
      <c r="G390" s="151" t="s">
        <v>71</v>
      </c>
      <c r="H390" s="153">
        <v>8</v>
      </c>
      <c r="I390" s="151">
        <v>16</v>
      </c>
      <c r="J390" s="154" t="s">
        <v>161</v>
      </c>
    </row>
    <row r="391" spans="1:10" x14ac:dyDescent="0.3">
      <c r="A391" s="151">
        <v>390</v>
      </c>
      <c r="B391" s="151" t="s">
        <v>917</v>
      </c>
      <c r="C391" s="151" t="s">
        <v>918</v>
      </c>
      <c r="D391" s="151" t="s">
        <v>336</v>
      </c>
      <c r="E391" s="151" t="s">
        <v>337</v>
      </c>
      <c r="F391" s="151">
        <v>4</v>
      </c>
      <c r="G391" s="151" t="s">
        <v>71</v>
      </c>
      <c r="H391" s="153">
        <v>8</v>
      </c>
      <c r="I391" s="151">
        <v>16</v>
      </c>
      <c r="J391" s="154" t="s">
        <v>161</v>
      </c>
    </row>
    <row r="392" spans="1:10" x14ac:dyDescent="0.3">
      <c r="A392" s="151">
        <v>391</v>
      </c>
      <c r="B392" s="151" t="s">
        <v>919</v>
      </c>
      <c r="C392" s="151" t="s">
        <v>920</v>
      </c>
      <c r="D392" s="151" t="s">
        <v>336</v>
      </c>
      <c r="E392" s="151" t="s">
        <v>337</v>
      </c>
      <c r="F392" s="151">
        <v>4</v>
      </c>
      <c r="G392" s="151" t="s">
        <v>71</v>
      </c>
      <c r="H392" s="153">
        <v>8</v>
      </c>
      <c r="I392" s="151">
        <v>16</v>
      </c>
      <c r="J392" s="154" t="s">
        <v>161</v>
      </c>
    </row>
    <row r="393" spans="1:10" x14ac:dyDescent="0.3">
      <c r="A393" s="151">
        <v>392</v>
      </c>
      <c r="B393" s="151" t="s">
        <v>921</v>
      </c>
      <c r="C393" s="151" t="s">
        <v>922</v>
      </c>
      <c r="D393" s="151" t="s">
        <v>382</v>
      </c>
      <c r="E393" s="151" t="s">
        <v>383</v>
      </c>
      <c r="F393" s="151">
        <v>4</v>
      </c>
      <c r="G393" s="151" t="s">
        <v>71</v>
      </c>
      <c r="H393" s="153">
        <v>9</v>
      </c>
      <c r="I393" s="151">
        <v>17</v>
      </c>
      <c r="J393" s="154" t="s">
        <v>72</v>
      </c>
    </row>
    <row r="394" spans="1:10" x14ac:dyDescent="0.3">
      <c r="A394" s="151">
        <v>393</v>
      </c>
      <c r="B394" s="151" t="s">
        <v>923</v>
      </c>
      <c r="C394" s="151" t="s">
        <v>924</v>
      </c>
      <c r="D394" s="151" t="s">
        <v>382</v>
      </c>
      <c r="E394" s="151" t="s">
        <v>383</v>
      </c>
      <c r="F394" s="151">
        <v>4</v>
      </c>
      <c r="G394" s="151" t="s">
        <v>71</v>
      </c>
      <c r="H394" s="153">
        <v>9</v>
      </c>
      <c r="I394" s="151">
        <v>17</v>
      </c>
      <c r="J394" s="154" t="s">
        <v>72</v>
      </c>
    </row>
    <row r="395" spans="1:10" x14ac:dyDescent="0.3">
      <c r="A395" s="151">
        <v>394</v>
      </c>
      <c r="B395" s="151" t="s">
        <v>925</v>
      </c>
      <c r="C395" s="151" t="s">
        <v>926</v>
      </c>
      <c r="D395" s="151" t="s">
        <v>382</v>
      </c>
      <c r="E395" s="151" t="s">
        <v>383</v>
      </c>
      <c r="F395" s="151">
        <v>4</v>
      </c>
      <c r="G395" s="151" t="s">
        <v>71</v>
      </c>
      <c r="H395" s="153">
        <v>9</v>
      </c>
      <c r="I395" s="151">
        <v>17</v>
      </c>
      <c r="J395" s="154" t="s">
        <v>72</v>
      </c>
    </row>
    <row r="396" spans="1:10" x14ac:dyDescent="0.3">
      <c r="A396" s="151">
        <v>395</v>
      </c>
      <c r="B396" s="151" t="s">
        <v>927</v>
      </c>
      <c r="C396" s="151" t="s">
        <v>928</v>
      </c>
      <c r="D396" s="151" t="s">
        <v>207</v>
      </c>
      <c r="E396" s="151" t="s">
        <v>208</v>
      </c>
      <c r="F396" s="151">
        <v>4</v>
      </c>
      <c r="G396" s="151" t="s">
        <v>71</v>
      </c>
      <c r="H396" s="153">
        <v>8</v>
      </c>
      <c r="I396" s="151">
        <v>16</v>
      </c>
      <c r="J396" s="154" t="s">
        <v>161</v>
      </c>
    </row>
    <row r="397" spans="1:10" x14ac:dyDescent="0.3">
      <c r="A397" s="151">
        <v>396</v>
      </c>
      <c r="B397" s="151" t="s">
        <v>929</v>
      </c>
      <c r="C397" s="151" t="s">
        <v>930</v>
      </c>
      <c r="D397" s="151" t="s">
        <v>207</v>
      </c>
      <c r="E397" s="151" t="s">
        <v>208</v>
      </c>
      <c r="F397" s="151">
        <v>4</v>
      </c>
      <c r="G397" s="151" t="s">
        <v>71</v>
      </c>
      <c r="H397" s="153">
        <v>8</v>
      </c>
      <c r="I397" s="151">
        <v>16</v>
      </c>
      <c r="J397" s="154" t="s">
        <v>161</v>
      </c>
    </row>
    <row r="398" spans="1:10" x14ac:dyDescent="0.3">
      <c r="A398" s="151">
        <v>397</v>
      </c>
      <c r="B398" s="151" t="s">
        <v>931</v>
      </c>
      <c r="C398" s="151" t="s">
        <v>932</v>
      </c>
      <c r="D398" s="151" t="s">
        <v>358</v>
      </c>
      <c r="E398" s="151" t="s">
        <v>359</v>
      </c>
      <c r="F398" s="151">
        <v>4</v>
      </c>
      <c r="G398" s="151" t="s">
        <v>71</v>
      </c>
      <c r="H398" s="153">
        <v>8</v>
      </c>
      <c r="I398" s="151">
        <v>16</v>
      </c>
      <c r="J398" s="154" t="s">
        <v>161</v>
      </c>
    </row>
    <row r="399" spans="1:10" x14ac:dyDescent="0.3">
      <c r="A399" s="151">
        <v>398</v>
      </c>
      <c r="B399" s="151" t="s">
        <v>933</v>
      </c>
      <c r="C399" s="151" t="s">
        <v>934</v>
      </c>
      <c r="D399" s="151" t="s">
        <v>358</v>
      </c>
      <c r="E399" s="151" t="s">
        <v>359</v>
      </c>
      <c r="F399" s="151">
        <v>4</v>
      </c>
      <c r="G399" s="151" t="s">
        <v>71</v>
      </c>
      <c r="H399" s="153">
        <v>8</v>
      </c>
      <c r="I399" s="151">
        <v>16</v>
      </c>
      <c r="J399" s="154" t="s">
        <v>161</v>
      </c>
    </row>
    <row r="400" spans="1:10" x14ac:dyDescent="0.3">
      <c r="A400" s="151">
        <v>399</v>
      </c>
      <c r="B400" s="151" t="s">
        <v>935</v>
      </c>
      <c r="C400" s="151" t="s">
        <v>936</v>
      </c>
      <c r="D400" s="151" t="s">
        <v>496</v>
      </c>
      <c r="E400" s="151" t="s">
        <v>497</v>
      </c>
      <c r="F400" s="151">
        <v>4</v>
      </c>
      <c r="G400" s="151" t="s">
        <v>71</v>
      </c>
      <c r="H400" s="153">
        <v>9</v>
      </c>
      <c r="I400" s="151">
        <v>17</v>
      </c>
      <c r="J400" s="154" t="s">
        <v>72</v>
      </c>
    </row>
    <row r="401" spans="1:10" x14ac:dyDescent="0.3">
      <c r="A401" s="151">
        <v>400</v>
      </c>
      <c r="B401" s="151" t="s">
        <v>937</v>
      </c>
      <c r="C401" s="151" t="s">
        <v>938</v>
      </c>
      <c r="D401" s="151" t="s">
        <v>496</v>
      </c>
      <c r="E401" s="151" t="s">
        <v>497</v>
      </c>
      <c r="F401" s="151">
        <v>4</v>
      </c>
      <c r="G401" s="151" t="s">
        <v>71</v>
      </c>
      <c r="H401" s="153">
        <v>9</v>
      </c>
      <c r="I401" s="151">
        <v>17</v>
      </c>
      <c r="J401" s="154" t="s">
        <v>72</v>
      </c>
    </row>
    <row r="402" spans="1:10" x14ac:dyDescent="0.3">
      <c r="A402" s="151">
        <v>401</v>
      </c>
      <c r="B402" s="151" t="s">
        <v>939</v>
      </c>
      <c r="C402" s="151" t="s">
        <v>940</v>
      </c>
      <c r="D402" s="151" t="s">
        <v>496</v>
      </c>
      <c r="E402" s="151" t="s">
        <v>497</v>
      </c>
      <c r="F402" s="151">
        <v>4</v>
      </c>
      <c r="G402" s="151" t="s">
        <v>71</v>
      </c>
      <c r="H402" s="153">
        <v>9</v>
      </c>
      <c r="I402" s="151">
        <v>17</v>
      </c>
      <c r="J402" s="154" t="s">
        <v>72</v>
      </c>
    </row>
    <row r="403" spans="1:10" x14ac:dyDescent="0.3">
      <c r="A403" s="151">
        <v>402</v>
      </c>
      <c r="B403" s="151" t="s">
        <v>941</v>
      </c>
      <c r="C403" s="151" t="s">
        <v>942</v>
      </c>
      <c r="D403" s="151" t="s">
        <v>127</v>
      </c>
      <c r="E403" s="151" t="s">
        <v>128</v>
      </c>
      <c r="F403" s="151">
        <v>4</v>
      </c>
      <c r="G403" s="151" t="s">
        <v>71</v>
      </c>
      <c r="H403" s="153">
        <v>9</v>
      </c>
      <c r="I403" s="151">
        <v>17</v>
      </c>
      <c r="J403" s="154" t="s">
        <v>72</v>
      </c>
    </row>
    <row r="404" spans="1:10" x14ac:dyDescent="0.3">
      <c r="A404" s="151">
        <v>403</v>
      </c>
      <c r="B404" s="151" t="s">
        <v>943</v>
      </c>
      <c r="C404" s="151" t="s">
        <v>944</v>
      </c>
      <c r="D404" s="151" t="s">
        <v>127</v>
      </c>
      <c r="E404" s="151" t="s">
        <v>128</v>
      </c>
      <c r="F404" s="151">
        <v>4</v>
      </c>
      <c r="G404" s="151" t="s">
        <v>71</v>
      </c>
      <c r="H404" s="153">
        <v>9</v>
      </c>
      <c r="I404" s="151">
        <v>17</v>
      </c>
      <c r="J404" s="154" t="s">
        <v>72</v>
      </c>
    </row>
    <row r="405" spans="1:10" x14ac:dyDescent="0.3">
      <c r="A405" s="151">
        <v>404</v>
      </c>
      <c r="B405" s="151" t="s">
        <v>945</v>
      </c>
      <c r="C405" s="151" t="s">
        <v>946</v>
      </c>
      <c r="D405" s="151" t="s">
        <v>127</v>
      </c>
      <c r="E405" s="151" t="s">
        <v>128</v>
      </c>
      <c r="F405" s="151">
        <v>4</v>
      </c>
      <c r="G405" s="151" t="s">
        <v>71</v>
      </c>
      <c r="H405" s="153">
        <v>9</v>
      </c>
      <c r="I405" s="151">
        <v>17</v>
      </c>
      <c r="J405" s="154" t="s">
        <v>72</v>
      </c>
    </row>
    <row r="406" spans="1:10" x14ac:dyDescent="0.3">
      <c r="A406" s="151">
        <v>405</v>
      </c>
      <c r="B406" s="151" t="s">
        <v>947</v>
      </c>
      <c r="C406" s="151" t="s">
        <v>948</v>
      </c>
      <c r="D406" s="151" t="s">
        <v>296</v>
      </c>
      <c r="E406" s="151" t="s">
        <v>297</v>
      </c>
      <c r="F406" s="151">
        <v>4</v>
      </c>
      <c r="G406" s="151" t="s">
        <v>71</v>
      </c>
      <c r="H406" s="153">
        <v>8</v>
      </c>
      <c r="I406" s="151">
        <v>16</v>
      </c>
      <c r="J406" s="154" t="s">
        <v>161</v>
      </c>
    </row>
    <row r="407" spans="1:10" x14ac:dyDescent="0.3">
      <c r="A407" s="151">
        <v>406</v>
      </c>
      <c r="B407" s="151" t="s">
        <v>949</v>
      </c>
      <c r="C407" s="151" t="s">
        <v>950</v>
      </c>
      <c r="D407" s="151" t="s">
        <v>296</v>
      </c>
      <c r="E407" s="151" t="s">
        <v>297</v>
      </c>
      <c r="F407" s="151">
        <v>4</v>
      </c>
      <c r="G407" s="151" t="s">
        <v>71</v>
      </c>
      <c r="H407" s="153">
        <v>8</v>
      </c>
      <c r="I407" s="151">
        <v>16</v>
      </c>
      <c r="J407" s="154" t="s">
        <v>161</v>
      </c>
    </row>
    <row r="408" spans="1:10" x14ac:dyDescent="0.3">
      <c r="A408" s="151">
        <v>407</v>
      </c>
      <c r="B408" s="151" t="s">
        <v>951</v>
      </c>
      <c r="C408" s="151" t="s">
        <v>952</v>
      </c>
      <c r="D408" s="151" t="s">
        <v>296</v>
      </c>
      <c r="E408" s="151" t="s">
        <v>297</v>
      </c>
      <c r="F408" s="151">
        <v>4</v>
      </c>
      <c r="G408" s="151" t="s">
        <v>71</v>
      </c>
      <c r="H408" s="153">
        <v>8</v>
      </c>
      <c r="I408" s="151">
        <v>16</v>
      </c>
      <c r="J408" s="154" t="s">
        <v>161</v>
      </c>
    </row>
    <row r="409" spans="1:10" x14ac:dyDescent="0.3">
      <c r="A409" s="151">
        <v>408</v>
      </c>
      <c r="B409" s="151" t="s">
        <v>953</v>
      </c>
      <c r="C409" s="151" t="s">
        <v>954</v>
      </c>
      <c r="D409" s="151" t="s">
        <v>520</v>
      </c>
      <c r="E409" s="151" t="s">
        <v>521</v>
      </c>
      <c r="F409" s="151">
        <v>4</v>
      </c>
      <c r="G409" s="151" t="s">
        <v>71</v>
      </c>
      <c r="H409" s="153">
        <v>9</v>
      </c>
      <c r="I409" s="151">
        <v>17</v>
      </c>
      <c r="J409" s="154" t="s">
        <v>72</v>
      </c>
    </row>
    <row r="410" spans="1:10" x14ac:dyDescent="0.3">
      <c r="A410" s="151">
        <v>409</v>
      </c>
      <c r="B410" s="151" t="s">
        <v>955</v>
      </c>
      <c r="C410" s="151" t="s">
        <v>956</v>
      </c>
      <c r="D410" s="151" t="s">
        <v>113</v>
      </c>
      <c r="E410" s="151" t="s">
        <v>114</v>
      </c>
      <c r="F410" s="151">
        <v>4</v>
      </c>
      <c r="G410" s="151" t="s">
        <v>71</v>
      </c>
      <c r="H410" s="153">
        <v>9</v>
      </c>
      <c r="I410" s="151">
        <v>17</v>
      </c>
      <c r="J410" s="154" t="s">
        <v>72</v>
      </c>
    </row>
    <row r="411" spans="1:10" x14ac:dyDescent="0.3">
      <c r="A411" s="151">
        <v>410</v>
      </c>
      <c r="B411" s="151" t="s">
        <v>957</v>
      </c>
      <c r="C411" s="151" t="s">
        <v>958</v>
      </c>
      <c r="D411" s="151" t="s">
        <v>113</v>
      </c>
      <c r="E411" s="151" t="s">
        <v>114</v>
      </c>
      <c r="F411" s="151">
        <v>4</v>
      </c>
      <c r="G411" s="151" t="s">
        <v>71</v>
      </c>
      <c r="H411" s="153">
        <v>9</v>
      </c>
      <c r="I411" s="151">
        <v>17</v>
      </c>
      <c r="J411" s="154" t="s">
        <v>72</v>
      </c>
    </row>
    <row r="412" spans="1:10" x14ac:dyDescent="0.3">
      <c r="A412" s="151">
        <v>411</v>
      </c>
      <c r="B412" s="151" t="s">
        <v>959</v>
      </c>
      <c r="C412" s="151" t="s">
        <v>960</v>
      </c>
      <c r="D412" s="151" t="s">
        <v>113</v>
      </c>
      <c r="E412" s="151" t="s">
        <v>114</v>
      </c>
      <c r="F412" s="151">
        <v>4</v>
      </c>
      <c r="G412" s="151" t="s">
        <v>71</v>
      </c>
      <c r="H412" s="153">
        <v>9</v>
      </c>
      <c r="I412" s="151">
        <v>17</v>
      </c>
      <c r="J412" s="154" t="s">
        <v>72</v>
      </c>
    </row>
    <row r="413" spans="1:10" x14ac:dyDescent="0.3">
      <c r="A413" s="151">
        <v>412</v>
      </c>
      <c r="B413" s="151" t="s">
        <v>961</v>
      </c>
      <c r="C413" s="151" t="s">
        <v>962</v>
      </c>
      <c r="D413" s="151" t="s">
        <v>296</v>
      </c>
      <c r="E413" s="151" t="s">
        <v>297</v>
      </c>
      <c r="F413" s="151">
        <v>4</v>
      </c>
      <c r="G413" s="151" t="s">
        <v>71</v>
      </c>
      <c r="H413" s="153">
        <v>8</v>
      </c>
      <c r="I413" s="151">
        <v>16</v>
      </c>
      <c r="J413" s="154" t="s">
        <v>161</v>
      </c>
    </row>
    <row r="414" spans="1:10" x14ac:dyDescent="0.3">
      <c r="A414" s="151">
        <v>413</v>
      </c>
      <c r="B414" s="151" t="s">
        <v>963</v>
      </c>
      <c r="C414" s="151" t="s">
        <v>964</v>
      </c>
      <c r="D414" s="151" t="s">
        <v>296</v>
      </c>
      <c r="E414" s="151" t="s">
        <v>297</v>
      </c>
      <c r="F414" s="151">
        <v>4</v>
      </c>
      <c r="G414" s="151" t="s">
        <v>71</v>
      </c>
      <c r="H414" s="153">
        <v>8</v>
      </c>
      <c r="I414" s="151">
        <v>16</v>
      </c>
      <c r="J414" s="154" t="s">
        <v>161</v>
      </c>
    </row>
    <row r="415" spans="1:10" x14ac:dyDescent="0.3">
      <c r="A415" s="151">
        <v>414</v>
      </c>
      <c r="B415" s="151" t="s">
        <v>965</v>
      </c>
      <c r="C415" s="151" t="s">
        <v>966</v>
      </c>
      <c r="D415" s="151" t="s">
        <v>296</v>
      </c>
      <c r="E415" s="151" t="s">
        <v>297</v>
      </c>
      <c r="F415" s="151">
        <v>4</v>
      </c>
      <c r="G415" s="151" t="s">
        <v>71</v>
      </c>
      <c r="H415" s="153">
        <v>8</v>
      </c>
      <c r="I415" s="151">
        <v>16</v>
      </c>
      <c r="J415" s="154" t="s">
        <v>161</v>
      </c>
    </row>
    <row r="416" spans="1:10" x14ac:dyDescent="0.3">
      <c r="A416" s="151">
        <v>415</v>
      </c>
      <c r="B416" s="151" t="s">
        <v>967</v>
      </c>
      <c r="C416" s="151" t="s">
        <v>968</v>
      </c>
      <c r="D416" s="151" t="s">
        <v>207</v>
      </c>
      <c r="E416" s="151" t="s">
        <v>208</v>
      </c>
      <c r="F416" s="151">
        <v>4</v>
      </c>
      <c r="G416" s="151" t="s">
        <v>71</v>
      </c>
      <c r="H416" s="153">
        <v>9</v>
      </c>
      <c r="I416" s="151">
        <v>17</v>
      </c>
      <c r="J416" s="154" t="s">
        <v>72</v>
      </c>
    </row>
    <row r="417" spans="1:10" x14ac:dyDescent="0.3">
      <c r="A417" s="151">
        <v>416</v>
      </c>
      <c r="B417" s="151" t="s">
        <v>969</v>
      </c>
      <c r="C417" s="151" t="s">
        <v>970</v>
      </c>
      <c r="D417" s="151" t="s">
        <v>207</v>
      </c>
      <c r="E417" s="151" t="s">
        <v>208</v>
      </c>
      <c r="F417" s="151">
        <v>4</v>
      </c>
      <c r="G417" s="151" t="s">
        <v>71</v>
      </c>
      <c r="H417" s="153">
        <v>9</v>
      </c>
      <c r="I417" s="151">
        <v>17</v>
      </c>
      <c r="J417" s="154" t="s">
        <v>72</v>
      </c>
    </row>
    <row r="418" spans="1:10" x14ac:dyDescent="0.3">
      <c r="A418" s="151">
        <v>417</v>
      </c>
      <c r="B418" s="151" t="s">
        <v>971</v>
      </c>
      <c r="C418" s="151" t="s">
        <v>972</v>
      </c>
      <c r="D418" s="151" t="s">
        <v>418</v>
      </c>
      <c r="E418" s="151" t="s">
        <v>419</v>
      </c>
      <c r="F418" s="151">
        <v>4</v>
      </c>
      <c r="G418" s="151" t="s">
        <v>71</v>
      </c>
      <c r="H418" s="153">
        <v>5</v>
      </c>
      <c r="I418" s="151">
        <v>6</v>
      </c>
      <c r="J418" s="154" t="s">
        <v>182</v>
      </c>
    </row>
    <row r="419" spans="1:10" x14ac:dyDescent="0.3">
      <c r="A419" s="151">
        <v>418</v>
      </c>
      <c r="B419" s="151" t="s">
        <v>973</v>
      </c>
      <c r="C419" s="151" t="s">
        <v>974</v>
      </c>
      <c r="D419" s="151" t="s">
        <v>243</v>
      </c>
      <c r="E419" s="151" t="s">
        <v>244</v>
      </c>
      <c r="F419" s="151">
        <v>4</v>
      </c>
      <c r="G419" s="151" t="s">
        <v>71</v>
      </c>
      <c r="H419" s="153">
        <v>9</v>
      </c>
      <c r="I419" s="151">
        <v>17</v>
      </c>
      <c r="J419" s="154" t="s">
        <v>72</v>
      </c>
    </row>
    <row r="420" spans="1:10" x14ac:dyDescent="0.3">
      <c r="A420" s="151">
        <v>419</v>
      </c>
      <c r="B420" s="151" t="s">
        <v>975</v>
      </c>
      <c r="C420" s="151" t="s">
        <v>976</v>
      </c>
      <c r="D420" s="151" t="s">
        <v>243</v>
      </c>
      <c r="E420" s="151" t="s">
        <v>244</v>
      </c>
      <c r="F420" s="151">
        <v>4</v>
      </c>
      <c r="G420" s="151" t="s">
        <v>71</v>
      </c>
      <c r="H420" s="153">
        <v>9</v>
      </c>
      <c r="I420" s="151">
        <v>17</v>
      </c>
      <c r="J420" s="154" t="s">
        <v>72</v>
      </c>
    </row>
    <row r="421" spans="1:10" x14ac:dyDescent="0.3">
      <c r="A421" s="151">
        <v>420</v>
      </c>
      <c r="B421" s="151" t="s">
        <v>977</v>
      </c>
      <c r="C421" s="151" t="s">
        <v>978</v>
      </c>
      <c r="D421" s="151" t="s">
        <v>280</v>
      </c>
      <c r="E421" s="151" t="s">
        <v>281</v>
      </c>
      <c r="F421" s="151">
        <v>4</v>
      </c>
      <c r="G421" s="151" t="s">
        <v>71</v>
      </c>
      <c r="H421" s="153">
        <v>8</v>
      </c>
      <c r="I421" s="151">
        <v>16</v>
      </c>
      <c r="J421" s="154" t="s">
        <v>161</v>
      </c>
    </row>
    <row r="422" spans="1:10" x14ac:dyDescent="0.3">
      <c r="A422" s="151">
        <v>421</v>
      </c>
      <c r="B422" s="151" t="s">
        <v>979</v>
      </c>
      <c r="C422" s="151" t="s">
        <v>980</v>
      </c>
      <c r="D422" s="151" t="s">
        <v>280</v>
      </c>
      <c r="E422" s="151" t="s">
        <v>281</v>
      </c>
      <c r="F422" s="151">
        <v>4</v>
      </c>
      <c r="G422" s="151" t="s">
        <v>71</v>
      </c>
      <c r="H422" s="153">
        <v>8</v>
      </c>
      <c r="I422" s="151">
        <v>16</v>
      </c>
      <c r="J422" s="154" t="s">
        <v>161</v>
      </c>
    </row>
    <row r="423" spans="1:10" x14ac:dyDescent="0.3">
      <c r="A423" s="151">
        <v>422</v>
      </c>
      <c r="B423" s="151" t="s">
        <v>981</v>
      </c>
      <c r="C423" s="151" t="s">
        <v>982</v>
      </c>
      <c r="D423" s="151" t="s">
        <v>520</v>
      </c>
      <c r="E423" s="151" t="s">
        <v>521</v>
      </c>
      <c r="F423" s="151">
        <v>4</v>
      </c>
      <c r="G423" s="151" t="s">
        <v>71</v>
      </c>
      <c r="H423" s="153">
        <v>8</v>
      </c>
      <c r="I423" s="151">
        <v>16</v>
      </c>
      <c r="J423" s="154" t="s">
        <v>161</v>
      </c>
    </row>
    <row r="424" spans="1:10" x14ac:dyDescent="0.3">
      <c r="A424" s="151">
        <v>423</v>
      </c>
      <c r="B424" s="151" t="s">
        <v>983</v>
      </c>
      <c r="C424" s="151" t="s">
        <v>984</v>
      </c>
      <c r="D424" s="151" t="s">
        <v>418</v>
      </c>
      <c r="E424" s="151" t="s">
        <v>419</v>
      </c>
      <c r="F424" s="151">
        <v>4</v>
      </c>
      <c r="G424" s="151" t="s">
        <v>71</v>
      </c>
      <c r="H424" s="153">
        <v>5</v>
      </c>
      <c r="I424" s="151">
        <v>6</v>
      </c>
      <c r="J424" s="154" t="s">
        <v>182</v>
      </c>
    </row>
    <row r="425" spans="1:10" x14ac:dyDescent="0.3">
      <c r="A425" s="151">
        <v>424</v>
      </c>
      <c r="B425" s="151" t="s">
        <v>985</v>
      </c>
      <c r="C425" s="151" t="s">
        <v>986</v>
      </c>
      <c r="D425" s="151" t="s">
        <v>418</v>
      </c>
      <c r="E425" s="151" t="s">
        <v>419</v>
      </c>
      <c r="F425" s="151">
        <v>4</v>
      </c>
      <c r="G425" s="151" t="s">
        <v>71</v>
      </c>
      <c r="H425" s="153">
        <v>5</v>
      </c>
      <c r="I425" s="151">
        <v>6</v>
      </c>
      <c r="J425" s="154" t="s">
        <v>182</v>
      </c>
    </row>
    <row r="426" spans="1:10" x14ac:dyDescent="0.3">
      <c r="A426" s="151">
        <v>425</v>
      </c>
      <c r="B426" s="151" t="s">
        <v>987</v>
      </c>
      <c r="C426" s="151" t="s">
        <v>988</v>
      </c>
      <c r="D426" s="151" t="s">
        <v>280</v>
      </c>
      <c r="E426" s="151" t="s">
        <v>281</v>
      </c>
      <c r="F426" s="151">
        <v>4</v>
      </c>
      <c r="G426" s="151" t="s">
        <v>71</v>
      </c>
      <c r="H426" s="153">
        <v>9</v>
      </c>
      <c r="I426" s="151">
        <v>17</v>
      </c>
      <c r="J426" s="154" t="s">
        <v>72</v>
      </c>
    </row>
    <row r="427" spans="1:10" x14ac:dyDescent="0.3">
      <c r="A427" s="151">
        <v>426</v>
      </c>
      <c r="B427" s="151" t="s">
        <v>989</v>
      </c>
      <c r="C427" s="151" t="s">
        <v>990</v>
      </c>
      <c r="D427" s="151" t="s">
        <v>280</v>
      </c>
      <c r="E427" s="151" t="s">
        <v>281</v>
      </c>
      <c r="F427" s="151">
        <v>4</v>
      </c>
      <c r="G427" s="151" t="s">
        <v>71</v>
      </c>
      <c r="H427" s="153">
        <v>9</v>
      </c>
      <c r="I427" s="151">
        <v>17</v>
      </c>
      <c r="J427" s="154" t="s">
        <v>88</v>
      </c>
    </row>
    <row r="428" spans="1:10" x14ac:dyDescent="0.3">
      <c r="A428" s="151">
        <v>427</v>
      </c>
      <c r="B428" s="151" t="s">
        <v>991</v>
      </c>
      <c r="C428" s="151" t="s">
        <v>992</v>
      </c>
      <c r="D428" s="151" t="s">
        <v>392</v>
      </c>
      <c r="E428" s="151" t="s">
        <v>393</v>
      </c>
      <c r="F428" s="151">
        <v>4</v>
      </c>
      <c r="G428" s="151" t="s">
        <v>71</v>
      </c>
      <c r="H428" s="153">
        <v>8</v>
      </c>
      <c r="I428" s="151">
        <v>16</v>
      </c>
      <c r="J428" s="154" t="s">
        <v>161</v>
      </c>
    </row>
    <row r="429" spans="1:10" x14ac:dyDescent="0.3">
      <c r="A429" s="151">
        <v>428</v>
      </c>
      <c r="B429" s="151" t="s">
        <v>993</v>
      </c>
      <c r="C429" s="151" t="s">
        <v>994</v>
      </c>
      <c r="D429" s="151" t="s">
        <v>392</v>
      </c>
      <c r="E429" s="151" t="s">
        <v>393</v>
      </c>
      <c r="F429" s="151">
        <v>4</v>
      </c>
      <c r="G429" s="151" t="s">
        <v>71</v>
      </c>
      <c r="H429" s="153">
        <v>8</v>
      </c>
      <c r="I429" s="151">
        <v>16</v>
      </c>
      <c r="J429" s="154" t="s">
        <v>161</v>
      </c>
    </row>
    <row r="430" spans="1:10" x14ac:dyDescent="0.3">
      <c r="A430" s="151">
        <v>429</v>
      </c>
      <c r="B430" s="151" t="s">
        <v>995</v>
      </c>
      <c r="C430" s="151" t="s">
        <v>996</v>
      </c>
      <c r="D430" s="151" t="s">
        <v>486</v>
      </c>
      <c r="E430" s="151" t="s">
        <v>487</v>
      </c>
      <c r="F430" s="151">
        <v>4</v>
      </c>
      <c r="G430" s="151" t="s">
        <v>71</v>
      </c>
      <c r="H430" s="153">
        <v>9</v>
      </c>
      <c r="I430" s="151">
        <v>17</v>
      </c>
      <c r="J430" s="154" t="s">
        <v>72</v>
      </c>
    </row>
    <row r="431" spans="1:10" x14ac:dyDescent="0.3">
      <c r="A431" s="151">
        <v>430</v>
      </c>
      <c r="B431" s="151" t="s">
        <v>997</v>
      </c>
      <c r="C431" s="151" t="s">
        <v>998</v>
      </c>
      <c r="D431" s="151" t="s">
        <v>486</v>
      </c>
      <c r="E431" s="151" t="s">
        <v>487</v>
      </c>
      <c r="F431" s="151">
        <v>4</v>
      </c>
      <c r="G431" s="151" t="s">
        <v>71</v>
      </c>
      <c r="H431" s="153">
        <v>9</v>
      </c>
      <c r="I431" s="151">
        <v>17</v>
      </c>
      <c r="J431" s="154" t="s">
        <v>72</v>
      </c>
    </row>
    <row r="432" spans="1:10" x14ac:dyDescent="0.3">
      <c r="A432" s="151">
        <v>431</v>
      </c>
      <c r="B432" s="151" t="s">
        <v>999</v>
      </c>
      <c r="C432" s="151" t="s">
        <v>1000</v>
      </c>
      <c r="D432" s="151" t="s">
        <v>172</v>
      </c>
      <c r="E432" s="151" t="s">
        <v>173</v>
      </c>
      <c r="F432" s="151">
        <v>4</v>
      </c>
      <c r="G432" s="151" t="s">
        <v>71</v>
      </c>
      <c r="H432" s="153">
        <v>5</v>
      </c>
      <c r="I432" s="151">
        <v>6</v>
      </c>
      <c r="J432" s="154" t="s">
        <v>182</v>
      </c>
    </row>
    <row r="433" spans="1:10" x14ac:dyDescent="0.3">
      <c r="A433" s="151">
        <v>432</v>
      </c>
      <c r="B433" s="151" t="s">
        <v>1001</v>
      </c>
      <c r="C433" s="151" t="s">
        <v>1002</v>
      </c>
      <c r="D433" s="151" t="s">
        <v>172</v>
      </c>
      <c r="E433" s="151" t="s">
        <v>173</v>
      </c>
      <c r="F433" s="151">
        <v>4</v>
      </c>
      <c r="G433" s="151" t="s">
        <v>71</v>
      </c>
      <c r="H433" s="153">
        <v>5</v>
      </c>
      <c r="I433" s="151">
        <v>6</v>
      </c>
      <c r="J433" s="154" t="s">
        <v>182</v>
      </c>
    </row>
    <row r="434" spans="1:10" x14ac:dyDescent="0.3">
      <c r="A434" s="151">
        <v>433</v>
      </c>
      <c r="B434" s="151" t="s">
        <v>1003</v>
      </c>
      <c r="C434" s="151" t="s">
        <v>1004</v>
      </c>
      <c r="D434" s="151" t="s">
        <v>189</v>
      </c>
      <c r="E434" s="151" t="s">
        <v>190</v>
      </c>
      <c r="F434" s="151">
        <v>4</v>
      </c>
      <c r="G434" s="151" t="s">
        <v>71</v>
      </c>
      <c r="H434" s="153">
        <v>8</v>
      </c>
      <c r="I434" s="151">
        <v>16</v>
      </c>
      <c r="J434" s="154" t="s">
        <v>161</v>
      </c>
    </row>
    <row r="435" spans="1:10" x14ac:dyDescent="0.3">
      <c r="A435" s="151">
        <v>434</v>
      </c>
      <c r="B435" s="151" t="s">
        <v>1005</v>
      </c>
      <c r="C435" s="151" t="s">
        <v>1006</v>
      </c>
      <c r="D435" s="151" t="s">
        <v>189</v>
      </c>
      <c r="E435" s="151" t="s">
        <v>190</v>
      </c>
      <c r="F435" s="151">
        <v>4</v>
      </c>
      <c r="G435" s="151" t="s">
        <v>71</v>
      </c>
      <c r="H435" s="153">
        <v>8</v>
      </c>
      <c r="I435" s="151">
        <v>16</v>
      </c>
      <c r="J435" s="154" t="s">
        <v>161</v>
      </c>
    </row>
    <row r="436" spans="1:10" x14ac:dyDescent="0.3">
      <c r="A436" s="151">
        <v>435</v>
      </c>
      <c r="B436" s="151" t="s">
        <v>1007</v>
      </c>
      <c r="C436" s="151" t="s">
        <v>1008</v>
      </c>
      <c r="D436" s="151" t="s">
        <v>418</v>
      </c>
      <c r="E436" s="151" t="s">
        <v>419</v>
      </c>
      <c r="F436" s="151">
        <v>4</v>
      </c>
      <c r="G436" s="151" t="s">
        <v>71</v>
      </c>
      <c r="H436" s="153">
        <v>5</v>
      </c>
      <c r="I436" s="151">
        <v>6</v>
      </c>
      <c r="J436" s="154" t="s">
        <v>182</v>
      </c>
    </row>
    <row r="437" spans="1:10" x14ac:dyDescent="0.3">
      <c r="A437" s="151">
        <v>436</v>
      </c>
      <c r="B437" s="151" t="s">
        <v>1009</v>
      </c>
      <c r="C437" s="151" t="s">
        <v>1010</v>
      </c>
      <c r="D437" s="151" t="s">
        <v>418</v>
      </c>
      <c r="E437" s="151" t="s">
        <v>419</v>
      </c>
      <c r="F437" s="151">
        <v>4</v>
      </c>
      <c r="G437" s="151" t="s">
        <v>71</v>
      </c>
      <c r="H437" s="153">
        <v>5</v>
      </c>
      <c r="I437" s="151">
        <v>6</v>
      </c>
      <c r="J437" s="154" t="s">
        <v>182</v>
      </c>
    </row>
    <row r="438" spans="1:10" x14ac:dyDescent="0.3">
      <c r="A438" s="151">
        <v>437</v>
      </c>
      <c r="B438" s="151" t="s">
        <v>1011</v>
      </c>
      <c r="C438" s="151" t="s">
        <v>1012</v>
      </c>
      <c r="D438" s="151" t="s">
        <v>229</v>
      </c>
      <c r="E438" s="151" t="s">
        <v>230</v>
      </c>
      <c r="F438" s="151">
        <v>4</v>
      </c>
      <c r="G438" s="151" t="s">
        <v>71</v>
      </c>
      <c r="H438" s="153">
        <v>5</v>
      </c>
      <c r="I438" s="151">
        <v>6</v>
      </c>
      <c r="J438" s="154" t="s">
        <v>182</v>
      </c>
    </row>
    <row r="439" spans="1:10" x14ac:dyDescent="0.3">
      <c r="A439" s="151">
        <v>438</v>
      </c>
      <c r="B439" s="151" t="s">
        <v>1013</v>
      </c>
      <c r="C439" s="151" t="s">
        <v>1014</v>
      </c>
      <c r="D439" s="151" t="s">
        <v>229</v>
      </c>
      <c r="E439" s="151" t="s">
        <v>230</v>
      </c>
      <c r="F439" s="151">
        <v>4</v>
      </c>
      <c r="G439" s="151" t="s">
        <v>71</v>
      </c>
      <c r="H439" s="153">
        <v>5</v>
      </c>
      <c r="I439" s="151">
        <v>6</v>
      </c>
      <c r="J439" s="154" t="s">
        <v>182</v>
      </c>
    </row>
    <row r="440" spans="1:10" x14ac:dyDescent="0.3">
      <c r="A440" s="151">
        <v>439</v>
      </c>
      <c r="B440" s="151" t="s">
        <v>1015</v>
      </c>
      <c r="C440" s="151" t="s">
        <v>1016</v>
      </c>
      <c r="D440" s="151" t="s">
        <v>486</v>
      </c>
      <c r="E440" s="151" t="s">
        <v>487</v>
      </c>
      <c r="F440" s="151">
        <v>4</v>
      </c>
      <c r="G440" s="151" t="s">
        <v>71</v>
      </c>
      <c r="H440" s="153">
        <v>8</v>
      </c>
      <c r="I440" s="151">
        <v>16</v>
      </c>
      <c r="J440" s="154" t="s">
        <v>161</v>
      </c>
    </row>
    <row r="441" spans="1:10" x14ac:dyDescent="0.3">
      <c r="A441" s="151">
        <v>440</v>
      </c>
      <c r="B441" s="151" t="s">
        <v>1017</v>
      </c>
      <c r="C441" s="151" t="s">
        <v>1018</v>
      </c>
      <c r="D441" s="151" t="s">
        <v>486</v>
      </c>
      <c r="E441" s="151" t="s">
        <v>487</v>
      </c>
      <c r="F441" s="151">
        <v>4</v>
      </c>
      <c r="G441" s="151" t="s">
        <v>71</v>
      </c>
      <c r="H441" s="153">
        <v>8</v>
      </c>
      <c r="I441" s="151">
        <v>16</v>
      </c>
      <c r="J441" s="154" t="s">
        <v>161</v>
      </c>
    </row>
    <row r="442" spans="1:10" x14ac:dyDescent="0.3">
      <c r="A442" s="151">
        <v>441</v>
      </c>
      <c r="B442" s="151" t="s">
        <v>1019</v>
      </c>
      <c r="C442" s="151" t="s">
        <v>1020</v>
      </c>
      <c r="D442" s="151" t="s">
        <v>486</v>
      </c>
      <c r="E442" s="151" t="s">
        <v>487</v>
      </c>
      <c r="F442" s="151">
        <v>4</v>
      </c>
      <c r="G442" s="151" t="s">
        <v>71</v>
      </c>
      <c r="H442" s="153">
        <v>8</v>
      </c>
      <c r="I442" s="151">
        <v>16</v>
      </c>
      <c r="J442" s="154" t="s">
        <v>161</v>
      </c>
    </row>
    <row r="443" spans="1:10" x14ac:dyDescent="0.3">
      <c r="A443" s="151">
        <v>442</v>
      </c>
      <c r="B443" s="151" t="s">
        <v>1021</v>
      </c>
      <c r="C443" s="151" t="s">
        <v>1022</v>
      </c>
      <c r="D443" s="151" t="s">
        <v>486</v>
      </c>
      <c r="E443" s="151" t="s">
        <v>487</v>
      </c>
      <c r="F443" s="151">
        <v>4</v>
      </c>
      <c r="G443" s="151" t="s">
        <v>71</v>
      </c>
      <c r="H443" s="153">
        <v>8</v>
      </c>
      <c r="I443" s="151">
        <v>16</v>
      </c>
      <c r="J443" s="154" t="s">
        <v>161</v>
      </c>
    </row>
    <row r="444" spans="1:10" x14ac:dyDescent="0.3">
      <c r="A444" s="151">
        <v>443</v>
      </c>
      <c r="B444" s="151" t="s">
        <v>1023</v>
      </c>
      <c r="C444" s="151" t="s">
        <v>1024</v>
      </c>
      <c r="D444" s="151" t="s">
        <v>418</v>
      </c>
      <c r="E444" s="151" t="s">
        <v>419</v>
      </c>
      <c r="F444" s="151">
        <v>4</v>
      </c>
      <c r="G444" s="151" t="s">
        <v>71</v>
      </c>
      <c r="H444" s="153">
        <v>8</v>
      </c>
      <c r="I444" s="151">
        <v>16</v>
      </c>
      <c r="J444" s="154" t="s">
        <v>161</v>
      </c>
    </row>
    <row r="445" spans="1:10" x14ac:dyDescent="0.3">
      <c r="A445" s="151">
        <v>444</v>
      </c>
      <c r="B445" s="151" t="s">
        <v>1025</v>
      </c>
      <c r="C445" s="151" t="s">
        <v>1026</v>
      </c>
      <c r="D445" s="151" t="s">
        <v>418</v>
      </c>
      <c r="E445" s="151" t="s">
        <v>419</v>
      </c>
      <c r="F445" s="151">
        <v>4</v>
      </c>
      <c r="G445" s="151" t="s">
        <v>71</v>
      </c>
      <c r="H445" s="153">
        <v>8</v>
      </c>
      <c r="I445" s="151">
        <v>16</v>
      </c>
      <c r="J445" s="154" t="s">
        <v>161</v>
      </c>
    </row>
    <row r="446" spans="1:10" x14ac:dyDescent="0.3">
      <c r="A446" s="151">
        <v>445</v>
      </c>
      <c r="B446" s="151" t="s">
        <v>1027</v>
      </c>
      <c r="C446" s="151" t="s">
        <v>1028</v>
      </c>
      <c r="D446" s="151" t="s">
        <v>418</v>
      </c>
      <c r="E446" s="151" t="s">
        <v>419</v>
      </c>
      <c r="F446" s="151">
        <v>4</v>
      </c>
      <c r="G446" s="151" t="s">
        <v>71</v>
      </c>
      <c r="H446" s="153">
        <v>8</v>
      </c>
      <c r="I446" s="151">
        <v>16</v>
      </c>
      <c r="J446" s="154" t="s">
        <v>161</v>
      </c>
    </row>
    <row r="447" spans="1:10" x14ac:dyDescent="0.3">
      <c r="A447" s="151">
        <v>446</v>
      </c>
      <c r="B447" s="151" t="s">
        <v>1029</v>
      </c>
      <c r="C447" s="151" t="s">
        <v>1030</v>
      </c>
      <c r="D447" s="151" t="s">
        <v>418</v>
      </c>
      <c r="E447" s="151" t="s">
        <v>419</v>
      </c>
      <c r="F447" s="151">
        <v>4</v>
      </c>
      <c r="G447" s="151" t="s">
        <v>71</v>
      </c>
      <c r="H447" s="153">
        <v>8</v>
      </c>
      <c r="I447" s="151">
        <v>16</v>
      </c>
      <c r="J447" s="154" t="s">
        <v>161</v>
      </c>
    </row>
    <row r="448" spans="1:10" x14ac:dyDescent="0.3">
      <c r="A448" s="151">
        <v>447</v>
      </c>
      <c r="B448" s="151" t="s">
        <v>1031</v>
      </c>
      <c r="C448" s="151" t="s">
        <v>1032</v>
      </c>
      <c r="D448" s="151" t="s">
        <v>448</v>
      </c>
      <c r="E448" s="151" t="s">
        <v>449</v>
      </c>
      <c r="F448" s="151">
        <v>4</v>
      </c>
      <c r="G448" s="151" t="s">
        <v>71</v>
      </c>
      <c r="H448" s="153">
        <v>8</v>
      </c>
      <c r="I448" s="151">
        <v>16</v>
      </c>
      <c r="J448" s="154" t="s">
        <v>161</v>
      </c>
    </row>
    <row r="449" spans="1:10" x14ac:dyDescent="0.3">
      <c r="A449" s="151">
        <v>448</v>
      </c>
      <c r="B449" s="151" t="s">
        <v>1033</v>
      </c>
      <c r="C449" s="151" t="s">
        <v>1034</v>
      </c>
      <c r="D449" s="151" t="s">
        <v>448</v>
      </c>
      <c r="E449" s="151" t="s">
        <v>449</v>
      </c>
      <c r="F449" s="151">
        <v>4</v>
      </c>
      <c r="G449" s="151" t="s">
        <v>71</v>
      </c>
      <c r="H449" s="153">
        <v>8</v>
      </c>
      <c r="I449" s="151">
        <v>16</v>
      </c>
      <c r="J449" s="154" t="s">
        <v>161</v>
      </c>
    </row>
    <row r="450" spans="1:10" x14ac:dyDescent="0.3">
      <c r="A450" s="151">
        <v>449</v>
      </c>
      <c r="B450" s="151" t="s">
        <v>1035</v>
      </c>
      <c r="C450" s="151" t="s">
        <v>1036</v>
      </c>
      <c r="D450" s="151" t="s">
        <v>448</v>
      </c>
      <c r="E450" s="151" t="s">
        <v>449</v>
      </c>
      <c r="F450" s="151">
        <v>4</v>
      </c>
      <c r="G450" s="151" t="s">
        <v>71</v>
      </c>
      <c r="H450" s="153">
        <v>8</v>
      </c>
      <c r="I450" s="151">
        <v>16</v>
      </c>
      <c r="J450" s="154" t="s">
        <v>161</v>
      </c>
    </row>
    <row r="451" spans="1:10" x14ac:dyDescent="0.3">
      <c r="A451" s="151">
        <v>450</v>
      </c>
      <c r="B451" s="151" t="s">
        <v>1037</v>
      </c>
      <c r="C451" s="151" t="s">
        <v>1038</v>
      </c>
      <c r="D451" s="151" t="s">
        <v>550</v>
      </c>
      <c r="E451" s="151" t="s">
        <v>551</v>
      </c>
      <c r="F451" s="151">
        <v>4</v>
      </c>
      <c r="G451" s="151" t="s">
        <v>71</v>
      </c>
      <c r="H451" s="153">
        <v>4</v>
      </c>
      <c r="I451" s="151">
        <v>4</v>
      </c>
      <c r="J451" s="154" t="s">
        <v>552</v>
      </c>
    </row>
    <row r="452" spans="1:10" x14ac:dyDescent="0.3">
      <c r="A452" s="151">
        <v>451</v>
      </c>
      <c r="B452" s="151" t="s">
        <v>1039</v>
      </c>
      <c r="C452" s="151" t="s">
        <v>1040</v>
      </c>
      <c r="D452" s="151" t="s">
        <v>550</v>
      </c>
      <c r="E452" s="151" t="s">
        <v>551</v>
      </c>
      <c r="F452" s="151">
        <v>4</v>
      </c>
      <c r="G452" s="151" t="s">
        <v>71</v>
      </c>
      <c r="H452" s="153">
        <v>4</v>
      </c>
      <c r="I452" s="151">
        <v>4</v>
      </c>
      <c r="J452" s="154" t="s">
        <v>552</v>
      </c>
    </row>
    <row r="453" spans="1:10" x14ac:dyDescent="0.3">
      <c r="A453" s="151">
        <v>452</v>
      </c>
      <c r="B453" s="151" t="s">
        <v>1041</v>
      </c>
      <c r="C453" s="151" t="s">
        <v>1042</v>
      </c>
      <c r="D453" s="151" t="s">
        <v>336</v>
      </c>
      <c r="E453" s="151" t="s">
        <v>337</v>
      </c>
      <c r="F453" s="151">
        <v>4</v>
      </c>
      <c r="G453" s="151" t="s">
        <v>71</v>
      </c>
      <c r="H453" s="153">
        <v>9</v>
      </c>
      <c r="I453" s="151">
        <v>17</v>
      </c>
      <c r="J453" s="154" t="s">
        <v>72</v>
      </c>
    </row>
    <row r="454" spans="1:10" x14ac:dyDescent="0.3">
      <c r="A454" s="151">
        <v>453</v>
      </c>
      <c r="B454" s="151" t="s">
        <v>1043</v>
      </c>
      <c r="C454" s="151" t="s">
        <v>1044</v>
      </c>
      <c r="D454" s="151" t="s">
        <v>336</v>
      </c>
      <c r="E454" s="151" t="s">
        <v>337</v>
      </c>
      <c r="F454" s="151">
        <v>4</v>
      </c>
      <c r="G454" s="151" t="s">
        <v>71</v>
      </c>
      <c r="H454" s="153">
        <v>9</v>
      </c>
      <c r="I454" s="151">
        <v>17</v>
      </c>
      <c r="J454" s="154" t="s">
        <v>72</v>
      </c>
    </row>
    <row r="455" spans="1:10" x14ac:dyDescent="0.3">
      <c r="A455" s="151">
        <v>454</v>
      </c>
      <c r="B455" s="151" t="s">
        <v>1045</v>
      </c>
      <c r="C455" s="151" t="s">
        <v>1046</v>
      </c>
      <c r="D455" s="151" t="s">
        <v>113</v>
      </c>
      <c r="E455" s="151" t="s">
        <v>114</v>
      </c>
      <c r="F455" s="151">
        <v>4</v>
      </c>
      <c r="G455" s="151" t="s">
        <v>71</v>
      </c>
      <c r="H455" s="153">
        <v>9</v>
      </c>
      <c r="I455" s="151">
        <v>17</v>
      </c>
      <c r="J455" s="154" t="s">
        <v>72</v>
      </c>
    </row>
    <row r="456" spans="1:10" x14ac:dyDescent="0.3">
      <c r="A456" s="151">
        <v>455</v>
      </c>
      <c r="B456" s="151" t="s">
        <v>1047</v>
      </c>
      <c r="C456" s="151" t="s">
        <v>1048</v>
      </c>
      <c r="D456" s="151" t="s">
        <v>113</v>
      </c>
      <c r="E456" s="151" t="s">
        <v>114</v>
      </c>
      <c r="F456" s="151">
        <v>4</v>
      </c>
      <c r="G456" s="151" t="s">
        <v>71</v>
      </c>
      <c r="H456" s="153">
        <v>9</v>
      </c>
      <c r="I456" s="151">
        <v>17</v>
      </c>
      <c r="J456" s="154" t="s">
        <v>72</v>
      </c>
    </row>
    <row r="457" spans="1:10" x14ac:dyDescent="0.3">
      <c r="A457" s="151">
        <v>456</v>
      </c>
      <c r="B457" s="151" t="s">
        <v>1049</v>
      </c>
      <c r="C457" s="151" t="s">
        <v>1050</v>
      </c>
      <c r="D457" s="151" t="s">
        <v>257</v>
      </c>
      <c r="E457" s="151" t="s">
        <v>258</v>
      </c>
      <c r="F457" s="151">
        <v>4</v>
      </c>
      <c r="G457" s="151" t="s">
        <v>71</v>
      </c>
      <c r="H457" s="153">
        <v>5</v>
      </c>
      <c r="I457" s="151">
        <v>6</v>
      </c>
      <c r="J457" s="154" t="s">
        <v>182</v>
      </c>
    </row>
    <row r="458" spans="1:10" x14ac:dyDescent="0.3">
      <c r="A458" s="151">
        <v>457</v>
      </c>
      <c r="B458" s="151" t="s">
        <v>1051</v>
      </c>
      <c r="C458" s="151" t="s">
        <v>1052</v>
      </c>
      <c r="D458" s="151" t="s">
        <v>257</v>
      </c>
      <c r="E458" s="151" t="s">
        <v>258</v>
      </c>
      <c r="F458" s="151">
        <v>4</v>
      </c>
      <c r="G458" s="151" t="s">
        <v>71</v>
      </c>
      <c r="H458" s="153">
        <v>5</v>
      </c>
      <c r="I458" s="151">
        <v>6</v>
      </c>
      <c r="J458" s="154" t="s">
        <v>182</v>
      </c>
    </row>
    <row r="459" spans="1:10" x14ac:dyDescent="0.3">
      <c r="A459" s="151">
        <v>458</v>
      </c>
      <c r="B459" s="151" t="s">
        <v>1053</v>
      </c>
      <c r="C459" s="151" t="s">
        <v>1054</v>
      </c>
      <c r="D459" s="151" t="s">
        <v>418</v>
      </c>
      <c r="E459" s="151" t="s">
        <v>419</v>
      </c>
      <c r="F459" s="151">
        <v>4</v>
      </c>
      <c r="G459" s="151" t="s">
        <v>71</v>
      </c>
      <c r="H459" s="153">
        <v>5</v>
      </c>
      <c r="I459" s="151">
        <v>6</v>
      </c>
      <c r="J459" s="154" t="s">
        <v>182</v>
      </c>
    </row>
    <row r="460" spans="1:10" x14ac:dyDescent="0.3">
      <c r="A460" s="151">
        <v>459</v>
      </c>
      <c r="B460" s="151" t="s">
        <v>1055</v>
      </c>
      <c r="C460" s="151" t="s">
        <v>1056</v>
      </c>
      <c r="D460" s="151" t="s">
        <v>418</v>
      </c>
      <c r="E460" s="151" t="s">
        <v>419</v>
      </c>
      <c r="F460" s="151">
        <v>4</v>
      </c>
      <c r="G460" s="151" t="s">
        <v>71</v>
      </c>
      <c r="H460" s="153">
        <v>5</v>
      </c>
      <c r="I460" s="151">
        <v>6</v>
      </c>
      <c r="J460" s="154" t="s">
        <v>182</v>
      </c>
    </row>
    <row r="461" spans="1:10" x14ac:dyDescent="0.3">
      <c r="A461" s="151">
        <v>460</v>
      </c>
      <c r="B461" s="151" t="s">
        <v>1057</v>
      </c>
      <c r="C461" s="151" t="s">
        <v>1058</v>
      </c>
      <c r="D461" s="151" t="s">
        <v>229</v>
      </c>
      <c r="E461" s="151" t="s">
        <v>230</v>
      </c>
      <c r="F461" s="151">
        <v>4</v>
      </c>
      <c r="G461" s="151" t="s">
        <v>71</v>
      </c>
      <c r="H461" s="153">
        <v>5</v>
      </c>
      <c r="I461" s="151">
        <v>6</v>
      </c>
      <c r="J461" s="154" t="s">
        <v>182</v>
      </c>
    </row>
    <row r="462" spans="1:10" x14ac:dyDescent="0.3">
      <c r="A462" s="151">
        <v>461</v>
      </c>
      <c r="B462" s="151" t="s">
        <v>1059</v>
      </c>
      <c r="C462" s="151" t="s">
        <v>1060</v>
      </c>
      <c r="D462" s="151" t="s">
        <v>229</v>
      </c>
      <c r="E462" s="151" t="s">
        <v>230</v>
      </c>
      <c r="F462" s="151">
        <v>4</v>
      </c>
      <c r="G462" s="151" t="s">
        <v>71</v>
      </c>
      <c r="H462" s="153">
        <v>5</v>
      </c>
      <c r="I462" s="151">
        <v>6</v>
      </c>
      <c r="J462" s="154" t="s">
        <v>182</v>
      </c>
    </row>
    <row r="463" spans="1:10" x14ac:dyDescent="0.3">
      <c r="A463" s="151">
        <v>462</v>
      </c>
      <c r="B463" s="151" t="s">
        <v>1061</v>
      </c>
      <c r="C463" s="151" t="s">
        <v>1062</v>
      </c>
      <c r="D463" s="151" t="s">
        <v>382</v>
      </c>
      <c r="E463" s="151" t="s">
        <v>383</v>
      </c>
      <c r="F463" s="151">
        <v>4</v>
      </c>
      <c r="G463" s="151" t="s">
        <v>71</v>
      </c>
      <c r="H463" s="153">
        <v>9</v>
      </c>
      <c r="I463" s="151">
        <v>17</v>
      </c>
      <c r="J463" s="154" t="s">
        <v>72</v>
      </c>
    </row>
    <row r="464" spans="1:10" x14ac:dyDescent="0.3">
      <c r="A464" s="151">
        <v>463</v>
      </c>
      <c r="B464" s="151" t="s">
        <v>1063</v>
      </c>
      <c r="C464" s="151" t="s">
        <v>1064</v>
      </c>
      <c r="D464" s="151" t="s">
        <v>382</v>
      </c>
      <c r="E464" s="151" t="s">
        <v>383</v>
      </c>
      <c r="F464" s="151">
        <v>4</v>
      </c>
      <c r="G464" s="151" t="s">
        <v>71</v>
      </c>
      <c r="H464" s="153">
        <v>9</v>
      </c>
      <c r="I464" s="151">
        <v>17</v>
      </c>
      <c r="J464" s="154" t="s">
        <v>72</v>
      </c>
    </row>
    <row r="465" spans="1:10" x14ac:dyDescent="0.3">
      <c r="A465" s="151">
        <v>464</v>
      </c>
      <c r="B465" s="151" t="s">
        <v>1065</v>
      </c>
      <c r="C465" s="151" t="s">
        <v>1066</v>
      </c>
      <c r="D465" s="151" t="s">
        <v>243</v>
      </c>
      <c r="E465" s="151" t="s">
        <v>244</v>
      </c>
      <c r="F465" s="151">
        <v>4</v>
      </c>
      <c r="G465" s="151" t="s">
        <v>71</v>
      </c>
      <c r="H465" s="153">
        <v>6</v>
      </c>
      <c r="I465" s="151">
        <v>8</v>
      </c>
      <c r="J465" s="154" t="s">
        <v>277</v>
      </c>
    </row>
    <row r="466" spans="1:10" x14ac:dyDescent="0.3">
      <c r="A466" s="151">
        <v>465</v>
      </c>
      <c r="B466" s="151" t="s">
        <v>1067</v>
      </c>
      <c r="C466" s="151" t="s">
        <v>1068</v>
      </c>
      <c r="D466" s="151" t="s">
        <v>243</v>
      </c>
      <c r="E466" s="151" t="s">
        <v>244</v>
      </c>
      <c r="F466" s="151">
        <v>4</v>
      </c>
      <c r="G466" s="151" t="s">
        <v>71</v>
      </c>
      <c r="H466" s="153">
        <v>6</v>
      </c>
      <c r="I466" s="151">
        <v>8</v>
      </c>
      <c r="J466" s="154" t="s">
        <v>277</v>
      </c>
    </row>
    <row r="467" spans="1:10" x14ac:dyDescent="0.3">
      <c r="A467" s="151">
        <v>466</v>
      </c>
      <c r="B467" s="151" t="s">
        <v>1069</v>
      </c>
      <c r="C467" s="151" t="s">
        <v>1070</v>
      </c>
      <c r="D467" s="151" t="s">
        <v>368</v>
      </c>
      <c r="E467" s="151" t="s">
        <v>369</v>
      </c>
      <c r="F467" s="151">
        <v>4</v>
      </c>
      <c r="G467" s="151" t="s">
        <v>71</v>
      </c>
      <c r="H467" s="153">
        <v>9</v>
      </c>
      <c r="I467" s="151">
        <v>17</v>
      </c>
      <c r="J467" s="154" t="s">
        <v>72</v>
      </c>
    </row>
    <row r="468" spans="1:10" x14ac:dyDescent="0.3">
      <c r="A468" s="151">
        <v>467</v>
      </c>
      <c r="B468" s="151" t="s">
        <v>1071</v>
      </c>
      <c r="C468" s="151" t="s">
        <v>1072</v>
      </c>
      <c r="D468" s="151" t="s">
        <v>368</v>
      </c>
      <c r="E468" s="151" t="s">
        <v>369</v>
      </c>
      <c r="F468" s="151">
        <v>4</v>
      </c>
      <c r="G468" s="151" t="s">
        <v>71</v>
      </c>
      <c r="H468" s="153">
        <v>9</v>
      </c>
      <c r="I468" s="151">
        <v>17</v>
      </c>
      <c r="J468" s="154" t="s">
        <v>72</v>
      </c>
    </row>
    <row r="469" spans="1:10" x14ac:dyDescent="0.3">
      <c r="A469" s="151">
        <v>468</v>
      </c>
      <c r="B469" s="151" t="s">
        <v>1073</v>
      </c>
      <c r="C469" s="151" t="s">
        <v>1074</v>
      </c>
      <c r="D469" s="151" t="s">
        <v>69</v>
      </c>
      <c r="E469" s="151" t="s">
        <v>70</v>
      </c>
      <c r="F469" s="151">
        <v>4</v>
      </c>
      <c r="G469" s="151" t="s">
        <v>71</v>
      </c>
      <c r="H469" s="153">
        <v>7</v>
      </c>
      <c r="I469" s="151">
        <v>12</v>
      </c>
      <c r="J469" s="154" t="s">
        <v>75</v>
      </c>
    </row>
    <row r="470" spans="1:10" x14ac:dyDescent="0.3">
      <c r="A470" s="151">
        <v>469</v>
      </c>
      <c r="B470" s="151" t="s">
        <v>1075</v>
      </c>
      <c r="C470" s="151" t="s">
        <v>1076</v>
      </c>
      <c r="D470" s="151" t="s">
        <v>69</v>
      </c>
      <c r="E470" s="151" t="s">
        <v>70</v>
      </c>
      <c r="F470" s="151">
        <v>4</v>
      </c>
      <c r="G470" s="151" t="s">
        <v>71</v>
      </c>
      <c r="H470" s="153">
        <v>7</v>
      </c>
      <c r="I470" s="151">
        <v>12</v>
      </c>
      <c r="J470" s="154" t="s">
        <v>75</v>
      </c>
    </row>
    <row r="471" spans="1:10" x14ac:dyDescent="0.3">
      <c r="A471" s="151">
        <v>470</v>
      </c>
      <c r="B471" s="151" t="s">
        <v>1077</v>
      </c>
      <c r="C471" s="151" t="s">
        <v>1078</v>
      </c>
      <c r="D471" s="151" t="s">
        <v>269</v>
      </c>
      <c r="E471" s="151" t="s">
        <v>270</v>
      </c>
      <c r="F471" s="151">
        <v>4</v>
      </c>
      <c r="G471" s="151" t="s">
        <v>71</v>
      </c>
      <c r="H471" s="153">
        <v>6</v>
      </c>
      <c r="I471" s="151">
        <v>8</v>
      </c>
      <c r="J471" s="154" t="s">
        <v>277</v>
      </c>
    </row>
    <row r="472" spans="1:10" x14ac:dyDescent="0.3">
      <c r="A472" s="151">
        <v>471</v>
      </c>
      <c r="B472" s="151" t="s">
        <v>1079</v>
      </c>
      <c r="C472" s="151" t="s">
        <v>1080</v>
      </c>
      <c r="D472" s="151" t="s">
        <v>269</v>
      </c>
      <c r="E472" s="151" t="s">
        <v>270</v>
      </c>
      <c r="F472" s="151">
        <v>4</v>
      </c>
      <c r="G472" s="151" t="s">
        <v>71</v>
      </c>
      <c r="H472" s="153">
        <v>6</v>
      </c>
      <c r="I472" s="151">
        <v>8</v>
      </c>
      <c r="J472" s="154" t="s">
        <v>277</v>
      </c>
    </row>
    <row r="473" spans="1:10" x14ac:dyDescent="0.3">
      <c r="A473" s="151">
        <v>472</v>
      </c>
      <c r="B473" s="151" t="s">
        <v>1081</v>
      </c>
      <c r="C473" s="151" t="s">
        <v>1082</v>
      </c>
      <c r="D473" s="151" t="s">
        <v>207</v>
      </c>
      <c r="E473" s="151" t="s">
        <v>208</v>
      </c>
      <c r="F473" s="151">
        <v>4</v>
      </c>
      <c r="G473" s="151" t="s">
        <v>71</v>
      </c>
      <c r="H473" s="153">
        <v>8</v>
      </c>
      <c r="I473" s="151">
        <v>16</v>
      </c>
      <c r="J473" s="154" t="s">
        <v>161</v>
      </c>
    </row>
    <row r="474" spans="1:10" x14ac:dyDescent="0.3">
      <c r="A474" s="151">
        <v>473</v>
      </c>
      <c r="B474" s="151" t="s">
        <v>1083</v>
      </c>
      <c r="C474" s="151" t="s">
        <v>1084</v>
      </c>
      <c r="D474" s="151" t="s">
        <v>207</v>
      </c>
      <c r="E474" s="151" t="s">
        <v>208</v>
      </c>
      <c r="F474" s="151">
        <v>4</v>
      </c>
      <c r="G474" s="151" t="s">
        <v>71</v>
      </c>
      <c r="H474" s="153">
        <v>8</v>
      </c>
      <c r="I474" s="151">
        <v>16</v>
      </c>
      <c r="J474" s="154" t="s">
        <v>161</v>
      </c>
    </row>
    <row r="475" spans="1:10" x14ac:dyDescent="0.3">
      <c r="A475" s="151">
        <v>474</v>
      </c>
      <c r="B475" s="151" t="s">
        <v>1085</v>
      </c>
      <c r="C475" s="151" t="s">
        <v>1086</v>
      </c>
      <c r="D475" s="151" t="s">
        <v>257</v>
      </c>
      <c r="E475" s="151" t="s">
        <v>258</v>
      </c>
      <c r="F475" s="151">
        <v>4</v>
      </c>
      <c r="G475" s="151" t="s">
        <v>71</v>
      </c>
      <c r="H475" s="153">
        <v>5</v>
      </c>
      <c r="I475" s="151">
        <v>6</v>
      </c>
      <c r="J475" s="154" t="s">
        <v>182</v>
      </c>
    </row>
    <row r="476" spans="1:10" x14ac:dyDescent="0.3">
      <c r="A476" s="151">
        <v>475</v>
      </c>
      <c r="B476" s="151" t="s">
        <v>1087</v>
      </c>
      <c r="C476" s="151" t="s">
        <v>1088</v>
      </c>
      <c r="D476" s="151" t="s">
        <v>257</v>
      </c>
      <c r="E476" s="151" t="s">
        <v>258</v>
      </c>
      <c r="F476" s="151">
        <v>4</v>
      </c>
      <c r="G476" s="151" t="s">
        <v>71</v>
      </c>
      <c r="H476" s="153">
        <v>5</v>
      </c>
      <c r="I476" s="151">
        <v>6</v>
      </c>
      <c r="J476" s="154" t="s">
        <v>182</v>
      </c>
    </row>
    <row r="477" spans="1:10" x14ac:dyDescent="0.3">
      <c r="A477" s="151">
        <v>476</v>
      </c>
      <c r="B477" s="151" t="s">
        <v>1089</v>
      </c>
      <c r="C477" s="151" t="s">
        <v>1090</v>
      </c>
      <c r="D477" s="151" t="s">
        <v>358</v>
      </c>
      <c r="E477" s="151" t="s">
        <v>359</v>
      </c>
      <c r="F477" s="151">
        <v>4</v>
      </c>
      <c r="G477" s="151" t="s">
        <v>71</v>
      </c>
      <c r="H477" s="153">
        <v>8</v>
      </c>
      <c r="I477" s="151">
        <v>16</v>
      </c>
      <c r="J477" s="154" t="s">
        <v>161</v>
      </c>
    </row>
    <row r="478" spans="1:10" x14ac:dyDescent="0.3">
      <c r="A478" s="151">
        <v>477</v>
      </c>
      <c r="B478" s="151" t="s">
        <v>1091</v>
      </c>
      <c r="C478" s="151" t="s">
        <v>1092</v>
      </c>
      <c r="D478" s="151" t="s">
        <v>358</v>
      </c>
      <c r="E478" s="151" t="s">
        <v>359</v>
      </c>
      <c r="F478" s="151">
        <v>4</v>
      </c>
      <c r="G478" s="151" t="s">
        <v>71</v>
      </c>
      <c r="H478" s="153">
        <v>8</v>
      </c>
      <c r="I478" s="151">
        <v>16</v>
      </c>
      <c r="J478" s="154" t="s">
        <v>161</v>
      </c>
    </row>
    <row r="479" spans="1:10" x14ac:dyDescent="0.3">
      <c r="A479" s="151">
        <v>478</v>
      </c>
      <c r="B479" s="151" t="s">
        <v>1093</v>
      </c>
      <c r="C479" s="151" t="s">
        <v>1094</v>
      </c>
      <c r="D479" s="151" t="s">
        <v>84</v>
      </c>
      <c r="E479" s="151" t="s">
        <v>85</v>
      </c>
      <c r="F479" s="151">
        <v>4</v>
      </c>
      <c r="G479" s="151" t="s">
        <v>71</v>
      </c>
      <c r="H479" s="153">
        <v>9</v>
      </c>
      <c r="I479" s="151">
        <v>17</v>
      </c>
      <c r="J479" s="154" t="s">
        <v>72</v>
      </c>
    </row>
    <row r="480" spans="1:10" x14ac:dyDescent="0.3">
      <c r="A480" s="151">
        <v>479</v>
      </c>
      <c r="B480" s="151" t="s">
        <v>1095</v>
      </c>
      <c r="C480" s="151" t="s">
        <v>1096</v>
      </c>
      <c r="D480" s="151" t="s">
        <v>84</v>
      </c>
      <c r="E480" s="151" t="s">
        <v>85</v>
      </c>
      <c r="F480" s="151">
        <v>4</v>
      </c>
      <c r="G480" s="151" t="s">
        <v>71</v>
      </c>
      <c r="H480" s="153">
        <v>9</v>
      </c>
      <c r="I480" s="151">
        <v>17</v>
      </c>
      <c r="J480" s="154" t="s">
        <v>72</v>
      </c>
    </row>
    <row r="481" spans="1:10" x14ac:dyDescent="0.3">
      <c r="A481" s="151">
        <v>480</v>
      </c>
      <c r="B481" s="151" t="s">
        <v>1097</v>
      </c>
      <c r="C481" s="151" t="s">
        <v>1098</v>
      </c>
      <c r="D481" s="151" t="s">
        <v>460</v>
      </c>
      <c r="E481" s="151" t="s">
        <v>461</v>
      </c>
      <c r="F481" s="151">
        <v>4</v>
      </c>
      <c r="G481" s="151" t="s">
        <v>71</v>
      </c>
      <c r="H481" s="153">
        <v>5</v>
      </c>
      <c r="I481" s="151">
        <v>6</v>
      </c>
      <c r="J481" s="154" t="s">
        <v>182</v>
      </c>
    </row>
    <row r="482" spans="1:10" x14ac:dyDescent="0.3">
      <c r="A482" s="151">
        <v>481</v>
      </c>
      <c r="B482" s="151" t="s">
        <v>1099</v>
      </c>
      <c r="C482" s="151" t="s">
        <v>1100</v>
      </c>
      <c r="D482" s="151" t="s">
        <v>460</v>
      </c>
      <c r="E482" s="151" t="s">
        <v>461</v>
      </c>
      <c r="F482" s="151">
        <v>4</v>
      </c>
      <c r="G482" s="151" t="s">
        <v>71</v>
      </c>
      <c r="H482" s="153">
        <v>5</v>
      </c>
      <c r="I482" s="151">
        <v>6</v>
      </c>
      <c r="J482" s="154" t="s">
        <v>182</v>
      </c>
    </row>
    <row r="483" spans="1:10" x14ac:dyDescent="0.3">
      <c r="A483" s="151">
        <v>482</v>
      </c>
      <c r="B483" s="151" t="s">
        <v>1101</v>
      </c>
      <c r="C483" s="151" t="s">
        <v>1102</v>
      </c>
      <c r="D483" s="151" t="s">
        <v>280</v>
      </c>
      <c r="E483" s="151" t="s">
        <v>281</v>
      </c>
      <c r="F483" s="151">
        <v>4</v>
      </c>
      <c r="G483" s="151" t="s">
        <v>71</v>
      </c>
      <c r="H483" s="153">
        <v>8</v>
      </c>
      <c r="I483" s="151">
        <v>16</v>
      </c>
      <c r="J483" s="154" t="s">
        <v>161</v>
      </c>
    </row>
    <row r="484" spans="1:10" x14ac:dyDescent="0.3">
      <c r="A484" s="151">
        <v>483</v>
      </c>
      <c r="B484" s="151" t="s">
        <v>1103</v>
      </c>
      <c r="C484" s="151" t="s">
        <v>1104</v>
      </c>
      <c r="D484" s="151" t="s">
        <v>280</v>
      </c>
      <c r="E484" s="151" t="s">
        <v>281</v>
      </c>
      <c r="F484" s="151">
        <v>4</v>
      </c>
      <c r="G484" s="151" t="s">
        <v>71</v>
      </c>
      <c r="H484" s="153">
        <v>8</v>
      </c>
      <c r="I484" s="151">
        <v>16</v>
      </c>
      <c r="J484" s="154" t="s">
        <v>161</v>
      </c>
    </row>
    <row r="485" spans="1:10" x14ac:dyDescent="0.3">
      <c r="A485" s="151">
        <v>484</v>
      </c>
      <c r="B485" s="151" t="s">
        <v>1105</v>
      </c>
      <c r="C485" s="151" t="s">
        <v>1106</v>
      </c>
      <c r="D485" s="151" t="s">
        <v>418</v>
      </c>
      <c r="E485" s="151" t="s">
        <v>419</v>
      </c>
      <c r="F485" s="151">
        <v>4</v>
      </c>
      <c r="G485" s="151" t="s">
        <v>71</v>
      </c>
      <c r="H485" s="153">
        <v>5</v>
      </c>
      <c r="I485" s="151">
        <v>6</v>
      </c>
      <c r="J485" s="154" t="s">
        <v>182</v>
      </c>
    </row>
    <row r="486" spans="1:10" x14ac:dyDescent="0.3">
      <c r="A486" s="151">
        <v>485</v>
      </c>
      <c r="B486" s="151" t="s">
        <v>1107</v>
      </c>
      <c r="C486" s="151" t="s">
        <v>1108</v>
      </c>
      <c r="D486" s="151" t="s">
        <v>418</v>
      </c>
      <c r="E486" s="151" t="s">
        <v>419</v>
      </c>
      <c r="F486" s="151">
        <v>4</v>
      </c>
      <c r="G486" s="151" t="s">
        <v>71</v>
      </c>
      <c r="H486" s="153">
        <v>5</v>
      </c>
      <c r="I486" s="151">
        <v>6</v>
      </c>
      <c r="J486" s="154" t="s">
        <v>182</v>
      </c>
    </row>
    <row r="487" spans="1:10" x14ac:dyDescent="0.3">
      <c r="A487" s="151">
        <v>486</v>
      </c>
      <c r="B487" s="151" t="s">
        <v>1109</v>
      </c>
      <c r="C487" s="151" t="s">
        <v>1110</v>
      </c>
      <c r="D487" s="151" t="s">
        <v>520</v>
      </c>
      <c r="E487" s="151" t="s">
        <v>521</v>
      </c>
      <c r="F487" s="151">
        <v>4</v>
      </c>
      <c r="G487" s="151" t="s">
        <v>71</v>
      </c>
      <c r="H487" s="153">
        <v>9</v>
      </c>
      <c r="I487" s="151">
        <v>17</v>
      </c>
      <c r="J487" s="154" t="s">
        <v>72</v>
      </c>
    </row>
    <row r="488" spans="1:10" x14ac:dyDescent="0.3">
      <c r="A488" s="151">
        <v>487</v>
      </c>
      <c r="B488" s="151" t="s">
        <v>1111</v>
      </c>
      <c r="C488" s="151" t="s">
        <v>1112</v>
      </c>
      <c r="D488" s="151" t="s">
        <v>520</v>
      </c>
      <c r="E488" s="151" t="s">
        <v>521</v>
      </c>
      <c r="F488" s="151">
        <v>4</v>
      </c>
      <c r="G488" s="151" t="s">
        <v>71</v>
      </c>
      <c r="H488" s="153">
        <v>9</v>
      </c>
      <c r="I488" s="151">
        <v>17</v>
      </c>
      <c r="J488" s="154" t="s">
        <v>72</v>
      </c>
    </row>
    <row r="489" spans="1:10" x14ac:dyDescent="0.3">
      <c r="A489" s="151">
        <v>488</v>
      </c>
      <c r="B489" s="151" t="s">
        <v>1113</v>
      </c>
      <c r="C489" s="151" t="s">
        <v>1114</v>
      </c>
      <c r="D489" s="151" t="s">
        <v>84</v>
      </c>
      <c r="E489" s="151" t="s">
        <v>85</v>
      </c>
      <c r="F489" s="151">
        <v>4</v>
      </c>
      <c r="G489" s="151" t="s">
        <v>71</v>
      </c>
      <c r="H489" s="153">
        <v>9</v>
      </c>
      <c r="I489" s="151">
        <v>17</v>
      </c>
      <c r="J489" s="154" t="s">
        <v>72</v>
      </c>
    </row>
    <row r="490" spans="1:10" x14ac:dyDescent="0.3">
      <c r="A490" s="151">
        <v>489</v>
      </c>
      <c r="B490" s="151" t="s">
        <v>1115</v>
      </c>
      <c r="C490" s="151" t="s">
        <v>1116</v>
      </c>
      <c r="D490" s="151" t="s">
        <v>84</v>
      </c>
      <c r="E490" s="151" t="s">
        <v>85</v>
      </c>
      <c r="F490" s="151">
        <v>4</v>
      </c>
      <c r="G490" s="151" t="s">
        <v>71</v>
      </c>
      <c r="H490" s="153">
        <v>9</v>
      </c>
      <c r="I490" s="151">
        <v>17</v>
      </c>
      <c r="J490" s="154" t="s">
        <v>72</v>
      </c>
    </row>
    <row r="491" spans="1:10" x14ac:dyDescent="0.3">
      <c r="A491" s="151">
        <v>490</v>
      </c>
      <c r="B491" s="151" t="s">
        <v>1117</v>
      </c>
      <c r="C491" s="151" t="s">
        <v>1118</v>
      </c>
      <c r="D491" s="151" t="s">
        <v>520</v>
      </c>
      <c r="E491" s="151" t="s">
        <v>521</v>
      </c>
      <c r="F491" s="151">
        <v>4</v>
      </c>
      <c r="G491" s="151" t="s">
        <v>71</v>
      </c>
      <c r="H491" s="153">
        <v>8</v>
      </c>
      <c r="I491" s="151">
        <v>16</v>
      </c>
      <c r="J491" s="154" t="s">
        <v>161</v>
      </c>
    </row>
    <row r="492" spans="1:10" x14ac:dyDescent="0.3">
      <c r="A492" s="151">
        <v>491</v>
      </c>
      <c r="B492" s="151" t="s">
        <v>1119</v>
      </c>
      <c r="C492" s="151" t="s">
        <v>1120</v>
      </c>
      <c r="D492" s="151" t="s">
        <v>520</v>
      </c>
      <c r="E492" s="151" t="s">
        <v>521</v>
      </c>
      <c r="F492" s="151">
        <v>4</v>
      </c>
      <c r="G492" s="151" t="s">
        <v>71</v>
      </c>
      <c r="H492" s="153">
        <v>8</v>
      </c>
      <c r="I492" s="151">
        <v>16</v>
      </c>
      <c r="J492" s="154" t="s">
        <v>161</v>
      </c>
    </row>
    <row r="493" spans="1:10" x14ac:dyDescent="0.3">
      <c r="A493" s="151">
        <v>492</v>
      </c>
      <c r="B493" s="151" t="s">
        <v>1121</v>
      </c>
      <c r="C493" s="151" t="s">
        <v>1122</v>
      </c>
      <c r="D493" s="151" t="s">
        <v>141</v>
      </c>
      <c r="E493" s="151" t="s">
        <v>142</v>
      </c>
      <c r="F493" s="151">
        <v>4</v>
      </c>
      <c r="G493" s="151" t="s">
        <v>71</v>
      </c>
      <c r="H493" s="153">
        <v>9</v>
      </c>
      <c r="I493" s="151">
        <v>17</v>
      </c>
      <c r="J493" s="154" t="s">
        <v>72</v>
      </c>
    </row>
    <row r="494" spans="1:10" x14ac:dyDescent="0.3">
      <c r="A494" s="151">
        <v>493</v>
      </c>
      <c r="B494" s="151" t="s">
        <v>1123</v>
      </c>
      <c r="C494" s="151" t="s">
        <v>1124</v>
      </c>
      <c r="D494" s="151" t="s">
        <v>141</v>
      </c>
      <c r="E494" s="151" t="s">
        <v>142</v>
      </c>
      <c r="F494" s="151">
        <v>4</v>
      </c>
      <c r="G494" s="151" t="s">
        <v>71</v>
      </c>
      <c r="H494" s="153">
        <v>9</v>
      </c>
      <c r="I494" s="151">
        <v>17</v>
      </c>
      <c r="J494" s="154" t="s">
        <v>72</v>
      </c>
    </row>
    <row r="495" spans="1:10" x14ac:dyDescent="0.3">
      <c r="A495" s="151">
        <v>494</v>
      </c>
      <c r="B495" s="151" t="s">
        <v>1125</v>
      </c>
      <c r="C495" s="151" t="s">
        <v>1126</v>
      </c>
      <c r="D495" s="151" t="s">
        <v>496</v>
      </c>
      <c r="E495" s="151" t="s">
        <v>497</v>
      </c>
      <c r="F495" s="151">
        <v>4</v>
      </c>
      <c r="G495" s="151" t="s">
        <v>71</v>
      </c>
      <c r="H495" s="153">
        <v>8</v>
      </c>
      <c r="I495" s="151">
        <v>16</v>
      </c>
      <c r="J495" s="154" t="s">
        <v>161</v>
      </c>
    </row>
    <row r="496" spans="1:10" x14ac:dyDescent="0.3">
      <c r="A496" s="151">
        <v>495</v>
      </c>
      <c r="B496" s="151" t="s">
        <v>1127</v>
      </c>
      <c r="C496" s="151" t="s">
        <v>1128</v>
      </c>
      <c r="D496" s="151" t="s">
        <v>496</v>
      </c>
      <c r="E496" s="151" t="s">
        <v>497</v>
      </c>
      <c r="F496" s="151">
        <v>4</v>
      </c>
      <c r="G496" s="151" t="s">
        <v>71</v>
      </c>
      <c r="H496" s="153">
        <v>8</v>
      </c>
      <c r="I496" s="151">
        <v>16</v>
      </c>
      <c r="J496" s="154" t="s">
        <v>161</v>
      </c>
    </row>
    <row r="497" spans="1:10" x14ac:dyDescent="0.3">
      <c r="A497" s="151">
        <v>496</v>
      </c>
      <c r="B497" s="151" t="s">
        <v>1129</v>
      </c>
      <c r="C497" s="151" t="s">
        <v>1130</v>
      </c>
      <c r="D497" s="151" t="s">
        <v>269</v>
      </c>
      <c r="E497" s="151" t="s">
        <v>270</v>
      </c>
      <c r="F497" s="151">
        <v>4</v>
      </c>
      <c r="G497" s="151" t="s">
        <v>71</v>
      </c>
      <c r="H497" s="153">
        <v>6</v>
      </c>
      <c r="I497" s="151">
        <v>8</v>
      </c>
      <c r="J497" s="154" t="s">
        <v>277</v>
      </c>
    </row>
    <row r="498" spans="1:10" x14ac:dyDescent="0.3">
      <c r="A498" s="151">
        <v>497</v>
      </c>
      <c r="B498" s="151" t="s">
        <v>1131</v>
      </c>
      <c r="C498" s="151" t="s">
        <v>1132</v>
      </c>
      <c r="D498" s="151" t="s">
        <v>269</v>
      </c>
      <c r="E498" s="151" t="s">
        <v>270</v>
      </c>
      <c r="F498" s="151">
        <v>4</v>
      </c>
      <c r="G498" s="151" t="s">
        <v>71</v>
      </c>
      <c r="H498" s="153">
        <v>6</v>
      </c>
      <c r="I498" s="151">
        <v>8</v>
      </c>
      <c r="J498" s="154" t="s">
        <v>277</v>
      </c>
    </row>
    <row r="499" spans="1:10" x14ac:dyDescent="0.3">
      <c r="A499" s="151">
        <v>498</v>
      </c>
      <c r="B499" s="151" t="s">
        <v>1133</v>
      </c>
      <c r="C499" s="151" t="s">
        <v>1134</v>
      </c>
      <c r="D499" s="151" t="s">
        <v>546</v>
      </c>
      <c r="E499" s="151" t="s">
        <v>547</v>
      </c>
      <c r="F499" s="151">
        <v>4</v>
      </c>
      <c r="G499" s="151" t="s">
        <v>71</v>
      </c>
      <c r="H499" s="153">
        <v>9</v>
      </c>
      <c r="I499" s="151">
        <v>17</v>
      </c>
      <c r="J499" s="154" t="s">
        <v>72</v>
      </c>
    </row>
    <row r="500" spans="1:10" x14ac:dyDescent="0.3">
      <c r="A500" s="151">
        <v>499</v>
      </c>
      <c r="B500" s="151" t="s">
        <v>1135</v>
      </c>
      <c r="C500" s="151" t="s">
        <v>1136</v>
      </c>
      <c r="D500" s="151" t="s">
        <v>546</v>
      </c>
      <c r="E500" s="151" t="s">
        <v>547</v>
      </c>
      <c r="F500" s="151">
        <v>4</v>
      </c>
      <c r="G500" s="151" t="s">
        <v>71</v>
      </c>
      <c r="H500" s="153">
        <v>9</v>
      </c>
      <c r="I500" s="151">
        <v>17</v>
      </c>
      <c r="J500" s="154" t="s">
        <v>72</v>
      </c>
    </row>
    <row r="501" spans="1:10" x14ac:dyDescent="0.3">
      <c r="A501" s="151">
        <v>500</v>
      </c>
      <c r="B501" s="151" t="s">
        <v>1137</v>
      </c>
      <c r="C501" s="151" t="s">
        <v>1138</v>
      </c>
      <c r="D501" s="151" t="s">
        <v>1139</v>
      </c>
      <c r="E501" s="151" t="s">
        <v>1140</v>
      </c>
      <c r="F501" s="151">
        <v>8</v>
      </c>
      <c r="G501" s="151" t="s">
        <v>1141</v>
      </c>
      <c r="H501" s="153">
        <v>1</v>
      </c>
      <c r="I501" s="151">
        <v>1</v>
      </c>
      <c r="J501" s="154" t="s">
        <v>1142</v>
      </c>
    </row>
    <row r="502" spans="1:10" x14ac:dyDescent="0.3">
      <c r="A502" s="151">
        <v>501</v>
      </c>
      <c r="B502" s="151" t="s">
        <v>1143</v>
      </c>
      <c r="C502" s="151" t="s">
        <v>1144</v>
      </c>
      <c r="D502" s="151" t="s">
        <v>1145</v>
      </c>
      <c r="E502" s="151" t="s">
        <v>1146</v>
      </c>
      <c r="F502" s="151">
        <v>8</v>
      </c>
      <c r="G502" s="151" t="s">
        <v>1141</v>
      </c>
      <c r="H502" s="153">
        <v>3</v>
      </c>
      <c r="I502" s="151">
        <v>3</v>
      </c>
      <c r="J502" s="154" t="s">
        <v>1147</v>
      </c>
    </row>
    <row r="503" spans="1:10" x14ac:dyDescent="0.3">
      <c r="A503" s="151">
        <v>502</v>
      </c>
      <c r="B503" s="151" t="s">
        <v>1148</v>
      </c>
      <c r="C503" s="151" t="s">
        <v>1149</v>
      </c>
      <c r="D503" s="151" t="s">
        <v>1145</v>
      </c>
      <c r="E503" s="151" t="s">
        <v>1146</v>
      </c>
      <c r="F503" s="151">
        <v>8</v>
      </c>
      <c r="G503" s="151" t="s">
        <v>1141</v>
      </c>
      <c r="H503" s="153">
        <v>3</v>
      </c>
      <c r="I503" s="151">
        <v>3</v>
      </c>
      <c r="J503" s="154" t="s">
        <v>1147</v>
      </c>
    </row>
    <row r="504" spans="1:10" x14ac:dyDescent="0.3">
      <c r="A504" s="151">
        <v>503</v>
      </c>
      <c r="B504" s="151" t="s">
        <v>1150</v>
      </c>
      <c r="C504" s="151" t="s">
        <v>1151</v>
      </c>
      <c r="D504" s="151" t="s">
        <v>1145</v>
      </c>
      <c r="E504" s="151" t="s">
        <v>1146</v>
      </c>
      <c r="F504" s="151">
        <v>8</v>
      </c>
      <c r="G504" s="151" t="s">
        <v>1141</v>
      </c>
      <c r="H504" s="153">
        <v>3</v>
      </c>
      <c r="I504" s="151">
        <v>3</v>
      </c>
      <c r="J504" s="154" t="s">
        <v>1147</v>
      </c>
    </row>
    <row r="505" spans="1:10" x14ac:dyDescent="0.3">
      <c r="A505" s="151">
        <v>504</v>
      </c>
      <c r="B505" s="151" t="s">
        <v>1152</v>
      </c>
      <c r="C505" s="151" t="s">
        <v>1153</v>
      </c>
      <c r="D505" s="151" t="s">
        <v>1145</v>
      </c>
      <c r="E505" s="151" t="s">
        <v>1146</v>
      </c>
      <c r="F505" s="151">
        <v>8</v>
      </c>
      <c r="G505" s="151" t="s">
        <v>1141</v>
      </c>
      <c r="H505" s="153">
        <v>3</v>
      </c>
      <c r="I505" s="151">
        <v>3</v>
      </c>
      <c r="J505" s="154" t="s">
        <v>1147</v>
      </c>
    </row>
    <row r="506" spans="1:10" x14ac:dyDescent="0.3">
      <c r="A506" s="151">
        <v>505</v>
      </c>
      <c r="B506" s="151" t="s">
        <v>1154</v>
      </c>
      <c r="C506" s="151" t="s">
        <v>1155</v>
      </c>
      <c r="D506" s="151" t="s">
        <v>1145</v>
      </c>
      <c r="E506" s="151" t="s">
        <v>1146</v>
      </c>
      <c r="F506" s="151">
        <v>8</v>
      </c>
      <c r="G506" s="151" t="s">
        <v>1141</v>
      </c>
      <c r="H506" s="153">
        <v>3</v>
      </c>
      <c r="I506" s="151">
        <v>3</v>
      </c>
      <c r="J506" s="154" t="s">
        <v>1147</v>
      </c>
    </row>
    <row r="507" spans="1:10" x14ac:dyDescent="0.3">
      <c r="A507" s="151">
        <v>506</v>
      </c>
      <c r="B507" s="151" t="s">
        <v>1156</v>
      </c>
      <c r="C507" s="151" t="s">
        <v>1157</v>
      </c>
      <c r="D507" s="151" t="s">
        <v>1145</v>
      </c>
      <c r="E507" s="151" t="s">
        <v>1146</v>
      </c>
      <c r="F507" s="151">
        <v>8</v>
      </c>
      <c r="G507" s="151" t="s">
        <v>1141</v>
      </c>
      <c r="H507" s="153">
        <v>3</v>
      </c>
      <c r="I507" s="151">
        <v>3</v>
      </c>
      <c r="J507" s="154" t="s">
        <v>1147</v>
      </c>
    </row>
    <row r="508" spans="1:10" x14ac:dyDescent="0.3">
      <c r="A508" s="151">
        <v>507</v>
      </c>
      <c r="B508" s="151" t="s">
        <v>1158</v>
      </c>
      <c r="C508" s="151" t="s">
        <v>1159</v>
      </c>
      <c r="D508" s="151" t="s">
        <v>1145</v>
      </c>
      <c r="E508" s="151" t="s">
        <v>1146</v>
      </c>
      <c r="F508" s="151">
        <v>8</v>
      </c>
      <c r="G508" s="151" t="s">
        <v>1141</v>
      </c>
      <c r="H508" s="153">
        <v>3</v>
      </c>
      <c r="I508" s="151">
        <v>3</v>
      </c>
      <c r="J508" s="154" t="s">
        <v>1147</v>
      </c>
    </row>
    <row r="509" spans="1:10" x14ac:dyDescent="0.3">
      <c r="A509" s="151">
        <v>508</v>
      </c>
      <c r="B509" s="151" t="s">
        <v>1160</v>
      </c>
      <c r="C509" s="151" t="s">
        <v>1161</v>
      </c>
      <c r="D509" s="151" t="s">
        <v>1145</v>
      </c>
      <c r="E509" s="151" t="s">
        <v>1146</v>
      </c>
      <c r="F509" s="151">
        <v>8</v>
      </c>
      <c r="G509" s="151" t="s">
        <v>1141</v>
      </c>
      <c r="H509" s="153">
        <v>3</v>
      </c>
      <c r="I509" s="151">
        <v>3</v>
      </c>
      <c r="J509" s="154" t="s">
        <v>1147</v>
      </c>
    </row>
    <row r="510" spans="1:10" x14ac:dyDescent="0.3">
      <c r="A510" s="151">
        <v>509</v>
      </c>
      <c r="B510" s="151" t="s">
        <v>1162</v>
      </c>
      <c r="C510" s="151" t="s">
        <v>1163</v>
      </c>
      <c r="D510" s="151" t="s">
        <v>1145</v>
      </c>
      <c r="E510" s="151" t="s">
        <v>1146</v>
      </c>
      <c r="F510" s="151">
        <v>8</v>
      </c>
      <c r="G510" s="151" t="s">
        <v>1141</v>
      </c>
      <c r="H510" s="153">
        <v>3</v>
      </c>
      <c r="I510" s="151">
        <v>3</v>
      </c>
      <c r="J510" s="154" t="s">
        <v>1147</v>
      </c>
    </row>
    <row r="511" spans="1:10" x14ac:dyDescent="0.3">
      <c r="A511" s="151">
        <v>510</v>
      </c>
      <c r="B511" s="151" t="s">
        <v>1164</v>
      </c>
      <c r="C511" s="151" t="s">
        <v>1165</v>
      </c>
      <c r="D511" s="151" t="s">
        <v>1145</v>
      </c>
      <c r="E511" s="151" t="s">
        <v>1146</v>
      </c>
      <c r="F511" s="151">
        <v>8</v>
      </c>
      <c r="G511" s="151" t="s">
        <v>1141</v>
      </c>
      <c r="H511" s="153">
        <v>3</v>
      </c>
      <c r="I511" s="151">
        <v>3</v>
      </c>
      <c r="J511" s="154" t="s">
        <v>1147</v>
      </c>
    </row>
    <row r="512" spans="1:10" x14ac:dyDescent="0.3">
      <c r="A512" s="151">
        <v>511</v>
      </c>
      <c r="B512" s="151" t="s">
        <v>1166</v>
      </c>
      <c r="C512" s="151" t="s">
        <v>1167</v>
      </c>
      <c r="D512" s="151" t="s">
        <v>1145</v>
      </c>
      <c r="E512" s="151" t="s">
        <v>1146</v>
      </c>
      <c r="F512" s="151">
        <v>8</v>
      </c>
      <c r="G512" s="151" t="s">
        <v>1141</v>
      </c>
      <c r="H512" s="153">
        <v>3</v>
      </c>
      <c r="I512" s="151">
        <v>3</v>
      </c>
      <c r="J512" s="154" t="s">
        <v>1147</v>
      </c>
    </row>
    <row r="513" spans="1:10" x14ac:dyDescent="0.3">
      <c r="A513" s="151">
        <v>512</v>
      </c>
      <c r="B513" s="151" t="s">
        <v>1168</v>
      </c>
      <c r="C513" s="151" t="s">
        <v>1169</v>
      </c>
      <c r="D513" s="151" t="s">
        <v>1145</v>
      </c>
      <c r="E513" s="151" t="s">
        <v>1146</v>
      </c>
      <c r="F513" s="151">
        <v>8</v>
      </c>
      <c r="G513" s="151" t="s">
        <v>1141</v>
      </c>
      <c r="H513" s="153">
        <v>3</v>
      </c>
      <c r="I513" s="151">
        <v>3</v>
      </c>
      <c r="J513" s="154" t="s">
        <v>1147</v>
      </c>
    </row>
    <row r="514" spans="1:10" x14ac:dyDescent="0.3">
      <c r="A514" s="151">
        <v>513</v>
      </c>
      <c r="B514" s="151" t="s">
        <v>1170</v>
      </c>
      <c r="C514" s="151" t="s">
        <v>1171</v>
      </c>
      <c r="D514" s="151" t="s">
        <v>1145</v>
      </c>
      <c r="E514" s="151" t="s">
        <v>1146</v>
      </c>
      <c r="F514" s="151">
        <v>8</v>
      </c>
      <c r="G514" s="151" t="s">
        <v>1141</v>
      </c>
      <c r="H514" s="153">
        <v>3</v>
      </c>
      <c r="I514" s="151">
        <v>3</v>
      </c>
      <c r="J514" s="154" t="s">
        <v>1147</v>
      </c>
    </row>
    <row r="515" spans="1:10" x14ac:dyDescent="0.3">
      <c r="A515" s="151">
        <v>514</v>
      </c>
      <c r="B515" s="151" t="s">
        <v>1172</v>
      </c>
      <c r="C515" s="151" t="s">
        <v>1173</v>
      </c>
      <c r="D515" s="151" t="s">
        <v>1145</v>
      </c>
      <c r="E515" s="151" t="s">
        <v>1146</v>
      </c>
      <c r="F515" s="151">
        <v>8</v>
      </c>
      <c r="G515" s="151" t="s">
        <v>1141</v>
      </c>
      <c r="H515" s="153">
        <v>3</v>
      </c>
      <c r="I515" s="151">
        <v>3</v>
      </c>
      <c r="J515" s="154" t="s">
        <v>1147</v>
      </c>
    </row>
    <row r="516" spans="1:10" x14ac:dyDescent="0.3">
      <c r="A516" s="151">
        <v>515</v>
      </c>
      <c r="B516" s="151" t="s">
        <v>1174</v>
      </c>
      <c r="C516" s="151" t="s">
        <v>1175</v>
      </c>
      <c r="D516" s="151" t="s">
        <v>1145</v>
      </c>
      <c r="E516" s="151" t="s">
        <v>1146</v>
      </c>
      <c r="F516" s="151">
        <v>8</v>
      </c>
      <c r="G516" s="151" t="s">
        <v>1141</v>
      </c>
      <c r="H516" s="153">
        <v>3</v>
      </c>
      <c r="I516" s="151">
        <v>3</v>
      </c>
      <c r="J516" s="154" t="s">
        <v>1147</v>
      </c>
    </row>
    <row r="517" spans="1:10" x14ac:dyDescent="0.3">
      <c r="A517" s="151">
        <v>516</v>
      </c>
      <c r="B517" s="151" t="s">
        <v>1176</v>
      </c>
      <c r="C517" s="151" t="s">
        <v>1177</v>
      </c>
      <c r="D517" s="151" t="s">
        <v>1145</v>
      </c>
      <c r="E517" s="151" t="s">
        <v>1146</v>
      </c>
      <c r="F517" s="151">
        <v>8</v>
      </c>
      <c r="G517" s="151" t="s">
        <v>1141</v>
      </c>
      <c r="H517" s="153">
        <v>3</v>
      </c>
      <c r="I517" s="151">
        <v>3</v>
      </c>
      <c r="J517" s="154" t="s">
        <v>1147</v>
      </c>
    </row>
    <row r="518" spans="1:10" x14ac:dyDescent="0.3">
      <c r="A518" s="151">
        <v>517</v>
      </c>
      <c r="B518" s="151" t="s">
        <v>1178</v>
      </c>
      <c r="C518" s="151" t="s">
        <v>1179</v>
      </c>
      <c r="D518" s="151" t="s">
        <v>1145</v>
      </c>
      <c r="E518" s="151" t="s">
        <v>1146</v>
      </c>
      <c r="F518" s="151">
        <v>8</v>
      </c>
      <c r="G518" s="151" t="s">
        <v>1141</v>
      </c>
      <c r="H518" s="153">
        <v>3</v>
      </c>
      <c r="I518" s="151">
        <v>3</v>
      </c>
      <c r="J518" s="154" t="s">
        <v>1147</v>
      </c>
    </row>
    <row r="519" spans="1:10" x14ac:dyDescent="0.3">
      <c r="A519" s="151">
        <v>518</v>
      </c>
      <c r="B519" s="151" t="s">
        <v>1180</v>
      </c>
      <c r="C519" s="151" t="s">
        <v>1181</v>
      </c>
      <c r="D519" s="151" t="s">
        <v>1145</v>
      </c>
      <c r="E519" s="151" t="s">
        <v>1146</v>
      </c>
      <c r="F519" s="151">
        <v>8</v>
      </c>
      <c r="G519" s="151" t="s">
        <v>1141</v>
      </c>
      <c r="H519" s="153">
        <v>3</v>
      </c>
      <c r="I519" s="151">
        <v>3</v>
      </c>
      <c r="J519" s="154" t="s">
        <v>1147</v>
      </c>
    </row>
    <row r="520" spans="1:10" x14ac:dyDescent="0.3">
      <c r="A520" s="151">
        <v>519</v>
      </c>
      <c r="B520" s="151" t="s">
        <v>1182</v>
      </c>
      <c r="C520" s="151" t="s">
        <v>1183</v>
      </c>
      <c r="D520" s="151" t="s">
        <v>1145</v>
      </c>
      <c r="E520" s="151" t="s">
        <v>1146</v>
      </c>
      <c r="F520" s="151">
        <v>8</v>
      </c>
      <c r="G520" s="151" t="s">
        <v>1141</v>
      </c>
      <c r="H520" s="153">
        <v>3</v>
      </c>
      <c r="I520" s="151">
        <v>3</v>
      </c>
      <c r="J520" s="154" t="s">
        <v>1147</v>
      </c>
    </row>
    <row r="521" spans="1:10" x14ac:dyDescent="0.3">
      <c r="A521" s="151">
        <v>520</v>
      </c>
      <c r="B521" s="151" t="s">
        <v>1184</v>
      </c>
      <c r="C521" s="151" t="s">
        <v>1185</v>
      </c>
      <c r="D521" s="151" t="s">
        <v>1145</v>
      </c>
      <c r="E521" s="151" t="s">
        <v>1146</v>
      </c>
      <c r="F521" s="151">
        <v>8</v>
      </c>
      <c r="G521" s="151" t="s">
        <v>1141</v>
      </c>
      <c r="H521" s="153">
        <v>3</v>
      </c>
      <c r="I521" s="151">
        <v>3</v>
      </c>
      <c r="J521" s="154" t="s">
        <v>1147</v>
      </c>
    </row>
    <row r="522" spans="1:10" x14ac:dyDescent="0.3">
      <c r="A522" s="151">
        <v>521</v>
      </c>
      <c r="B522" s="151" t="s">
        <v>1186</v>
      </c>
      <c r="C522" s="151" t="s">
        <v>1187</v>
      </c>
      <c r="D522" s="151" t="s">
        <v>1145</v>
      </c>
      <c r="E522" s="151" t="s">
        <v>1146</v>
      </c>
      <c r="F522" s="151">
        <v>8</v>
      </c>
      <c r="G522" s="151" t="s">
        <v>1141</v>
      </c>
      <c r="H522" s="153">
        <v>3</v>
      </c>
      <c r="I522" s="151">
        <v>3</v>
      </c>
      <c r="J522" s="154" t="s">
        <v>1147</v>
      </c>
    </row>
    <row r="523" spans="1:10" x14ac:dyDescent="0.3">
      <c r="A523" s="151">
        <v>522</v>
      </c>
      <c r="B523" s="151" t="s">
        <v>1188</v>
      </c>
      <c r="C523" s="151" t="s">
        <v>1189</v>
      </c>
      <c r="D523" s="151" t="s">
        <v>1190</v>
      </c>
      <c r="E523" s="151" t="s">
        <v>1191</v>
      </c>
      <c r="F523" s="151">
        <v>8</v>
      </c>
      <c r="G523" s="151" t="s">
        <v>1141</v>
      </c>
      <c r="H523" s="153">
        <v>3</v>
      </c>
      <c r="I523" s="151">
        <v>3</v>
      </c>
      <c r="J523" s="154" t="s">
        <v>1147</v>
      </c>
    </row>
    <row r="524" spans="1:10" x14ac:dyDescent="0.3">
      <c r="A524" s="151">
        <v>523</v>
      </c>
      <c r="B524" s="151" t="s">
        <v>1192</v>
      </c>
      <c r="C524" s="151" t="s">
        <v>1193</v>
      </c>
      <c r="D524" s="151" t="s">
        <v>1190</v>
      </c>
      <c r="E524" s="151" t="s">
        <v>1191</v>
      </c>
      <c r="F524" s="151">
        <v>8</v>
      </c>
      <c r="G524" s="151" t="s">
        <v>1141</v>
      </c>
      <c r="H524" s="153">
        <v>3</v>
      </c>
      <c r="I524" s="151">
        <v>3</v>
      </c>
      <c r="J524" s="154" t="s">
        <v>1147</v>
      </c>
    </row>
    <row r="525" spans="1:10" x14ac:dyDescent="0.3">
      <c r="A525" s="151">
        <v>524</v>
      </c>
      <c r="B525" s="151" t="s">
        <v>1194</v>
      </c>
      <c r="C525" s="151" t="s">
        <v>1195</v>
      </c>
      <c r="D525" s="151" t="s">
        <v>1190</v>
      </c>
      <c r="E525" s="151" t="s">
        <v>1191</v>
      </c>
      <c r="F525" s="151">
        <v>8</v>
      </c>
      <c r="G525" s="151" t="s">
        <v>1141</v>
      </c>
      <c r="H525" s="153">
        <v>3</v>
      </c>
      <c r="I525" s="151">
        <v>3</v>
      </c>
      <c r="J525" s="154" t="s">
        <v>1147</v>
      </c>
    </row>
    <row r="526" spans="1:10" x14ac:dyDescent="0.3">
      <c r="A526" s="151">
        <v>525</v>
      </c>
      <c r="B526" s="151" t="s">
        <v>1196</v>
      </c>
      <c r="C526" s="151" t="s">
        <v>1197</v>
      </c>
      <c r="D526" s="151" t="s">
        <v>1190</v>
      </c>
      <c r="E526" s="151" t="s">
        <v>1191</v>
      </c>
      <c r="F526" s="151">
        <v>8</v>
      </c>
      <c r="G526" s="151" t="s">
        <v>1141</v>
      </c>
      <c r="H526" s="153">
        <v>3</v>
      </c>
      <c r="I526" s="151">
        <v>3</v>
      </c>
      <c r="J526" s="154" t="s">
        <v>1147</v>
      </c>
    </row>
    <row r="527" spans="1:10" x14ac:dyDescent="0.3">
      <c r="A527" s="151">
        <v>526</v>
      </c>
      <c r="B527" s="151" t="s">
        <v>1198</v>
      </c>
      <c r="C527" s="151" t="s">
        <v>1199</v>
      </c>
      <c r="D527" s="151" t="s">
        <v>1190</v>
      </c>
      <c r="E527" s="151" t="s">
        <v>1191</v>
      </c>
      <c r="F527" s="151">
        <v>8</v>
      </c>
      <c r="G527" s="151" t="s">
        <v>1141</v>
      </c>
      <c r="H527" s="153">
        <v>3</v>
      </c>
      <c r="I527" s="151">
        <v>3</v>
      </c>
      <c r="J527" s="154" t="s">
        <v>1147</v>
      </c>
    </row>
    <row r="528" spans="1:10" x14ac:dyDescent="0.3">
      <c r="A528" s="151">
        <v>527</v>
      </c>
      <c r="B528" s="151" t="s">
        <v>1200</v>
      </c>
      <c r="C528" s="151" t="s">
        <v>1201</v>
      </c>
      <c r="D528" s="151" t="s">
        <v>1190</v>
      </c>
      <c r="E528" s="151" t="s">
        <v>1191</v>
      </c>
      <c r="F528" s="151">
        <v>8</v>
      </c>
      <c r="G528" s="151" t="s">
        <v>1141</v>
      </c>
      <c r="H528" s="153">
        <v>3</v>
      </c>
      <c r="I528" s="151">
        <v>3</v>
      </c>
      <c r="J528" s="154" t="s">
        <v>1147</v>
      </c>
    </row>
    <row r="529" spans="1:10" x14ac:dyDescent="0.3">
      <c r="A529" s="151">
        <v>528</v>
      </c>
      <c r="B529" s="151" t="s">
        <v>1202</v>
      </c>
      <c r="C529" s="151" t="s">
        <v>1203</v>
      </c>
      <c r="D529" s="151" t="s">
        <v>1190</v>
      </c>
      <c r="E529" s="151" t="s">
        <v>1191</v>
      </c>
      <c r="F529" s="151">
        <v>8</v>
      </c>
      <c r="G529" s="151" t="s">
        <v>1141</v>
      </c>
      <c r="H529" s="153">
        <v>3</v>
      </c>
      <c r="I529" s="151">
        <v>3</v>
      </c>
      <c r="J529" s="154" t="s">
        <v>1147</v>
      </c>
    </row>
    <row r="530" spans="1:10" x14ac:dyDescent="0.3">
      <c r="A530" s="151">
        <v>529</v>
      </c>
      <c r="B530" s="151" t="s">
        <v>1204</v>
      </c>
      <c r="C530" s="151" t="s">
        <v>1205</v>
      </c>
      <c r="D530" s="151" t="s">
        <v>1190</v>
      </c>
      <c r="E530" s="151" t="s">
        <v>1191</v>
      </c>
      <c r="F530" s="151">
        <v>8</v>
      </c>
      <c r="G530" s="151" t="s">
        <v>1141</v>
      </c>
      <c r="H530" s="153">
        <v>3</v>
      </c>
      <c r="I530" s="151">
        <v>3</v>
      </c>
      <c r="J530" s="154" t="s">
        <v>1147</v>
      </c>
    </row>
    <row r="531" spans="1:10" x14ac:dyDescent="0.3">
      <c r="A531" s="151">
        <v>530</v>
      </c>
      <c r="B531" s="151" t="s">
        <v>1206</v>
      </c>
      <c r="C531" s="151" t="s">
        <v>1207</v>
      </c>
      <c r="D531" s="151" t="s">
        <v>1190</v>
      </c>
      <c r="E531" s="151" t="s">
        <v>1191</v>
      </c>
      <c r="F531" s="151">
        <v>8</v>
      </c>
      <c r="G531" s="151" t="s">
        <v>1141</v>
      </c>
      <c r="H531" s="153">
        <v>3</v>
      </c>
      <c r="I531" s="151">
        <v>3</v>
      </c>
      <c r="J531" s="154" t="s">
        <v>1147</v>
      </c>
    </row>
    <row r="532" spans="1:10" x14ac:dyDescent="0.3">
      <c r="A532" s="151">
        <v>531</v>
      </c>
      <c r="B532" s="151" t="s">
        <v>1208</v>
      </c>
      <c r="C532" s="151" t="s">
        <v>1209</v>
      </c>
      <c r="D532" s="151" t="s">
        <v>1190</v>
      </c>
      <c r="E532" s="151" t="s">
        <v>1191</v>
      </c>
      <c r="F532" s="151">
        <v>8</v>
      </c>
      <c r="G532" s="151" t="s">
        <v>1141</v>
      </c>
      <c r="H532" s="153">
        <v>3</v>
      </c>
      <c r="I532" s="151">
        <v>3</v>
      </c>
      <c r="J532" s="154" t="s">
        <v>1147</v>
      </c>
    </row>
    <row r="533" spans="1:10" x14ac:dyDescent="0.3">
      <c r="A533" s="151">
        <v>532</v>
      </c>
      <c r="B533" s="151" t="s">
        <v>1210</v>
      </c>
      <c r="C533" s="151" t="s">
        <v>1211</v>
      </c>
      <c r="D533" s="151" t="s">
        <v>1190</v>
      </c>
      <c r="E533" s="151" t="s">
        <v>1191</v>
      </c>
      <c r="F533" s="151">
        <v>8</v>
      </c>
      <c r="G533" s="151" t="s">
        <v>1141</v>
      </c>
      <c r="H533" s="153">
        <v>3</v>
      </c>
      <c r="I533" s="151">
        <v>3</v>
      </c>
      <c r="J533" s="154" t="s">
        <v>1147</v>
      </c>
    </row>
    <row r="534" spans="1:10" x14ac:dyDescent="0.3">
      <c r="A534" s="151">
        <v>533</v>
      </c>
      <c r="B534" s="151" t="s">
        <v>1212</v>
      </c>
      <c r="C534" s="151" t="s">
        <v>1213</v>
      </c>
      <c r="D534" s="151" t="s">
        <v>1190</v>
      </c>
      <c r="E534" s="151" t="s">
        <v>1191</v>
      </c>
      <c r="F534" s="151">
        <v>8</v>
      </c>
      <c r="G534" s="151" t="s">
        <v>1141</v>
      </c>
      <c r="H534" s="153">
        <v>3</v>
      </c>
      <c r="I534" s="151">
        <v>3</v>
      </c>
      <c r="J534" s="154" t="s">
        <v>1147</v>
      </c>
    </row>
    <row r="535" spans="1:10" x14ac:dyDescent="0.3">
      <c r="A535" s="151">
        <v>534</v>
      </c>
      <c r="B535" s="151" t="s">
        <v>1214</v>
      </c>
      <c r="C535" s="151" t="s">
        <v>1215</v>
      </c>
      <c r="D535" s="151" t="s">
        <v>1190</v>
      </c>
      <c r="E535" s="151" t="s">
        <v>1191</v>
      </c>
      <c r="F535" s="151">
        <v>8</v>
      </c>
      <c r="G535" s="151" t="s">
        <v>1141</v>
      </c>
      <c r="H535" s="153">
        <v>3</v>
      </c>
      <c r="I535" s="151">
        <v>3</v>
      </c>
      <c r="J535" s="154" t="s">
        <v>1147</v>
      </c>
    </row>
    <row r="536" spans="1:10" x14ac:dyDescent="0.3">
      <c r="A536" s="151">
        <v>535</v>
      </c>
      <c r="B536" s="151" t="s">
        <v>1216</v>
      </c>
      <c r="C536" s="151" t="s">
        <v>1217</v>
      </c>
      <c r="D536" s="151" t="s">
        <v>1190</v>
      </c>
      <c r="E536" s="151" t="s">
        <v>1191</v>
      </c>
      <c r="F536" s="151">
        <v>8</v>
      </c>
      <c r="G536" s="151" t="s">
        <v>1141</v>
      </c>
      <c r="H536" s="153">
        <v>3</v>
      </c>
      <c r="I536" s="151">
        <v>3</v>
      </c>
      <c r="J536" s="154" t="s">
        <v>1147</v>
      </c>
    </row>
    <row r="537" spans="1:10" x14ac:dyDescent="0.3">
      <c r="A537" s="151">
        <v>536</v>
      </c>
      <c r="B537" s="151" t="s">
        <v>1218</v>
      </c>
      <c r="C537" s="151" t="s">
        <v>1219</v>
      </c>
      <c r="D537" s="151" t="s">
        <v>1190</v>
      </c>
      <c r="E537" s="151" t="s">
        <v>1191</v>
      </c>
      <c r="F537" s="151">
        <v>8</v>
      </c>
      <c r="G537" s="151" t="s">
        <v>1141</v>
      </c>
      <c r="H537" s="153">
        <v>3</v>
      </c>
      <c r="I537" s="151">
        <v>3</v>
      </c>
      <c r="J537" s="154" t="s">
        <v>1147</v>
      </c>
    </row>
    <row r="538" spans="1:10" x14ac:dyDescent="0.3">
      <c r="A538" s="151">
        <v>537</v>
      </c>
      <c r="B538" s="151" t="s">
        <v>1220</v>
      </c>
      <c r="C538" s="151" t="s">
        <v>1221</v>
      </c>
      <c r="D538" s="151" t="s">
        <v>1190</v>
      </c>
      <c r="E538" s="151" t="s">
        <v>1191</v>
      </c>
      <c r="F538" s="151">
        <v>8</v>
      </c>
      <c r="G538" s="151" t="s">
        <v>1141</v>
      </c>
      <c r="H538" s="153">
        <v>3</v>
      </c>
      <c r="I538" s="151">
        <v>3</v>
      </c>
      <c r="J538" s="154" t="s">
        <v>1147</v>
      </c>
    </row>
    <row r="539" spans="1:10" x14ac:dyDescent="0.3">
      <c r="A539" s="151">
        <v>538</v>
      </c>
      <c r="B539" s="151" t="s">
        <v>1222</v>
      </c>
      <c r="C539" s="151" t="s">
        <v>1223</v>
      </c>
      <c r="D539" s="151" t="s">
        <v>1190</v>
      </c>
      <c r="E539" s="151" t="s">
        <v>1191</v>
      </c>
      <c r="F539" s="151">
        <v>8</v>
      </c>
      <c r="G539" s="151" t="s">
        <v>1141</v>
      </c>
      <c r="H539" s="153">
        <v>3</v>
      </c>
      <c r="I539" s="151">
        <v>3</v>
      </c>
      <c r="J539" s="154" t="s">
        <v>1147</v>
      </c>
    </row>
    <row r="540" spans="1:10" x14ac:dyDescent="0.3">
      <c r="A540" s="151">
        <v>539</v>
      </c>
      <c r="B540" s="151" t="s">
        <v>1224</v>
      </c>
      <c r="C540" s="151" t="s">
        <v>1225</v>
      </c>
      <c r="D540" s="151" t="s">
        <v>1190</v>
      </c>
      <c r="E540" s="151" t="s">
        <v>1191</v>
      </c>
      <c r="F540" s="151">
        <v>8</v>
      </c>
      <c r="G540" s="151" t="s">
        <v>1141</v>
      </c>
      <c r="H540" s="153">
        <v>3</v>
      </c>
      <c r="I540" s="151">
        <v>3</v>
      </c>
      <c r="J540" s="154" t="s">
        <v>1147</v>
      </c>
    </row>
    <row r="541" spans="1:10" x14ac:dyDescent="0.3">
      <c r="A541" s="151">
        <v>540</v>
      </c>
      <c r="B541" s="151" t="s">
        <v>1226</v>
      </c>
      <c r="C541" s="151" t="s">
        <v>1227</v>
      </c>
      <c r="D541" s="151" t="s">
        <v>1190</v>
      </c>
      <c r="E541" s="151" t="s">
        <v>1191</v>
      </c>
      <c r="F541" s="151">
        <v>8</v>
      </c>
      <c r="G541" s="151" t="s">
        <v>1141</v>
      </c>
      <c r="H541" s="153">
        <v>3</v>
      </c>
      <c r="I541" s="151">
        <v>3</v>
      </c>
      <c r="J541" s="154" t="s">
        <v>1147</v>
      </c>
    </row>
    <row r="542" spans="1:10" x14ac:dyDescent="0.3">
      <c r="A542" s="151">
        <v>541</v>
      </c>
      <c r="B542" s="151" t="s">
        <v>1228</v>
      </c>
      <c r="C542" s="151" t="s">
        <v>1229</v>
      </c>
      <c r="D542" s="151" t="s">
        <v>1190</v>
      </c>
      <c r="E542" s="151" t="s">
        <v>1191</v>
      </c>
      <c r="F542" s="151">
        <v>8</v>
      </c>
      <c r="G542" s="151" t="s">
        <v>1141</v>
      </c>
      <c r="H542" s="153">
        <v>3</v>
      </c>
      <c r="I542" s="151">
        <v>3</v>
      </c>
      <c r="J542" s="154" t="s">
        <v>1147</v>
      </c>
    </row>
    <row r="543" spans="1:10" x14ac:dyDescent="0.3">
      <c r="A543" s="151">
        <v>542</v>
      </c>
      <c r="B543" s="151" t="s">
        <v>1230</v>
      </c>
      <c r="C543" s="151" t="s">
        <v>1231</v>
      </c>
      <c r="D543" s="151" t="s">
        <v>1190</v>
      </c>
      <c r="E543" s="151" t="s">
        <v>1191</v>
      </c>
      <c r="F543" s="151">
        <v>8</v>
      </c>
      <c r="G543" s="151" t="s">
        <v>1141</v>
      </c>
      <c r="H543" s="153">
        <v>3</v>
      </c>
      <c r="I543" s="151">
        <v>3</v>
      </c>
      <c r="J543" s="154" t="s">
        <v>1147</v>
      </c>
    </row>
    <row r="544" spans="1:10" x14ac:dyDescent="0.3">
      <c r="A544" s="151">
        <v>543</v>
      </c>
      <c r="B544" s="151" t="s">
        <v>1232</v>
      </c>
      <c r="C544" s="151" t="s">
        <v>1233</v>
      </c>
      <c r="D544" s="151" t="s">
        <v>1190</v>
      </c>
      <c r="E544" s="151" t="s">
        <v>1191</v>
      </c>
      <c r="F544" s="151">
        <v>8</v>
      </c>
      <c r="G544" s="151" t="s">
        <v>1141</v>
      </c>
      <c r="H544" s="153">
        <v>3</v>
      </c>
      <c r="I544" s="151">
        <v>3</v>
      </c>
      <c r="J544" s="154" t="s">
        <v>1147</v>
      </c>
    </row>
    <row r="545" spans="1:10" x14ac:dyDescent="0.3">
      <c r="A545" s="151">
        <v>544</v>
      </c>
      <c r="B545" s="151" t="s">
        <v>1234</v>
      </c>
      <c r="C545" s="151" t="s">
        <v>1235</v>
      </c>
      <c r="D545" s="151" t="s">
        <v>1190</v>
      </c>
      <c r="E545" s="151" t="s">
        <v>1191</v>
      </c>
      <c r="F545" s="151">
        <v>8</v>
      </c>
      <c r="G545" s="151" t="s">
        <v>1141</v>
      </c>
      <c r="H545" s="153">
        <v>3</v>
      </c>
      <c r="I545" s="151">
        <v>3</v>
      </c>
      <c r="J545" s="154" t="s">
        <v>1147</v>
      </c>
    </row>
    <row r="546" spans="1:10" x14ac:dyDescent="0.3">
      <c r="A546" s="151">
        <v>545</v>
      </c>
      <c r="B546" s="151" t="s">
        <v>1236</v>
      </c>
      <c r="C546" s="151" t="s">
        <v>1237</v>
      </c>
      <c r="D546" s="151" t="s">
        <v>1190</v>
      </c>
      <c r="E546" s="151" t="s">
        <v>1191</v>
      </c>
      <c r="F546" s="151">
        <v>8</v>
      </c>
      <c r="G546" s="151" t="s">
        <v>1141</v>
      </c>
      <c r="H546" s="153">
        <v>3</v>
      </c>
      <c r="I546" s="151">
        <v>3</v>
      </c>
      <c r="J546" s="154" t="s">
        <v>1147</v>
      </c>
    </row>
    <row r="547" spans="1:10" x14ac:dyDescent="0.3">
      <c r="A547" s="151">
        <v>546</v>
      </c>
      <c r="B547" s="151" t="s">
        <v>1238</v>
      </c>
      <c r="C547" s="151" t="s">
        <v>1239</v>
      </c>
      <c r="D547" s="151" t="s">
        <v>1190</v>
      </c>
      <c r="E547" s="151" t="s">
        <v>1191</v>
      </c>
      <c r="F547" s="151">
        <v>8</v>
      </c>
      <c r="G547" s="151" t="s">
        <v>1141</v>
      </c>
      <c r="H547" s="153">
        <v>3</v>
      </c>
      <c r="I547" s="151">
        <v>3</v>
      </c>
      <c r="J547" s="154" t="s">
        <v>1147</v>
      </c>
    </row>
    <row r="548" spans="1:10" x14ac:dyDescent="0.3">
      <c r="A548" s="151">
        <v>547</v>
      </c>
      <c r="B548" s="151" t="s">
        <v>1240</v>
      </c>
      <c r="C548" s="151" t="s">
        <v>1241</v>
      </c>
      <c r="D548" s="151" t="s">
        <v>1190</v>
      </c>
      <c r="E548" s="151" t="s">
        <v>1191</v>
      </c>
      <c r="F548" s="151">
        <v>8</v>
      </c>
      <c r="G548" s="151" t="s">
        <v>1141</v>
      </c>
      <c r="H548" s="153">
        <v>3</v>
      </c>
      <c r="I548" s="151">
        <v>3</v>
      </c>
      <c r="J548" s="154" t="s">
        <v>1147</v>
      </c>
    </row>
    <row r="549" spans="1:10" x14ac:dyDescent="0.3">
      <c r="A549" s="151">
        <v>548</v>
      </c>
      <c r="B549" s="151" t="s">
        <v>1242</v>
      </c>
      <c r="C549" s="151" t="s">
        <v>1243</v>
      </c>
      <c r="D549" s="151" t="s">
        <v>1190</v>
      </c>
      <c r="E549" s="151" t="s">
        <v>1191</v>
      </c>
      <c r="F549" s="151">
        <v>8</v>
      </c>
      <c r="G549" s="151" t="s">
        <v>1141</v>
      </c>
      <c r="H549" s="153">
        <v>3</v>
      </c>
      <c r="I549" s="151">
        <v>3</v>
      </c>
      <c r="J549" s="154" t="s">
        <v>1147</v>
      </c>
    </row>
    <row r="550" spans="1:10" x14ac:dyDescent="0.3">
      <c r="A550" s="151">
        <v>549</v>
      </c>
      <c r="B550" s="151" t="s">
        <v>1244</v>
      </c>
      <c r="C550" s="151" t="s">
        <v>1245</v>
      </c>
      <c r="D550" s="151" t="s">
        <v>1190</v>
      </c>
      <c r="E550" s="151" t="s">
        <v>1191</v>
      </c>
      <c r="F550" s="151">
        <v>8</v>
      </c>
      <c r="G550" s="151" t="s">
        <v>1141</v>
      </c>
      <c r="H550" s="153">
        <v>3</v>
      </c>
      <c r="I550" s="151">
        <v>3</v>
      </c>
      <c r="J550" s="154" t="s">
        <v>1147</v>
      </c>
    </row>
    <row r="551" spans="1:10" x14ac:dyDescent="0.3">
      <c r="A551" s="151">
        <v>550</v>
      </c>
      <c r="B551" s="151" t="s">
        <v>1246</v>
      </c>
      <c r="C551" s="151" t="s">
        <v>1247</v>
      </c>
      <c r="D551" s="151" t="s">
        <v>1190</v>
      </c>
      <c r="E551" s="151" t="s">
        <v>1191</v>
      </c>
      <c r="F551" s="151">
        <v>8</v>
      </c>
      <c r="G551" s="151" t="s">
        <v>1141</v>
      </c>
      <c r="H551" s="153">
        <v>3</v>
      </c>
      <c r="I551" s="151">
        <v>3</v>
      </c>
      <c r="J551" s="154" t="s">
        <v>1147</v>
      </c>
    </row>
    <row r="552" spans="1:10" x14ac:dyDescent="0.3">
      <c r="A552" s="151">
        <v>551</v>
      </c>
      <c r="B552" s="151" t="s">
        <v>1248</v>
      </c>
      <c r="C552" s="151" t="s">
        <v>1249</v>
      </c>
      <c r="D552" s="151" t="s">
        <v>1190</v>
      </c>
      <c r="E552" s="151" t="s">
        <v>1191</v>
      </c>
      <c r="F552" s="151">
        <v>8</v>
      </c>
      <c r="G552" s="151" t="s">
        <v>1141</v>
      </c>
      <c r="H552" s="153">
        <v>3</v>
      </c>
      <c r="I552" s="151">
        <v>3</v>
      </c>
      <c r="J552" s="154" t="s">
        <v>1147</v>
      </c>
    </row>
    <row r="553" spans="1:10" x14ac:dyDescent="0.3">
      <c r="A553" s="151">
        <v>552</v>
      </c>
      <c r="B553" s="151" t="s">
        <v>1250</v>
      </c>
      <c r="C553" s="151" t="s">
        <v>1251</v>
      </c>
      <c r="D553" s="151" t="s">
        <v>1190</v>
      </c>
      <c r="E553" s="151" t="s">
        <v>1191</v>
      </c>
      <c r="F553" s="151">
        <v>8</v>
      </c>
      <c r="G553" s="151" t="s">
        <v>1141</v>
      </c>
      <c r="H553" s="153">
        <v>3</v>
      </c>
      <c r="I553" s="151">
        <v>3</v>
      </c>
      <c r="J553" s="154" t="s">
        <v>1147</v>
      </c>
    </row>
    <row r="554" spans="1:10" x14ac:dyDescent="0.3">
      <c r="A554" s="151">
        <v>553</v>
      </c>
      <c r="B554" s="151" t="s">
        <v>1252</v>
      </c>
      <c r="C554" s="151" t="s">
        <v>1253</v>
      </c>
      <c r="D554" s="151" t="s">
        <v>1190</v>
      </c>
      <c r="E554" s="151" t="s">
        <v>1191</v>
      </c>
      <c r="F554" s="151">
        <v>8</v>
      </c>
      <c r="G554" s="151" t="s">
        <v>1141</v>
      </c>
      <c r="H554" s="153">
        <v>3</v>
      </c>
      <c r="I554" s="151">
        <v>3</v>
      </c>
      <c r="J554" s="154" t="s">
        <v>1147</v>
      </c>
    </row>
    <row r="555" spans="1:10" x14ac:dyDescent="0.3">
      <c r="A555" s="151">
        <v>554</v>
      </c>
      <c r="B555" s="151" t="s">
        <v>1254</v>
      </c>
      <c r="C555" s="151" t="s">
        <v>1255</v>
      </c>
      <c r="D555" s="151" t="s">
        <v>1190</v>
      </c>
      <c r="E555" s="151" t="s">
        <v>1191</v>
      </c>
      <c r="F555" s="151">
        <v>8</v>
      </c>
      <c r="G555" s="151" t="s">
        <v>1141</v>
      </c>
      <c r="H555" s="153">
        <v>3</v>
      </c>
      <c r="I555" s="151">
        <v>3</v>
      </c>
      <c r="J555" s="154" t="s">
        <v>1147</v>
      </c>
    </row>
    <row r="556" spans="1:10" x14ac:dyDescent="0.3">
      <c r="A556" s="151">
        <v>555</v>
      </c>
      <c r="B556" s="151" t="s">
        <v>1256</v>
      </c>
      <c r="C556" s="151" t="s">
        <v>1257</v>
      </c>
      <c r="D556" s="151" t="s">
        <v>1190</v>
      </c>
      <c r="E556" s="151" t="s">
        <v>1191</v>
      </c>
      <c r="F556" s="151">
        <v>8</v>
      </c>
      <c r="G556" s="151" t="s">
        <v>1141</v>
      </c>
      <c r="H556" s="153">
        <v>3</v>
      </c>
      <c r="I556" s="151">
        <v>3</v>
      </c>
      <c r="J556" s="154" t="s">
        <v>1147</v>
      </c>
    </row>
    <row r="557" spans="1:10" x14ac:dyDescent="0.3">
      <c r="A557" s="151">
        <v>556</v>
      </c>
      <c r="B557" s="151" t="s">
        <v>1258</v>
      </c>
      <c r="C557" s="151" t="s">
        <v>1259</v>
      </c>
      <c r="D557" s="151" t="s">
        <v>1190</v>
      </c>
      <c r="E557" s="151" t="s">
        <v>1191</v>
      </c>
      <c r="F557" s="151">
        <v>8</v>
      </c>
      <c r="G557" s="151" t="s">
        <v>1141</v>
      </c>
      <c r="H557" s="153">
        <v>3</v>
      </c>
      <c r="I557" s="151">
        <v>3</v>
      </c>
      <c r="J557" s="154" t="s">
        <v>1147</v>
      </c>
    </row>
    <row r="558" spans="1:10" x14ac:dyDescent="0.3">
      <c r="A558" s="151">
        <v>557</v>
      </c>
      <c r="B558" s="151" t="s">
        <v>1260</v>
      </c>
      <c r="C558" s="151" t="s">
        <v>1261</v>
      </c>
      <c r="D558" s="151" t="s">
        <v>1190</v>
      </c>
      <c r="E558" s="151" t="s">
        <v>1191</v>
      </c>
      <c r="F558" s="151">
        <v>8</v>
      </c>
      <c r="G558" s="151" t="s">
        <v>1141</v>
      </c>
      <c r="H558" s="153">
        <v>3</v>
      </c>
      <c r="I558" s="151">
        <v>3</v>
      </c>
      <c r="J558" s="154" t="s">
        <v>1147</v>
      </c>
    </row>
    <row r="559" spans="1:10" x14ac:dyDescent="0.3">
      <c r="A559" s="151">
        <v>558</v>
      </c>
      <c r="B559" s="151" t="s">
        <v>1262</v>
      </c>
      <c r="C559" s="151" t="s">
        <v>1263</v>
      </c>
      <c r="D559" s="151" t="s">
        <v>1190</v>
      </c>
      <c r="E559" s="151" t="s">
        <v>1191</v>
      </c>
      <c r="F559" s="151">
        <v>8</v>
      </c>
      <c r="G559" s="151" t="s">
        <v>1141</v>
      </c>
      <c r="H559" s="153">
        <v>3</v>
      </c>
      <c r="I559" s="151">
        <v>3</v>
      </c>
      <c r="J559" s="154" t="s">
        <v>1147</v>
      </c>
    </row>
    <row r="560" spans="1:10" x14ac:dyDescent="0.3">
      <c r="A560" s="151">
        <v>559</v>
      </c>
      <c r="B560" s="151" t="s">
        <v>1264</v>
      </c>
      <c r="C560" s="151" t="s">
        <v>1265</v>
      </c>
      <c r="D560" s="151" t="s">
        <v>1190</v>
      </c>
      <c r="E560" s="151" t="s">
        <v>1191</v>
      </c>
      <c r="F560" s="151">
        <v>8</v>
      </c>
      <c r="G560" s="151" t="s">
        <v>1141</v>
      </c>
      <c r="H560" s="153">
        <v>3</v>
      </c>
      <c r="I560" s="151">
        <v>3</v>
      </c>
      <c r="J560" s="154" t="s">
        <v>1147</v>
      </c>
    </row>
    <row r="561" spans="1:10" x14ac:dyDescent="0.3">
      <c r="A561" s="151">
        <v>560</v>
      </c>
      <c r="B561" s="151" t="s">
        <v>1266</v>
      </c>
      <c r="C561" s="151" t="s">
        <v>1267</v>
      </c>
      <c r="D561" s="151" t="s">
        <v>1190</v>
      </c>
      <c r="E561" s="151" t="s">
        <v>1191</v>
      </c>
      <c r="F561" s="151">
        <v>8</v>
      </c>
      <c r="G561" s="151" t="s">
        <v>1141</v>
      </c>
      <c r="H561" s="153">
        <v>3</v>
      </c>
      <c r="I561" s="151">
        <v>3</v>
      </c>
      <c r="J561" s="154" t="s">
        <v>1147</v>
      </c>
    </row>
    <row r="562" spans="1:10" x14ac:dyDescent="0.3">
      <c r="A562" s="151">
        <v>561</v>
      </c>
      <c r="B562" s="151" t="s">
        <v>1268</v>
      </c>
      <c r="C562" s="151" t="s">
        <v>1269</v>
      </c>
      <c r="D562" s="151" t="s">
        <v>1190</v>
      </c>
      <c r="E562" s="151" t="s">
        <v>1191</v>
      </c>
      <c r="F562" s="151">
        <v>8</v>
      </c>
      <c r="G562" s="151" t="s">
        <v>1141</v>
      </c>
      <c r="H562" s="153">
        <v>3</v>
      </c>
      <c r="I562" s="151">
        <v>3</v>
      </c>
      <c r="J562" s="154" t="s">
        <v>1147</v>
      </c>
    </row>
    <row r="563" spans="1:10" x14ac:dyDescent="0.3">
      <c r="A563" s="151">
        <v>562</v>
      </c>
      <c r="B563" s="151" t="s">
        <v>1270</v>
      </c>
      <c r="C563" s="151" t="s">
        <v>1271</v>
      </c>
      <c r="D563" s="151" t="s">
        <v>1190</v>
      </c>
      <c r="E563" s="151" t="s">
        <v>1191</v>
      </c>
      <c r="F563" s="151">
        <v>8</v>
      </c>
      <c r="G563" s="151" t="s">
        <v>1141</v>
      </c>
      <c r="H563" s="153">
        <v>3</v>
      </c>
      <c r="I563" s="151">
        <v>3</v>
      </c>
      <c r="J563" s="154" t="s">
        <v>1147</v>
      </c>
    </row>
    <row r="564" spans="1:10" x14ac:dyDescent="0.3">
      <c r="A564" s="151">
        <v>563</v>
      </c>
      <c r="B564" s="151" t="s">
        <v>1272</v>
      </c>
      <c r="C564" s="151" t="s">
        <v>1273</v>
      </c>
      <c r="D564" s="151" t="s">
        <v>1274</v>
      </c>
      <c r="E564" s="151" t="s">
        <v>1275</v>
      </c>
      <c r="F564" s="151">
        <v>8</v>
      </c>
      <c r="G564" s="151" t="s">
        <v>1141</v>
      </c>
      <c r="H564" s="153">
        <v>3</v>
      </c>
      <c r="I564" s="151">
        <v>3</v>
      </c>
      <c r="J564" s="154" t="s">
        <v>1147</v>
      </c>
    </row>
    <row r="565" spans="1:10" x14ac:dyDescent="0.3">
      <c r="A565" s="151">
        <v>564</v>
      </c>
      <c r="B565" s="151" t="s">
        <v>1276</v>
      </c>
      <c r="C565" s="151" t="s">
        <v>1277</v>
      </c>
      <c r="D565" s="151" t="s">
        <v>1274</v>
      </c>
      <c r="E565" s="151" t="s">
        <v>1275</v>
      </c>
      <c r="F565" s="151">
        <v>8</v>
      </c>
      <c r="G565" s="151" t="s">
        <v>1141</v>
      </c>
      <c r="H565" s="153">
        <v>3</v>
      </c>
      <c r="I565" s="151">
        <v>3</v>
      </c>
      <c r="J565" s="154" t="s">
        <v>1147</v>
      </c>
    </row>
    <row r="566" spans="1:10" x14ac:dyDescent="0.3">
      <c r="A566" s="151">
        <v>565</v>
      </c>
      <c r="B566" s="151" t="s">
        <v>1278</v>
      </c>
      <c r="C566" s="151" t="s">
        <v>1279</v>
      </c>
      <c r="D566" s="151" t="s">
        <v>1274</v>
      </c>
      <c r="E566" s="151" t="s">
        <v>1275</v>
      </c>
      <c r="F566" s="151">
        <v>8</v>
      </c>
      <c r="G566" s="151" t="s">
        <v>1141</v>
      </c>
      <c r="H566" s="153">
        <v>3</v>
      </c>
      <c r="I566" s="151">
        <v>3</v>
      </c>
      <c r="J566" s="154" t="s">
        <v>1147</v>
      </c>
    </row>
    <row r="567" spans="1:10" x14ac:dyDescent="0.3">
      <c r="A567" s="151">
        <v>566</v>
      </c>
      <c r="B567" s="151" t="s">
        <v>1280</v>
      </c>
      <c r="C567" s="151" t="s">
        <v>1281</v>
      </c>
      <c r="D567" s="151" t="s">
        <v>1274</v>
      </c>
      <c r="E567" s="151" t="s">
        <v>1275</v>
      </c>
      <c r="F567" s="151">
        <v>8</v>
      </c>
      <c r="G567" s="151" t="s">
        <v>1141</v>
      </c>
      <c r="H567" s="153">
        <v>3</v>
      </c>
      <c r="I567" s="151">
        <v>3</v>
      </c>
      <c r="J567" s="154" t="s">
        <v>1147</v>
      </c>
    </row>
    <row r="568" spans="1:10" x14ac:dyDescent="0.3">
      <c r="A568" s="151">
        <v>567</v>
      </c>
      <c r="B568" s="151" t="s">
        <v>1282</v>
      </c>
      <c r="C568" s="151" t="s">
        <v>1283</v>
      </c>
      <c r="D568" s="151" t="s">
        <v>1274</v>
      </c>
      <c r="E568" s="151" t="s">
        <v>1275</v>
      </c>
      <c r="F568" s="151">
        <v>8</v>
      </c>
      <c r="G568" s="151" t="s">
        <v>1141</v>
      </c>
      <c r="H568" s="153">
        <v>3</v>
      </c>
      <c r="I568" s="151">
        <v>3</v>
      </c>
      <c r="J568" s="154" t="s">
        <v>1147</v>
      </c>
    </row>
    <row r="569" spans="1:10" x14ac:dyDescent="0.3">
      <c r="A569" s="151">
        <v>568</v>
      </c>
      <c r="B569" s="151" t="s">
        <v>1284</v>
      </c>
      <c r="C569" s="151" t="s">
        <v>1285</v>
      </c>
      <c r="D569" s="151" t="s">
        <v>1274</v>
      </c>
      <c r="E569" s="151" t="s">
        <v>1275</v>
      </c>
      <c r="F569" s="151">
        <v>8</v>
      </c>
      <c r="G569" s="151" t="s">
        <v>1141</v>
      </c>
      <c r="H569" s="153">
        <v>3</v>
      </c>
      <c r="I569" s="151">
        <v>3</v>
      </c>
      <c r="J569" s="154" t="s">
        <v>1147</v>
      </c>
    </row>
    <row r="570" spans="1:10" x14ac:dyDescent="0.3">
      <c r="A570" s="151">
        <v>569</v>
      </c>
      <c r="B570" s="151" t="s">
        <v>1286</v>
      </c>
      <c r="C570" s="151" t="s">
        <v>1287</v>
      </c>
      <c r="D570" s="151" t="s">
        <v>1274</v>
      </c>
      <c r="E570" s="151" t="s">
        <v>1275</v>
      </c>
      <c r="F570" s="151">
        <v>8</v>
      </c>
      <c r="G570" s="151" t="s">
        <v>1141</v>
      </c>
      <c r="H570" s="153">
        <v>3</v>
      </c>
      <c r="I570" s="151">
        <v>3</v>
      </c>
      <c r="J570" s="154" t="s">
        <v>1147</v>
      </c>
    </row>
    <row r="571" spans="1:10" x14ac:dyDescent="0.3">
      <c r="A571" s="151">
        <v>570</v>
      </c>
      <c r="B571" s="151" t="s">
        <v>1288</v>
      </c>
      <c r="C571" s="151" t="s">
        <v>1289</v>
      </c>
      <c r="D571" s="151" t="s">
        <v>1274</v>
      </c>
      <c r="E571" s="151" t="s">
        <v>1275</v>
      </c>
      <c r="F571" s="151">
        <v>8</v>
      </c>
      <c r="G571" s="151" t="s">
        <v>1141</v>
      </c>
      <c r="H571" s="153">
        <v>3</v>
      </c>
      <c r="I571" s="151">
        <v>3</v>
      </c>
      <c r="J571" s="154" t="s">
        <v>1147</v>
      </c>
    </row>
    <row r="572" spans="1:10" x14ac:dyDescent="0.3">
      <c r="A572" s="151">
        <v>571</v>
      </c>
      <c r="B572" s="151" t="s">
        <v>1290</v>
      </c>
      <c r="C572" s="151" t="s">
        <v>1291</v>
      </c>
      <c r="D572" s="151" t="s">
        <v>1274</v>
      </c>
      <c r="E572" s="151" t="s">
        <v>1275</v>
      </c>
      <c r="F572" s="151">
        <v>8</v>
      </c>
      <c r="G572" s="151" t="s">
        <v>1141</v>
      </c>
      <c r="H572" s="153">
        <v>3</v>
      </c>
      <c r="I572" s="151">
        <v>3</v>
      </c>
      <c r="J572" s="154" t="s">
        <v>1147</v>
      </c>
    </row>
    <row r="573" spans="1:10" x14ac:dyDescent="0.3">
      <c r="A573" s="151">
        <v>572</v>
      </c>
      <c r="B573" s="151" t="s">
        <v>1292</v>
      </c>
      <c r="C573" s="151" t="s">
        <v>1293</v>
      </c>
      <c r="D573" s="151" t="s">
        <v>1274</v>
      </c>
      <c r="E573" s="151" t="s">
        <v>1275</v>
      </c>
      <c r="F573" s="151">
        <v>8</v>
      </c>
      <c r="G573" s="151" t="s">
        <v>1141</v>
      </c>
      <c r="H573" s="153">
        <v>3</v>
      </c>
      <c r="I573" s="151">
        <v>3</v>
      </c>
      <c r="J573" s="154" t="s">
        <v>1147</v>
      </c>
    </row>
    <row r="574" spans="1:10" x14ac:dyDescent="0.3">
      <c r="A574" s="151">
        <v>573</v>
      </c>
      <c r="B574" s="151" t="s">
        <v>1294</v>
      </c>
      <c r="C574" s="151" t="s">
        <v>1295</v>
      </c>
      <c r="D574" s="151" t="s">
        <v>1274</v>
      </c>
      <c r="E574" s="151" t="s">
        <v>1275</v>
      </c>
      <c r="F574" s="151">
        <v>8</v>
      </c>
      <c r="G574" s="151" t="s">
        <v>1141</v>
      </c>
      <c r="H574" s="153">
        <v>3</v>
      </c>
      <c r="I574" s="151">
        <v>3</v>
      </c>
      <c r="J574" s="154" t="s">
        <v>1147</v>
      </c>
    </row>
    <row r="575" spans="1:10" x14ac:dyDescent="0.3">
      <c r="A575" s="151">
        <v>574</v>
      </c>
      <c r="B575" s="151" t="s">
        <v>1296</v>
      </c>
      <c r="C575" s="151" t="s">
        <v>1297</v>
      </c>
      <c r="D575" s="151" t="s">
        <v>1274</v>
      </c>
      <c r="E575" s="151" t="s">
        <v>1275</v>
      </c>
      <c r="F575" s="151">
        <v>8</v>
      </c>
      <c r="G575" s="151" t="s">
        <v>1141</v>
      </c>
      <c r="H575" s="153">
        <v>3</v>
      </c>
      <c r="I575" s="151">
        <v>3</v>
      </c>
      <c r="J575" s="154" t="s">
        <v>1147</v>
      </c>
    </row>
    <row r="576" spans="1:10" x14ac:dyDescent="0.3">
      <c r="A576" s="151">
        <v>575</v>
      </c>
      <c r="B576" s="151" t="s">
        <v>1298</v>
      </c>
      <c r="C576" s="151" t="s">
        <v>1299</v>
      </c>
      <c r="D576" s="151" t="s">
        <v>1274</v>
      </c>
      <c r="E576" s="151" t="s">
        <v>1275</v>
      </c>
      <c r="F576" s="151">
        <v>8</v>
      </c>
      <c r="G576" s="151" t="s">
        <v>1141</v>
      </c>
      <c r="H576" s="153">
        <v>3</v>
      </c>
      <c r="I576" s="151">
        <v>3</v>
      </c>
      <c r="J576" s="154" t="s">
        <v>1147</v>
      </c>
    </row>
    <row r="577" spans="1:10" x14ac:dyDescent="0.3">
      <c r="A577" s="151">
        <v>576</v>
      </c>
      <c r="B577" s="151" t="s">
        <v>1300</v>
      </c>
      <c r="C577" s="151" t="s">
        <v>1301</v>
      </c>
      <c r="D577" s="151" t="s">
        <v>1274</v>
      </c>
      <c r="E577" s="151" t="s">
        <v>1275</v>
      </c>
      <c r="F577" s="151">
        <v>8</v>
      </c>
      <c r="G577" s="151" t="s">
        <v>1141</v>
      </c>
      <c r="H577" s="153">
        <v>3</v>
      </c>
      <c r="I577" s="151">
        <v>3</v>
      </c>
      <c r="J577" s="154" t="s">
        <v>1147</v>
      </c>
    </row>
    <row r="578" spans="1:10" x14ac:dyDescent="0.3">
      <c r="A578" s="151">
        <v>577</v>
      </c>
      <c r="B578" s="151" t="s">
        <v>1302</v>
      </c>
      <c r="C578" s="151" t="s">
        <v>1303</v>
      </c>
      <c r="D578" s="151" t="s">
        <v>1274</v>
      </c>
      <c r="E578" s="151" t="s">
        <v>1275</v>
      </c>
      <c r="F578" s="151">
        <v>8</v>
      </c>
      <c r="G578" s="151" t="s">
        <v>1141</v>
      </c>
      <c r="H578" s="153">
        <v>3</v>
      </c>
      <c r="I578" s="151">
        <v>3</v>
      </c>
      <c r="J578" s="154" t="s">
        <v>1147</v>
      </c>
    </row>
    <row r="579" spans="1:10" x14ac:dyDescent="0.3">
      <c r="A579" s="151">
        <v>578</v>
      </c>
      <c r="B579" s="151" t="s">
        <v>1304</v>
      </c>
      <c r="C579" s="151" t="s">
        <v>1305</v>
      </c>
      <c r="D579" s="151" t="s">
        <v>1274</v>
      </c>
      <c r="E579" s="151" t="s">
        <v>1275</v>
      </c>
      <c r="F579" s="151">
        <v>8</v>
      </c>
      <c r="G579" s="151" t="s">
        <v>1141</v>
      </c>
      <c r="H579" s="153">
        <v>3</v>
      </c>
      <c r="I579" s="151">
        <v>3</v>
      </c>
      <c r="J579" s="154" t="s">
        <v>1147</v>
      </c>
    </row>
    <row r="580" spans="1:10" x14ac:dyDescent="0.3">
      <c r="A580" s="151">
        <v>579</v>
      </c>
      <c r="B580" s="151" t="s">
        <v>1306</v>
      </c>
      <c r="C580" s="151" t="s">
        <v>1307</v>
      </c>
      <c r="D580" s="151" t="s">
        <v>1274</v>
      </c>
      <c r="E580" s="151" t="s">
        <v>1275</v>
      </c>
      <c r="F580" s="151">
        <v>8</v>
      </c>
      <c r="G580" s="151" t="s">
        <v>1141</v>
      </c>
      <c r="H580" s="153">
        <v>3</v>
      </c>
      <c r="I580" s="151">
        <v>3</v>
      </c>
      <c r="J580" s="154" t="s">
        <v>1147</v>
      </c>
    </row>
    <row r="581" spans="1:10" x14ac:dyDescent="0.3">
      <c r="A581" s="151">
        <v>580</v>
      </c>
      <c r="B581" s="151" t="s">
        <v>1308</v>
      </c>
      <c r="C581" s="151" t="s">
        <v>1309</v>
      </c>
      <c r="D581" s="151" t="s">
        <v>1274</v>
      </c>
      <c r="E581" s="151" t="s">
        <v>1275</v>
      </c>
      <c r="F581" s="151">
        <v>8</v>
      </c>
      <c r="G581" s="151" t="s">
        <v>1141</v>
      </c>
      <c r="H581" s="153">
        <v>3</v>
      </c>
      <c r="I581" s="151">
        <v>3</v>
      </c>
      <c r="J581" s="154" t="s">
        <v>1147</v>
      </c>
    </row>
    <row r="582" spans="1:10" x14ac:dyDescent="0.3">
      <c r="A582" s="151">
        <v>581</v>
      </c>
      <c r="B582" s="151" t="s">
        <v>1310</v>
      </c>
      <c r="C582" s="151" t="s">
        <v>1311</v>
      </c>
      <c r="D582" s="151" t="s">
        <v>1274</v>
      </c>
      <c r="E582" s="151" t="s">
        <v>1275</v>
      </c>
      <c r="F582" s="151">
        <v>8</v>
      </c>
      <c r="G582" s="151" t="s">
        <v>1141</v>
      </c>
      <c r="H582" s="153">
        <v>3</v>
      </c>
      <c r="I582" s="151">
        <v>3</v>
      </c>
      <c r="J582" s="154" t="s">
        <v>1147</v>
      </c>
    </row>
    <row r="583" spans="1:10" x14ac:dyDescent="0.3">
      <c r="A583" s="151">
        <v>582</v>
      </c>
      <c r="B583" s="151" t="s">
        <v>1312</v>
      </c>
      <c r="C583" s="151" t="s">
        <v>1313</v>
      </c>
      <c r="D583" s="151" t="s">
        <v>1274</v>
      </c>
      <c r="E583" s="151" t="s">
        <v>1275</v>
      </c>
      <c r="F583" s="151">
        <v>8</v>
      </c>
      <c r="G583" s="151" t="s">
        <v>1141</v>
      </c>
      <c r="H583" s="153">
        <v>3</v>
      </c>
      <c r="I583" s="151">
        <v>3</v>
      </c>
      <c r="J583" s="154" t="s">
        <v>1147</v>
      </c>
    </row>
    <row r="584" spans="1:10" x14ac:dyDescent="0.3">
      <c r="A584" s="151">
        <v>583</v>
      </c>
      <c r="B584" s="151" t="s">
        <v>1314</v>
      </c>
      <c r="C584" s="151" t="s">
        <v>1315</v>
      </c>
      <c r="D584" s="151" t="s">
        <v>1274</v>
      </c>
      <c r="E584" s="151" t="s">
        <v>1275</v>
      </c>
      <c r="F584" s="151">
        <v>8</v>
      </c>
      <c r="G584" s="151" t="s">
        <v>1141</v>
      </c>
      <c r="H584" s="153">
        <v>3</v>
      </c>
      <c r="I584" s="151">
        <v>3</v>
      </c>
      <c r="J584" s="154" t="s">
        <v>1147</v>
      </c>
    </row>
    <row r="585" spans="1:10" x14ac:dyDescent="0.3">
      <c r="A585" s="151">
        <v>584</v>
      </c>
      <c r="B585" s="151" t="s">
        <v>1316</v>
      </c>
      <c r="C585" s="151" t="s">
        <v>1317</v>
      </c>
      <c r="D585" s="151" t="s">
        <v>1274</v>
      </c>
      <c r="E585" s="151" t="s">
        <v>1275</v>
      </c>
      <c r="F585" s="151">
        <v>8</v>
      </c>
      <c r="G585" s="151" t="s">
        <v>1141</v>
      </c>
      <c r="H585" s="153">
        <v>3</v>
      </c>
      <c r="I585" s="151">
        <v>3</v>
      </c>
      <c r="J585" s="154" t="s">
        <v>1147</v>
      </c>
    </row>
    <row r="586" spans="1:10" x14ac:dyDescent="0.3">
      <c r="A586" s="151">
        <v>585</v>
      </c>
      <c r="B586" s="151" t="s">
        <v>1318</v>
      </c>
      <c r="C586" s="151" t="s">
        <v>1319</v>
      </c>
      <c r="D586" s="151" t="s">
        <v>1274</v>
      </c>
      <c r="E586" s="151" t="s">
        <v>1275</v>
      </c>
      <c r="F586" s="151">
        <v>8</v>
      </c>
      <c r="G586" s="151" t="s">
        <v>1141</v>
      </c>
      <c r="H586" s="153">
        <v>3</v>
      </c>
      <c r="I586" s="151">
        <v>3</v>
      </c>
      <c r="J586" s="154" t="s">
        <v>1147</v>
      </c>
    </row>
    <row r="587" spans="1:10" x14ac:dyDescent="0.3">
      <c r="A587" s="151">
        <v>586</v>
      </c>
      <c r="B587" s="151" t="s">
        <v>1320</v>
      </c>
      <c r="C587" s="151" t="s">
        <v>1321</v>
      </c>
      <c r="D587" s="151" t="s">
        <v>1274</v>
      </c>
      <c r="E587" s="151" t="s">
        <v>1275</v>
      </c>
      <c r="F587" s="151">
        <v>8</v>
      </c>
      <c r="G587" s="151" t="s">
        <v>1141</v>
      </c>
      <c r="H587" s="153">
        <v>3</v>
      </c>
      <c r="I587" s="151">
        <v>3</v>
      </c>
      <c r="J587" s="154" t="s">
        <v>1147</v>
      </c>
    </row>
    <row r="588" spans="1:10" x14ac:dyDescent="0.3">
      <c r="A588" s="151">
        <v>587</v>
      </c>
      <c r="B588" s="151" t="s">
        <v>1322</v>
      </c>
      <c r="C588" s="151" t="s">
        <v>1323</v>
      </c>
      <c r="D588" s="151" t="s">
        <v>1274</v>
      </c>
      <c r="E588" s="151" t="s">
        <v>1275</v>
      </c>
      <c r="F588" s="151">
        <v>8</v>
      </c>
      <c r="G588" s="151" t="s">
        <v>1141</v>
      </c>
      <c r="H588" s="153">
        <v>3</v>
      </c>
      <c r="I588" s="151">
        <v>3</v>
      </c>
      <c r="J588" s="154" t="s">
        <v>1147</v>
      </c>
    </row>
    <row r="589" spans="1:10" x14ac:dyDescent="0.3">
      <c r="A589" s="151">
        <v>588</v>
      </c>
      <c r="B589" s="151" t="s">
        <v>1324</v>
      </c>
      <c r="C589" s="151" t="s">
        <v>1325</v>
      </c>
      <c r="D589" s="151" t="s">
        <v>1274</v>
      </c>
      <c r="E589" s="151" t="s">
        <v>1275</v>
      </c>
      <c r="F589" s="151">
        <v>8</v>
      </c>
      <c r="G589" s="151" t="s">
        <v>1141</v>
      </c>
      <c r="H589" s="153">
        <v>3</v>
      </c>
      <c r="I589" s="151">
        <v>3</v>
      </c>
      <c r="J589" s="154" t="s">
        <v>1147</v>
      </c>
    </row>
    <row r="590" spans="1:10" x14ac:dyDescent="0.3">
      <c r="A590" s="151">
        <v>589</v>
      </c>
      <c r="B590" s="151" t="s">
        <v>1326</v>
      </c>
      <c r="C590" s="151" t="s">
        <v>1327</v>
      </c>
      <c r="D590" s="151" t="s">
        <v>1274</v>
      </c>
      <c r="E590" s="151" t="s">
        <v>1275</v>
      </c>
      <c r="F590" s="151">
        <v>8</v>
      </c>
      <c r="G590" s="151" t="s">
        <v>1141</v>
      </c>
      <c r="H590" s="153">
        <v>3</v>
      </c>
      <c r="I590" s="151">
        <v>3</v>
      </c>
      <c r="J590" s="154" t="s">
        <v>1147</v>
      </c>
    </row>
    <row r="591" spans="1:10" x14ac:dyDescent="0.3">
      <c r="A591" s="151">
        <v>590</v>
      </c>
      <c r="B591" s="151" t="s">
        <v>1328</v>
      </c>
      <c r="C591" s="151" t="s">
        <v>1329</v>
      </c>
      <c r="D591" s="151" t="s">
        <v>1330</v>
      </c>
      <c r="E591" s="151" t="s">
        <v>1331</v>
      </c>
      <c r="F591" s="151">
        <v>8</v>
      </c>
      <c r="G591" s="151" t="s">
        <v>1141</v>
      </c>
      <c r="H591" s="153">
        <v>3</v>
      </c>
      <c r="I591" s="151">
        <v>3</v>
      </c>
      <c r="J591" s="154" t="s">
        <v>1147</v>
      </c>
    </row>
    <row r="592" spans="1:10" x14ac:dyDescent="0.3">
      <c r="A592" s="151">
        <v>591</v>
      </c>
      <c r="B592" s="151" t="s">
        <v>1332</v>
      </c>
      <c r="C592" s="151" t="s">
        <v>1333</v>
      </c>
      <c r="D592" s="151" t="s">
        <v>1330</v>
      </c>
      <c r="E592" s="151" t="s">
        <v>1331</v>
      </c>
      <c r="F592" s="151">
        <v>8</v>
      </c>
      <c r="G592" s="151" t="s">
        <v>1141</v>
      </c>
      <c r="H592" s="153">
        <v>3</v>
      </c>
      <c r="I592" s="151">
        <v>3</v>
      </c>
      <c r="J592" s="154" t="s">
        <v>1147</v>
      </c>
    </row>
    <row r="593" spans="1:10" x14ac:dyDescent="0.3">
      <c r="A593" s="151">
        <v>592</v>
      </c>
      <c r="B593" s="151" t="s">
        <v>1334</v>
      </c>
      <c r="C593" s="151" t="s">
        <v>1335</v>
      </c>
      <c r="D593" s="151" t="s">
        <v>1330</v>
      </c>
      <c r="E593" s="151" t="s">
        <v>1331</v>
      </c>
      <c r="F593" s="151">
        <v>8</v>
      </c>
      <c r="G593" s="151" t="s">
        <v>1141</v>
      </c>
      <c r="H593" s="153">
        <v>3</v>
      </c>
      <c r="I593" s="151">
        <v>3</v>
      </c>
      <c r="J593" s="154" t="s">
        <v>1147</v>
      </c>
    </row>
    <row r="594" spans="1:10" x14ac:dyDescent="0.3">
      <c r="A594" s="151">
        <v>593</v>
      </c>
      <c r="B594" s="151" t="s">
        <v>1336</v>
      </c>
      <c r="C594" s="151" t="s">
        <v>1337</v>
      </c>
      <c r="D594" s="151" t="s">
        <v>1330</v>
      </c>
      <c r="E594" s="151" t="s">
        <v>1331</v>
      </c>
      <c r="F594" s="151">
        <v>8</v>
      </c>
      <c r="G594" s="151" t="s">
        <v>1141</v>
      </c>
      <c r="H594" s="153">
        <v>3</v>
      </c>
      <c r="I594" s="151">
        <v>3</v>
      </c>
      <c r="J594" s="154" t="s">
        <v>1147</v>
      </c>
    </row>
    <row r="595" spans="1:10" x14ac:dyDescent="0.3">
      <c r="A595" s="151">
        <v>594</v>
      </c>
      <c r="B595" s="151" t="s">
        <v>1338</v>
      </c>
      <c r="C595" s="151" t="s">
        <v>1339</v>
      </c>
      <c r="D595" s="151" t="s">
        <v>1330</v>
      </c>
      <c r="E595" s="151" t="s">
        <v>1331</v>
      </c>
      <c r="F595" s="151">
        <v>8</v>
      </c>
      <c r="G595" s="151" t="s">
        <v>1141</v>
      </c>
      <c r="H595" s="153">
        <v>3</v>
      </c>
      <c r="I595" s="151">
        <v>3</v>
      </c>
      <c r="J595" s="154" t="s">
        <v>1147</v>
      </c>
    </row>
    <row r="596" spans="1:10" x14ac:dyDescent="0.3">
      <c r="A596" s="151">
        <v>595</v>
      </c>
      <c r="B596" s="151" t="s">
        <v>1340</v>
      </c>
      <c r="C596" s="151" t="s">
        <v>1341</v>
      </c>
      <c r="D596" s="151" t="s">
        <v>1330</v>
      </c>
      <c r="E596" s="151" t="s">
        <v>1331</v>
      </c>
      <c r="F596" s="151">
        <v>8</v>
      </c>
      <c r="G596" s="151" t="s">
        <v>1141</v>
      </c>
      <c r="H596" s="153">
        <v>3</v>
      </c>
      <c r="I596" s="151">
        <v>3</v>
      </c>
      <c r="J596" s="154" t="s">
        <v>1147</v>
      </c>
    </row>
    <row r="597" spans="1:10" x14ac:dyDescent="0.3">
      <c r="A597" s="151">
        <v>596</v>
      </c>
      <c r="B597" s="151" t="s">
        <v>1342</v>
      </c>
      <c r="C597" s="151" t="s">
        <v>1343</v>
      </c>
      <c r="D597" s="151" t="s">
        <v>1330</v>
      </c>
      <c r="E597" s="151" t="s">
        <v>1331</v>
      </c>
      <c r="F597" s="151">
        <v>8</v>
      </c>
      <c r="G597" s="151" t="s">
        <v>1141</v>
      </c>
      <c r="H597" s="153">
        <v>3</v>
      </c>
      <c r="I597" s="151">
        <v>3</v>
      </c>
      <c r="J597" s="154" t="s">
        <v>1147</v>
      </c>
    </row>
    <row r="598" spans="1:10" x14ac:dyDescent="0.3">
      <c r="A598" s="151">
        <v>597</v>
      </c>
      <c r="B598" s="151" t="s">
        <v>1344</v>
      </c>
      <c r="C598" s="151" t="s">
        <v>1345</v>
      </c>
      <c r="D598" s="151" t="s">
        <v>1330</v>
      </c>
      <c r="E598" s="151" t="s">
        <v>1331</v>
      </c>
      <c r="F598" s="151">
        <v>8</v>
      </c>
      <c r="G598" s="151" t="s">
        <v>1141</v>
      </c>
      <c r="H598" s="153">
        <v>3</v>
      </c>
      <c r="I598" s="151">
        <v>3</v>
      </c>
      <c r="J598" s="154" t="s">
        <v>1147</v>
      </c>
    </row>
    <row r="599" spans="1:10" x14ac:dyDescent="0.3">
      <c r="A599" s="151">
        <v>598</v>
      </c>
      <c r="B599" s="151" t="s">
        <v>1346</v>
      </c>
      <c r="C599" s="151" t="s">
        <v>1347</v>
      </c>
      <c r="D599" s="151" t="s">
        <v>1330</v>
      </c>
      <c r="E599" s="151" t="s">
        <v>1331</v>
      </c>
      <c r="F599" s="151">
        <v>8</v>
      </c>
      <c r="G599" s="151" t="s">
        <v>1141</v>
      </c>
      <c r="H599" s="153">
        <v>3</v>
      </c>
      <c r="I599" s="151">
        <v>3</v>
      </c>
      <c r="J599" s="154" t="s">
        <v>1147</v>
      </c>
    </row>
    <row r="600" spans="1:10" x14ac:dyDescent="0.3">
      <c r="A600" s="151">
        <v>599</v>
      </c>
      <c r="B600" s="151" t="s">
        <v>1348</v>
      </c>
      <c r="C600" s="151" t="s">
        <v>1349</v>
      </c>
      <c r="D600" s="151" t="s">
        <v>1330</v>
      </c>
      <c r="E600" s="151" t="s">
        <v>1331</v>
      </c>
      <c r="F600" s="151">
        <v>8</v>
      </c>
      <c r="G600" s="151" t="s">
        <v>1141</v>
      </c>
      <c r="H600" s="153">
        <v>3</v>
      </c>
      <c r="I600" s="151">
        <v>3</v>
      </c>
      <c r="J600" s="154" t="s">
        <v>1147</v>
      </c>
    </row>
    <row r="601" spans="1:10" x14ac:dyDescent="0.3">
      <c r="A601" s="151">
        <v>600</v>
      </c>
      <c r="B601" s="151" t="s">
        <v>1350</v>
      </c>
      <c r="C601" s="151" t="s">
        <v>1351</v>
      </c>
      <c r="D601" s="151" t="s">
        <v>1330</v>
      </c>
      <c r="E601" s="151" t="s">
        <v>1331</v>
      </c>
      <c r="F601" s="151">
        <v>8</v>
      </c>
      <c r="G601" s="151" t="s">
        <v>1141</v>
      </c>
      <c r="H601" s="153">
        <v>3</v>
      </c>
      <c r="I601" s="151">
        <v>3</v>
      </c>
      <c r="J601" s="154" t="s">
        <v>1147</v>
      </c>
    </row>
    <row r="602" spans="1:10" x14ac:dyDescent="0.3">
      <c r="A602" s="151">
        <v>601</v>
      </c>
      <c r="B602" s="151" t="s">
        <v>1352</v>
      </c>
      <c r="C602" s="151" t="s">
        <v>1353</v>
      </c>
      <c r="D602" s="151" t="s">
        <v>1330</v>
      </c>
      <c r="E602" s="151" t="s">
        <v>1331</v>
      </c>
      <c r="F602" s="151">
        <v>8</v>
      </c>
      <c r="G602" s="151" t="s">
        <v>1141</v>
      </c>
      <c r="H602" s="153">
        <v>3</v>
      </c>
      <c r="I602" s="151">
        <v>3</v>
      </c>
      <c r="J602" s="154" t="s">
        <v>1147</v>
      </c>
    </row>
    <row r="603" spans="1:10" x14ac:dyDescent="0.3">
      <c r="A603" s="151">
        <v>602</v>
      </c>
      <c r="B603" s="151" t="s">
        <v>1354</v>
      </c>
      <c r="C603" s="151" t="s">
        <v>1355</v>
      </c>
      <c r="D603" s="151" t="s">
        <v>1330</v>
      </c>
      <c r="E603" s="151" t="s">
        <v>1331</v>
      </c>
      <c r="F603" s="151">
        <v>8</v>
      </c>
      <c r="G603" s="151" t="s">
        <v>1141</v>
      </c>
      <c r="H603" s="153">
        <v>3</v>
      </c>
      <c r="I603" s="151">
        <v>3</v>
      </c>
      <c r="J603" s="154" t="s">
        <v>1147</v>
      </c>
    </row>
    <row r="604" spans="1:10" x14ac:dyDescent="0.3">
      <c r="A604" s="151">
        <v>603</v>
      </c>
      <c r="B604" s="151" t="s">
        <v>1356</v>
      </c>
      <c r="C604" s="151" t="s">
        <v>1357</v>
      </c>
      <c r="D604" s="151" t="s">
        <v>1330</v>
      </c>
      <c r="E604" s="151" t="s">
        <v>1331</v>
      </c>
      <c r="F604" s="151">
        <v>8</v>
      </c>
      <c r="G604" s="151" t="s">
        <v>1141</v>
      </c>
      <c r="H604" s="153">
        <v>3</v>
      </c>
      <c r="I604" s="151">
        <v>3</v>
      </c>
      <c r="J604" s="154" t="s">
        <v>1147</v>
      </c>
    </row>
    <row r="605" spans="1:10" x14ac:dyDescent="0.3">
      <c r="A605" s="151">
        <v>604</v>
      </c>
      <c r="B605" s="151" t="s">
        <v>1358</v>
      </c>
      <c r="C605" s="151" t="s">
        <v>1359</v>
      </c>
      <c r="D605" s="151" t="s">
        <v>1330</v>
      </c>
      <c r="E605" s="151" t="s">
        <v>1331</v>
      </c>
      <c r="F605" s="151">
        <v>8</v>
      </c>
      <c r="G605" s="151" t="s">
        <v>1141</v>
      </c>
      <c r="H605" s="153">
        <v>3</v>
      </c>
      <c r="I605" s="151">
        <v>3</v>
      </c>
      <c r="J605" s="154" t="s">
        <v>1147</v>
      </c>
    </row>
    <row r="606" spans="1:10" x14ac:dyDescent="0.3">
      <c r="A606" s="151">
        <v>605</v>
      </c>
      <c r="B606" s="151" t="s">
        <v>1360</v>
      </c>
      <c r="C606" s="151" t="s">
        <v>1361</v>
      </c>
      <c r="D606" s="151" t="s">
        <v>1330</v>
      </c>
      <c r="E606" s="151" t="s">
        <v>1331</v>
      </c>
      <c r="F606" s="151">
        <v>8</v>
      </c>
      <c r="G606" s="151" t="s">
        <v>1141</v>
      </c>
      <c r="H606" s="153">
        <v>3</v>
      </c>
      <c r="I606" s="151">
        <v>3</v>
      </c>
      <c r="J606" s="154" t="s">
        <v>1147</v>
      </c>
    </row>
    <row r="607" spans="1:10" x14ac:dyDescent="0.3">
      <c r="A607" s="151">
        <v>606</v>
      </c>
      <c r="B607" s="151" t="s">
        <v>1362</v>
      </c>
      <c r="C607" s="151" t="s">
        <v>1363</v>
      </c>
      <c r="D607" s="151" t="s">
        <v>1330</v>
      </c>
      <c r="E607" s="151" t="s">
        <v>1331</v>
      </c>
      <c r="F607" s="151">
        <v>8</v>
      </c>
      <c r="G607" s="151" t="s">
        <v>1141</v>
      </c>
      <c r="H607" s="153">
        <v>3</v>
      </c>
      <c r="I607" s="151">
        <v>3</v>
      </c>
      <c r="J607" s="154" t="s">
        <v>1147</v>
      </c>
    </row>
    <row r="608" spans="1:10" x14ac:dyDescent="0.3">
      <c r="A608" s="151">
        <v>607</v>
      </c>
      <c r="B608" s="151" t="s">
        <v>1364</v>
      </c>
      <c r="C608" s="151" t="s">
        <v>1365</v>
      </c>
      <c r="D608" s="151" t="s">
        <v>1330</v>
      </c>
      <c r="E608" s="151" t="s">
        <v>1331</v>
      </c>
      <c r="F608" s="151">
        <v>8</v>
      </c>
      <c r="G608" s="151" t="s">
        <v>1141</v>
      </c>
      <c r="H608" s="153">
        <v>3</v>
      </c>
      <c r="I608" s="151">
        <v>3</v>
      </c>
      <c r="J608" s="154" t="s">
        <v>1147</v>
      </c>
    </row>
    <row r="609" spans="1:10" x14ac:dyDescent="0.3">
      <c r="A609" s="151">
        <v>608</v>
      </c>
      <c r="B609" s="151" t="s">
        <v>1366</v>
      </c>
      <c r="C609" s="151" t="s">
        <v>1367</v>
      </c>
      <c r="D609" s="151" t="s">
        <v>1330</v>
      </c>
      <c r="E609" s="151" t="s">
        <v>1331</v>
      </c>
      <c r="F609" s="151">
        <v>8</v>
      </c>
      <c r="G609" s="151" t="s">
        <v>1141</v>
      </c>
      <c r="H609" s="153">
        <v>3</v>
      </c>
      <c r="I609" s="151">
        <v>3</v>
      </c>
      <c r="J609" s="154" t="s">
        <v>1147</v>
      </c>
    </row>
    <row r="610" spans="1:10" x14ac:dyDescent="0.3">
      <c r="A610" s="151">
        <v>609</v>
      </c>
      <c r="B610" s="151" t="s">
        <v>1368</v>
      </c>
      <c r="C610" s="151" t="s">
        <v>1369</v>
      </c>
      <c r="D610" s="151" t="s">
        <v>1330</v>
      </c>
      <c r="E610" s="151" t="s">
        <v>1331</v>
      </c>
      <c r="F610" s="151">
        <v>8</v>
      </c>
      <c r="G610" s="151" t="s">
        <v>1141</v>
      </c>
      <c r="H610" s="153">
        <v>3</v>
      </c>
      <c r="I610" s="151">
        <v>3</v>
      </c>
      <c r="J610" s="154" t="s">
        <v>1147</v>
      </c>
    </row>
    <row r="611" spans="1:10" x14ac:dyDescent="0.3">
      <c r="A611" s="151">
        <v>610</v>
      </c>
      <c r="B611" s="151" t="s">
        <v>1370</v>
      </c>
      <c r="C611" s="151" t="s">
        <v>1371</v>
      </c>
      <c r="D611" s="151" t="s">
        <v>1330</v>
      </c>
      <c r="E611" s="151" t="s">
        <v>1331</v>
      </c>
      <c r="F611" s="151">
        <v>8</v>
      </c>
      <c r="G611" s="151" t="s">
        <v>1141</v>
      </c>
      <c r="H611" s="153">
        <v>3</v>
      </c>
      <c r="I611" s="151">
        <v>3</v>
      </c>
      <c r="J611" s="154" t="s">
        <v>1147</v>
      </c>
    </row>
    <row r="612" spans="1:10" x14ac:dyDescent="0.3">
      <c r="A612" s="151">
        <v>611</v>
      </c>
      <c r="B612" s="151" t="s">
        <v>1372</v>
      </c>
      <c r="C612" s="151" t="s">
        <v>1373</v>
      </c>
      <c r="D612" s="151" t="s">
        <v>1330</v>
      </c>
      <c r="E612" s="151" t="s">
        <v>1331</v>
      </c>
      <c r="F612" s="151">
        <v>8</v>
      </c>
      <c r="G612" s="151" t="s">
        <v>1141</v>
      </c>
      <c r="H612" s="153">
        <v>3</v>
      </c>
      <c r="I612" s="151">
        <v>3</v>
      </c>
      <c r="J612" s="154" t="s">
        <v>1147</v>
      </c>
    </row>
    <row r="613" spans="1:10" x14ac:dyDescent="0.3">
      <c r="A613" s="151">
        <v>612</v>
      </c>
      <c r="B613" s="151" t="s">
        <v>1374</v>
      </c>
      <c r="C613" s="151" t="s">
        <v>1375</v>
      </c>
      <c r="D613" s="151" t="s">
        <v>1330</v>
      </c>
      <c r="E613" s="151" t="s">
        <v>1331</v>
      </c>
      <c r="F613" s="151">
        <v>8</v>
      </c>
      <c r="G613" s="151" t="s">
        <v>1141</v>
      </c>
      <c r="H613" s="153">
        <v>3</v>
      </c>
      <c r="I613" s="151">
        <v>3</v>
      </c>
      <c r="J613" s="154" t="s">
        <v>1147</v>
      </c>
    </row>
    <row r="614" spans="1:10" x14ac:dyDescent="0.3">
      <c r="A614" s="151">
        <v>613</v>
      </c>
      <c r="B614" s="151" t="s">
        <v>1376</v>
      </c>
      <c r="C614" s="151" t="s">
        <v>1377</v>
      </c>
      <c r="D614" s="151" t="s">
        <v>1330</v>
      </c>
      <c r="E614" s="151" t="s">
        <v>1331</v>
      </c>
      <c r="F614" s="151">
        <v>8</v>
      </c>
      <c r="G614" s="151" t="s">
        <v>1141</v>
      </c>
      <c r="H614" s="153">
        <v>3</v>
      </c>
      <c r="I614" s="151">
        <v>3</v>
      </c>
      <c r="J614" s="154" t="s">
        <v>1147</v>
      </c>
    </row>
    <row r="615" spans="1:10" x14ac:dyDescent="0.3">
      <c r="A615" s="151">
        <v>614</v>
      </c>
      <c r="B615" s="151" t="s">
        <v>1378</v>
      </c>
      <c r="C615" s="151" t="s">
        <v>1379</v>
      </c>
      <c r="D615" s="151" t="s">
        <v>1330</v>
      </c>
      <c r="E615" s="151" t="s">
        <v>1331</v>
      </c>
      <c r="F615" s="151">
        <v>8</v>
      </c>
      <c r="G615" s="151" t="s">
        <v>1141</v>
      </c>
      <c r="H615" s="153">
        <v>3</v>
      </c>
      <c r="I615" s="151">
        <v>3</v>
      </c>
      <c r="J615" s="154" t="s">
        <v>1147</v>
      </c>
    </row>
    <row r="616" spans="1:10" x14ac:dyDescent="0.3">
      <c r="A616" s="151">
        <v>615</v>
      </c>
      <c r="B616" s="151" t="s">
        <v>1380</v>
      </c>
      <c r="C616" s="151" t="s">
        <v>1381</v>
      </c>
      <c r="D616" s="151" t="s">
        <v>1330</v>
      </c>
      <c r="E616" s="151" t="s">
        <v>1331</v>
      </c>
      <c r="F616" s="151">
        <v>8</v>
      </c>
      <c r="G616" s="151" t="s">
        <v>1141</v>
      </c>
      <c r="H616" s="153">
        <v>3</v>
      </c>
      <c r="I616" s="151">
        <v>3</v>
      </c>
      <c r="J616" s="154" t="s">
        <v>1147</v>
      </c>
    </row>
    <row r="617" spans="1:10" x14ac:dyDescent="0.3">
      <c r="A617" s="151">
        <v>616</v>
      </c>
      <c r="B617" s="151" t="s">
        <v>1382</v>
      </c>
      <c r="C617" s="151" t="s">
        <v>1383</v>
      </c>
      <c r="D617" s="151" t="s">
        <v>1330</v>
      </c>
      <c r="E617" s="151" t="s">
        <v>1331</v>
      </c>
      <c r="F617" s="151">
        <v>8</v>
      </c>
      <c r="G617" s="151" t="s">
        <v>1141</v>
      </c>
      <c r="H617" s="153">
        <v>3</v>
      </c>
      <c r="I617" s="151">
        <v>3</v>
      </c>
      <c r="J617" s="154" t="s">
        <v>1147</v>
      </c>
    </row>
    <row r="618" spans="1:10" x14ac:dyDescent="0.3">
      <c r="A618" s="151">
        <v>617</v>
      </c>
      <c r="B618" s="151" t="s">
        <v>1384</v>
      </c>
      <c r="C618" s="151" t="s">
        <v>1385</v>
      </c>
      <c r="D618" s="151" t="s">
        <v>1330</v>
      </c>
      <c r="E618" s="151" t="s">
        <v>1331</v>
      </c>
      <c r="F618" s="151">
        <v>8</v>
      </c>
      <c r="G618" s="151" t="s">
        <v>1141</v>
      </c>
      <c r="H618" s="153">
        <v>3</v>
      </c>
      <c r="I618" s="151">
        <v>3</v>
      </c>
      <c r="J618" s="154" t="s">
        <v>1147</v>
      </c>
    </row>
    <row r="619" spans="1:10" x14ac:dyDescent="0.3">
      <c r="A619" s="151">
        <v>618</v>
      </c>
      <c r="B619" s="151" t="s">
        <v>1386</v>
      </c>
      <c r="C619" s="151" t="s">
        <v>1387</v>
      </c>
      <c r="D619" s="151" t="s">
        <v>1330</v>
      </c>
      <c r="E619" s="151" t="s">
        <v>1331</v>
      </c>
      <c r="F619" s="151">
        <v>8</v>
      </c>
      <c r="G619" s="151" t="s">
        <v>1141</v>
      </c>
      <c r="H619" s="153">
        <v>3</v>
      </c>
      <c r="I619" s="151">
        <v>3</v>
      </c>
      <c r="J619" s="154" t="s">
        <v>1147</v>
      </c>
    </row>
    <row r="620" spans="1:10" x14ac:dyDescent="0.3">
      <c r="A620" s="151">
        <v>619</v>
      </c>
      <c r="B620" s="151" t="s">
        <v>1388</v>
      </c>
      <c r="C620" s="151" t="s">
        <v>1389</v>
      </c>
      <c r="D620" s="151" t="s">
        <v>1330</v>
      </c>
      <c r="E620" s="151" t="s">
        <v>1331</v>
      </c>
      <c r="F620" s="151">
        <v>8</v>
      </c>
      <c r="G620" s="151" t="s">
        <v>1141</v>
      </c>
      <c r="H620" s="153">
        <v>3</v>
      </c>
      <c r="I620" s="151">
        <v>3</v>
      </c>
      <c r="J620" s="154" t="s">
        <v>1147</v>
      </c>
    </row>
    <row r="621" spans="1:10" x14ac:dyDescent="0.3">
      <c r="A621" s="151">
        <v>620</v>
      </c>
      <c r="B621" s="151" t="s">
        <v>1390</v>
      </c>
      <c r="C621" s="151" t="s">
        <v>1391</v>
      </c>
      <c r="D621" s="151" t="s">
        <v>1330</v>
      </c>
      <c r="E621" s="151" t="s">
        <v>1331</v>
      </c>
      <c r="F621" s="151">
        <v>8</v>
      </c>
      <c r="G621" s="151" t="s">
        <v>1141</v>
      </c>
      <c r="H621" s="153">
        <v>3</v>
      </c>
      <c r="I621" s="151">
        <v>3</v>
      </c>
      <c r="J621" s="154" t="s">
        <v>1147</v>
      </c>
    </row>
    <row r="622" spans="1:10" x14ac:dyDescent="0.3">
      <c r="A622" s="151">
        <v>621</v>
      </c>
      <c r="B622" s="151" t="s">
        <v>1392</v>
      </c>
      <c r="C622" s="151" t="s">
        <v>1393</v>
      </c>
      <c r="D622" s="151" t="s">
        <v>1330</v>
      </c>
      <c r="E622" s="151" t="s">
        <v>1331</v>
      </c>
      <c r="F622" s="151">
        <v>8</v>
      </c>
      <c r="G622" s="151" t="s">
        <v>1141</v>
      </c>
      <c r="H622" s="153">
        <v>3</v>
      </c>
      <c r="I622" s="151">
        <v>3</v>
      </c>
      <c r="J622" s="154" t="s">
        <v>1147</v>
      </c>
    </row>
    <row r="623" spans="1:10" x14ac:dyDescent="0.3">
      <c r="A623" s="151">
        <v>622</v>
      </c>
      <c r="B623" s="151" t="s">
        <v>1394</v>
      </c>
      <c r="C623" s="151" t="s">
        <v>1395</v>
      </c>
      <c r="D623" s="151" t="s">
        <v>1330</v>
      </c>
      <c r="E623" s="151" t="s">
        <v>1331</v>
      </c>
      <c r="F623" s="151">
        <v>8</v>
      </c>
      <c r="G623" s="151" t="s">
        <v>1141</v>
      </c>
      <c r="H623" s="153">
        <v>3</v>
      </c>
      <c r="I623" s="151">
        <v>3</v>
      </c>
      <c r="J623" s="154" t="s">
        <v>1147</v>
      </c>
    </row>
    <row r="624" spans="1:10" x14ac:dyDescent="0.3">
      <c r="A624" s="151">
        <v>623</v>
      </c>
      <c r="B624" s="151" t="s">
        <v>1396</v>
      </c>
      <c r="C624" s="151" t="s">
        <v>1397</v>
      </c>
      <c r="D624" s="151" t="s">
        <v>1330</v>
      </c>
      <c r="E624" s="151" t="s">
        <v>1331</v>
      </c>
      <c r="F624" s="151">
        <v>8</v>
      </c>
      <c r="G624" s="151" t="s">
        <v>1141</v>
      </c>
      <c r="H624" s="153">
        <v>3</v>
      </c>
      <c r="I624" s="151">
        <v>3</v>
      </c>
      <c r="J624" s="154" t="s">
        <v>1147</v>
      </c>
    </row>
    <row r="625" spans="1:10" x14ac:dyDescent="0.3">
      <c r="A625" s="151">
        <v>624</v>
      </c>
      <c r="B625" s="151" t="s">
        <v>1398</v>
      </c>
      <c r="C625" s="151" t="s">
        <v>1399</v>
      </c>
      <c r="D625" s="151" t="s">
        <v>1400</v>
      </c>
      <c r="E625" s="151" t="s">
        <v>1401</v>
      </c>
      <c r="F625" s="151">
        <v>8</v>
      </c>
      <c r="G625" s="151" t="s">
        <v>1141</v>
      </c>
      <c r="H625" s="153">
        <v>3</v>
      </c>
      <c r="I625" s="151">
        <v>3</v>
      </c>
      <c r="J625" s="154" t="s">
        <v>1147</v>
      </c>
    </row>
    <row r="626" spans="1:10" x14ac:dyDescent="0.3">
      <c r="A626" s="151">
        <v>625</v>
      </c>
      <c r="B626" s="151" t="s">
        <v>1402</v>
      </c>
      <c r="C626" s="151" t="s">
        <v>1403</v>
      </c>
      <c r="D626" s="151" t="s">
        <v>1400</v>
      </c>
      <c r="E626" s="151" t="s">
        <v>1401</v>
      </c>
      <c r="F626" s="151">
        <v>8</v>
      </c>
      <c r="G626" s="151" t="s">
        <v>1141</v>
      </c>
      <c r="H626" s="153">
        <v>3</v>
      </c>
      <c r="I626" s="151">
        <v>3</v>
      </c>
      <c r="J626" s="154" t="s">
        <v>1147</v>
      </c>
    </row>
    <row r="627" spans="1:10" x14ac:dyDescent="0.3">
      <c r="A627" s="151">
        <v>626</v>
      </c>
      <c r="B627" s="151" t="s">
        <v>1404</v>
      </c>
      <c r="C627" s="151" t="s">
        <v>1405</v>
      </c>
      <c r="D627" s="151" t="s">
        <v>1400</v>
      </c>
      <c r="E627" s="151" t="s">
        <v>1401</v>
      </c>
      <c r="F627" s="151">
        <v>8</v>
      </c>
      <c r="G627" s="151" t="s">
        <v>1141</v>
      </c>
      <c r="H627" s="153">
        <v>3</v>
      </c>
      <c r="I627" s="151">
        <v>3</v>
      </c>
      <c r="J627" s="154" t="s">
        <v>1147</v>
      </c>
    </row>
    <row r="628" spans="1:10" x14ac:dyDescent="0.3">
      <c r="A628" s="151">
        <v>627</v>
      </c>
      <c r="B628" s="151" t="s">
        <v>1406</v>
      </c>
      <c r="C628" s="151" t="s">
        <v>1407</v>
      </c>
      <c r="D628" s="151" t="s">
        <v>1400</v>
      </c>
      <c r="E628" s="151" t="s">
        <v>1401</v>
      </c>
      <c r="F628" s="151">
        <v>8</v>
      </c>
      <c r="G628" s="151" t="s">
        <v>1141</v>
      </c>
      <c r="H628" s="153">
        <v>3</v>
      </c>
      <c r="I628" s="151">
        <v>3</v>
      </c>
      <c r="J628" s="154" t="s">
        <v>1147</v>
      </c>
    </row>
    <row r="629" spans="1:10" x14ac:dyDescent="0.3">
      <c r="A629" s="151">
        <v>628</v>
      </c>
      <c r="B629" s="151" t="s">
        <v>1408</v>
      </c>
      <c r="C629" s="151" t="s">
        <v>1409</v>
      </c>
      <c r="D629" s="151" t="s">
        <v>1400</v>
      </c>
      <c r="E629" s="151" t="s">
        <v>1401</v>
      </c>
      <c r="F629" s="151">
        <v>8</v>
      </c>
      <c r="G629" s="151" t="s">
        <v>1141</v>
      </c>
      <c r="H629" s="153">
        <v>3</v>
      </c>
      <c r="I629" s="151">
        <v>3</v>
      </c>
      <c r="J629" s="154" t="s">
        <v>1147</v>
      </c>
    </row>
    <row r="630" spans="1:10" x14ac:dyDescent="0.3">
      <c r="A630" s="151">
        <v>629</v>
      </c>
      <c r="B630" s="151" t="s">
        <v>1410</v>
      </c>
      <c r="C630" s="151" t="s">
        <v>1411</v>
      </c>
      <c r="D630" s="151" t="s">
        <v>1400</v>
      </c>
      <c r="E630" s="151" t="s">
        <v>1401</v>
      </c>
      <c r="F630" s="151">
        <v>8</v>
      </c>
      <c r="G630" s="151" t="s">
        <v>1141</v>
      </c>
      <c r="H630" s="153">
        <v>3</v>
      </c>
      <c r="I630" s="151">
        <v>3</v>
      </c>
      <c r="J630" s="154" t="s">
        <v>1147</v>
      </c>
    </row>
    <row r="631" spans="1:10" x14ac:dyDescent="0.3">
      <c r="A631" s="151">
        <v>630</v>
      </c>
      <c r="B631" s="151" t="s">
        <v>1412</v>
      </c>
      <c r="C631" s="151" t="s">
        <v>1413</v>
      </c>
      <c r="D631" s="151" t="s">
        <v>1400</v>
      </c>
      <c r="E631" s="151" t="s">
        <v>1401</v>
      </c>
      <c r="F631" s="151">
        <v>8</v>
      </c>
      <c r="G631" s="151" t="s">
        <v>1141</v>
      </c>
      <c r="H631" s="153">
        <v>3</v>
      </c>
      <c r="I631" s="151">
        <v>3</v>
      </c>
      <c r="J631" s="154" t="s">
        <v>1147</v>
      </c>
    </row>
    <row r="632" spans="1:10" x14ac:dyDescent="0.3">
      <c r="A632" s="151">
        <v>631</v>
      </c>
      <c r="B632" s="151" t="s">
        <v>1414</v>
      </c>
      <c r="C632" s="151" t="s">
        <v>1415</v>
      </c>
      <c r="D632" s="151" t="s">
        <v>1400</v>
      </c>
      <c r="E632" s="151" t="s">
        <v>1401</v>
      </c>
      <c r="F632" s="151">
        <v>8</v>
      </c>
      <c r="G632" s="151" t="s">
        <v>1141</v>
      </c>
      <c r="H632" s="153">
        <v>3</v>
      </c>
      <c r="I632" s="151">
        <v>3</v>
      </c>
      <c r="J632" s="154" t="s">
        <v>1147</v>
      </c>
    </row>
    <row r="633" spans="1:10" x14ac:dyDescent="0.3">
      <c r="A633" s="151">
        <v>632</v>
      </c>
      <c r="B633" s="151" t="s">
        <v>1416</v>
      </c>
      <c r="C633" s="151" t="s">
        <v>1417</v>
      </c>
      <c r="D633" s="151" t="s">
        <v>1400</v>
      </c>
      <c r="E633" s="151" t="s">
        <v>1401</v>
      </c>
      <c r="F633" s="151">
        <v>8</v>
      </c>
      <c r="G633" s="151" t="s">
        <v>1141</v>
      </c>
      <c r="H633" s="153">
        <v>3</v>
      </c>
      <c r="I633" s="151">
        <v>3</v>
      </c>
      <c r="J633" s="154" t="s">
        <v>1147</v>
      </c>
    </row>
    <row r="634" spans="1:10" x14ac:dyDescent="0.3">
      <c r="A634" s="151">
        <v>633</v>
      </c>
      <c r="B634" s="151" t="s">
        <v>1418</v>
      </c>
      <c r="C634" s="151" t="s">
        <v>1419</v>
      </c>
      <c r="D634" s="151" t="s">
        <v>1400</v>
      </c>
      <c r="E634" s="151" t="s">
        <v>1401</v>
      </c>
      <c r="F634" s="151">
        <v>8</v>
      </c>
      <c r="G634" s="151" t="s">
        <v>1141</v>
      </c>
      <c r="H634" s="153">
        <v>3</v>
      </c>
      <c r="I634" s="151">
        <v>3</v>
      </c>
      <c r="J634" s="154" t="s">
        <v>1147</v>
      </c>
    </row>
    <row r="635" spans="1:10" x14ac:dyDescent="0.3">
      <c r="A635" s="151">
        <v>634</v>
      </c>
      <c r="B635" s="151" t="s">
        <v>1420</v>
      </c>
      <c r="C635" s="151" t="s">
        <v>1421</v>
      </c>
      <c r="D635" s="151" t="s">
        <v>1400</v>
      </c>
      <c r="E635" s="151" t="s">
        <v>1401</v>
      </c>
      <c r="F635" s="151">
        <v>8</v>
      </c>
      <c r="G635" s="151" t="s">
        <v>1141</v>
      </c>
      <c r="H635" s="153">
        <v>3</v>
      </c>
      <c r="I635" s="151">
        <v>3</v>
      </c>
      <c r="J635" s="154" t="s">
        <v>1147</v>
      </c>
    </row>
    <row r="636" spans="1:10" x14ac:dyDescent="0.3">
      <c r="A636" s="151">
        <v>635</v>
      </c>
      <c r="B636" s="151" t="s">
        <v>1422</v>
      </c>
      <c r="C636" s="151" t="s">
        <v>1423</v>
      </c>
      <c r="D636" s="151" t="s">
        <v>1400</v>
      </c>
      <c r="E636" s="151" t="s">
        <v>1401</v>
      </c>
      <c r="F636" s="151">
        <v>8</v>
      </c>
      <c r="G636" s="151" t="s">
        <v>1141</v>
      </c>
      <c r="H636" s="153">
        <v>3</v>
      </c>
      <c r="I636" s="151">
        <v>3</v>
      </c>
      <c r="J636" s="154" t="s">
        <v>1147</v>
      </c>
    </row>
    <row r="637" spans="1:10" x14ac:dyDescent="0.3">
      <c r="A637" s="151">
        <v>636</v>
      </c>
      <c r="B637" s="151" t="s">
        <v>1424</v>
      </c>
      <c r="C637" s="151" t="s">
        <v>1425</v>
      </c>
      <c r="D637" s="151" t="s">
        <v>1400</v>
      </c>
      <c r="E637" s="151" t="s">
        <v>1401</v>
      </c>
      <c r="F637" s="151">
        <v>8</v>
      </c>
      <c r="G637" s="151" t="s">
        <v>1141</v>
      </c>
      <c r="H637" s="153">
        <v>3</v>
      </c>
      <c r="I637" s="151">
        <v>3</v>
      </c>
      <c r="J637" s="154" t="s">
        <v>1147</v>
      </c>
    </row>
    <row r="638" spans="1:10" x14ac:dyDescent="0.3">
      <c r="A638" s="151">
        <v>637</v>
      </c>
      <c r="B638" s="151" t="s">
        <v>1426</v>
      </c>
      <c r="C638" s="151" t="s">
        <v>1427</v>
      </c>
      <c r="D638" s="151" t="s">
        <v>1400</v>
      </c>
      <c r="E638" s="151" t="s">
        <v>1401</v>
      </c>
      <c r="F638" s="151">
        <v>8</v>
      </c>
      <c r="G638" s="151" t="s">
        <v>1141</v>
      </c>
      <c r="H638" s="153">
        <v>3</v>
      </c>
      <c r="I638" s="151">
        <v>3</v>
      </c>
      <c r="J638" s="154" t="s">
        <v>1147</v>
      </c>
    </row>
    <row r="639" spans="1:10" x14ac:dyDescent="0.3">
      <c r="A639" s="151">
        <v>638</v>
      </c>
      <c r="B639" s="151" t="s">
        <v>1428</v>
      </c>
      <c r="C639" s="151" t="s">
        <v>1429</v>
      </c>
      <c r="D639" s="151" t="s">
        <v>1400</v>
      </c>
      <c r="E639" s="151" t="s">
        <v>1401</v>
      </c>
      <c r="F639" s="151">
        <v>8</v>
      </c>
      <c r="G639" s="151" t="s">
        <v>1141</v>
      </c>
      <c r="H639" s="153">
        <v>3</v>
      </c>
      <c r="I639" s="151">
        <v>3</v>
      </c>
      <c r="J639" s="154" t="s">
        <v>1147</v>
      </c>
    </row>
    <row r="640" spans="1:10" x14ac:dyDescent="0.3">
      <c r="A640" s="151">
        <v>639</v>
      </c>
      <c r="B640" s="151" t="s">
        <v>1430</v>
      </c>
      <c r="C640" s="151" t="s">
        <v>1431</v>
      </c>
      <c r="D640" s="151" t="s">
        <v>1400</v>
      </c>
      <c r="E640" s="151" t="s">
        <v>1401</v>
      </c>
      <c r="F640" s="151">
        <v>8</v>
      </c>
      <c r="G640" s="151" t="s">
        <v>1141</v>
      </c>
      <c r="H640" s="153">
        <v>3</v>
      </c>
      <c r="I640" s="151">
        <v>3</v>
      </c>
      <c r="J640" s="154" t="s">
        <v>1147</v>
      </c>
    </row>
    <row r="641" spans="1:10" x14ac:dyDescent="0.3">
      <c r="A641" s="151">
        <v>640</v>
      </c>
      <c r="B641" s="151" t="s">
        <v>1432</v>
      </c>
      <c r="C641" s="151" t="s">
        <v>1433</v>
      </c>
      <c r="D641" s="151" t="s">
        <v>1400</v>
      </c>
      <c r="E641" s="151" t="s">
        <v>1401</v>
      </c>
      <c r="F641" s="151">
        <v>8</v>
      </c>
      <c r="G641" s="151" t="s">
        <v>1141</v>
      </c>
      <c r="H641" s="153">
        <v>3</v>
      </c>
      <c r="I641" s="151">
        <v>3</v>
      </c>
      <c r="J641" s="154" t="s">
        <v>1147</v>
      </c>
    </row>
    <row r="642" spans="1:10" x14ac:dyDescent="0.3">
      <c r="A642" s="151">
        <v>641</v>
      </c>
      <c r="B642" s="151" t="s">
        <v>1434</v>
      </c>
      <c r="C642" s="151" t="s">
        <v>1435</v>
      </c>
      <c r="D642" s="151" t="s">
        <v>1400</v>
      </c>
      <c r="E642" s="151" t="s">
        <v>1401</v>
      </c>
      <c r="F642" s="151">
        <v>8</v>
      </c>
      <c r="G642" s="151" t="s">
        <v>1141</v>
      </c>
      <c r="H642" s="153">
        <v>3</v>
      </c>
      <c r="I642" s="151">
        <v>3</v>
      </c>
      <c r="J642" s="154" t="s">
        <v>1147</v>
      </c>
    </row>
    <row r="643" spans="1:10" x14ac:dyDescent="0.3">
      <c r="A643" s="151">
        <v>642</v>
      </c>
      <c r="B643" s="151" t="s">
        <v>1436</v>
      </c>
      <c r="C643" s="151" t="s">
        <v>1437</v>
      </c>
      <c r="D643" s="151" t="s">
        <v>1400</v>
      </c>
      <c r="E643" s="151" t="s">
        <v>1401</v>
      </c>
      <c r="F643" s="151">
        <v>8</v>
      </c>
      <c r="G643" s="151" t="s">
        <v>1141</v>
      </c>
      <c r="H643" s="153">
        <v>3</v>
      </c>
      <c r="I643" s="151">
        <v>3</v>
      </c>
      <c r="J643" s="154" t="s">
        <v>1147</v>
      </c>
    </row>
    <row r="644" spans="1:10" x14ac:dyDescent="0.3">
      <c r="A644" s="151">
        <v>643</v>
      </c>
      <c r="B644" s="151" t="s">
        <v>1438</v>
      </c>
      <c r="C644" s="151" t="s">
        <v>1439</v>
      </c>
      <c r="D644" s="151" t="s">
        <v>1400</v>
      </c>
      <c r="E644" s="151" t="s">
        <v>1401</v>
      </c>
      <c r="F644" s="151">
        <v>8</v>
      </c>
      <c r="G644" s="151" t="s">
        <v>1141</v>
      </c>
      <c r="H644" s="153">
        <v>3</v>
      </c>
      <c r="I644" s="151">
        <v>3</v>
      </c>
      <c r="J644" s="154" t="s">
        <v>1147</v>
      </c>
    </row>
    <row r="645" spans="1:10" x14ac:dyDescent="0.3">
      <c r="A645" s="151">
        <v>644</v>
      </c>
      <c r="B645" s="151" t="s">
        <v>1440</v>
      </c>
      <c r="C645" s="151" t="s">
        <v>1441</v>
      </c>
      <c r="D645" s="151" t="s">
        <v>1400</v>
      </c>
      <c r="E645" s="151" t="s">
        <v>1401</v>
      </c>
      <c r="F645" s="151">
        <v>8</v>
      </c>
      <c r="G645" s="151" t="s">
        <v>1141</v>
      </c>
      <c r="H645" s="153">
        <v>3</v>
      </c>
      <c r="I645" s="151">
        <v>3</v>
      </c>
      <c r="J645" s="154" t="s">
        <v>1147</v>
      </c>
    </row>
    <row r="646" spans="1:10" x14ac:dyDescent="0.3">
      <c r="A646" s="151">
        <v>645</v>
      </c>
      <c r="B646" s="151" t="s">
        <v>1442</v>
      </c>
      <c r="C646" s="151" t="s">
        <v>1443</v>
      </c>
      <c r="D646" s="151" t="s">
        <v>1400</v>
      </c>
      <c r="E646" s="151" t="s">
        <v>1401</v>
      </c>
      <c r="F646" s="151">
        <v>8</v>
      </c>
      <c r="G646" s="151" t="s">
        <v>1141</v>
      </c>
      <c r="H646" s="153">
        <v>3</v>
      </c>
      <c r="I646" s="151">
        <v>3</v>
      </c>
      <c r="J646" s="154" t="s">
        <v>1147</v>
      </c>
    </row>
    <row r="647" spans="1:10" x14ac:dyDescent="0.3">
      <c r="A647" s="151">
        <v>646</v>
      </c>
      <c r="B647" s="151" t="s">
        <v>1444</v>
      </c>
      <c r="C647" s="151" t="s">
        <v>1445</v>
      </c>
      <c r="D647" s="151" t="s">
        <v>1400</v>
      </c>
      <c r="E647" s="151" t="s">
        <v>1401</v>
      </c>
      <c r="F647" s="151">
        <v>8</v>
      </c>
      <c r="G647" s="151" t="s">
        <v>1141</v>
      </c>
      <c r="H647" s="153">
        <v>3</v>
      </c>
      <c r="I647" s="151">
        <v>3</v>
      </c>
      <c r="J647" s="154" t="s">
        <v>1147</v>
      </c>
    </row>
    <row r="648" spans="1:10" x14ac:dyDescent="0.3">
      <c r="A648" s="151">
        <v>647</v>
      </c>
      <c r="B648" s="151" t="s">
        <v>1446</v>
      </c>
      <c r="C648" s="151" t="s">
        <v>1447</v>
      </c>
      <c r="D648" s="151" t="s">
        <v>1400</v>
      </c>
      <c r="E648" s="151" t="s">
        <v>1401</v>
      </c>
      <c r="F648" s="151">
        <v>8</v>
      </c>
      <c r="G648" s="151" t="s">
        <v>1141</v>
      </c>
      <c r="H648" s="153">
        <v>3</v>
      </c>
      <c r="I648" s="151">
        <v>3</v>
      </c>
      <c r="J648" s="154" t="s">
        <v>1147</v>
      </c>
    </row>
    <row r="649" spans="1:10" x14ac:dyDescent="0.3">
      <c r="A649" s="151">
        <v>648</v>
      </c>
      <c r="B649" s="151" t="s">
        <v>1448</v>
      </c>
      <c r="C649" s="151" t="s">
        <v>1449</v>
      </c>
      <c r="D649" s="151" t="s">
        <v>1400</v>
      </c>
      <c r="E649" s="151" t="s">
        <v>1401</v>
      </c>
      <c r="F649" s="151">
        <v>8</v>
      </c>
      <c r="G649" s="151" t="s">
        <v>1141</v>
      </c>
      <c r="H649" s="153">
        <v>3</v>
      </c>
      <c r="I649" s="151">
        <v>3</v>
      </c>
      <c r="J649" s="154" t="s">
        <v>1147</v>
      </c>
    </row>
    <row r="650" spans="1:10" x14ac:dyDescent="0.3">
      <c r="A650" s="151">
        <v>649</v>
      </c>
      <c r="B650" s="151" t="s">
        <v>1450</v>
      </c>
      <c r="C650" s="151" t="s">
        <v>1451</v>
      </c>
      <c r="D650" s="151" t="s">
        <v>1400</v>
      </c>
      <c r="E650" s="151" t="s">
        <v>1401</v>
      </c>
      <c r="F650" s="151">
        <v>8</v>
      </c>
      <c r="G650" s="151" t="s">
        <v>1141</v>
      </c>
      <c r="H650" s="153">
        <v>3</v>
      </c>
      <c r="I650" s="151">
        <v>3</v>
      </c>
      <c r="J650" s="154" t="s">
        <v>1147</v>
      </c>
    </row>
    <row r="651" spans="1:10" x14ac:dyDescent="0.3">
      <c r="A651" s="151">
        <v>650</v>
      </c>
      <c r="B651" s="151" t="s">
        <v>1452</v>
      </c>
      <c r="C651" s="151" t="s">
        <v>1453</v>
      </c>
      <c r="D651" s="151" t="s">
        <v>1400</v>
      </c>
      <c r="E651" s="151" t="s">
        <v>1401</v>
      </c>
      <c r="F651" s="151">
        <v>8</v>
      </c>
      <c r="G651" s="151" t="s">
        <v>1141</v>
      </c>
      <c r="H651" s="153">
        <v>3</v>
      </c>
      <c r="I651" s="151">
        <v>3</v>
      </c>
      <c r="J651" s="154" t="s">
        <v>1147</v>
      </c>
    </row>
    <row r="652" spans="1:10" x14ac:dyDescent="0.3">
      <c r="A652" s="151">
        <v>651</v>
      </c>
      <c r="B652" s="151" t="s">
        <v>1454</v>
      </c>
      <c r="C652" s="151" t="s">
        <v>1455</v>
      </c>
      <c r="D652" s="151" t="s">
        <v>1400</v>
      </c>
      <c r="E652" s="151" t="s">
        <v>1401</v>
      </c>
      <c r="F652" s="151">
        <v>8</v>
      </c>
      <c r="G652" s="151" t="s">
        <v>1141</v>
      </c>
      <c r="H652" s="153">
        <v>3</v>
      </c>
      <c r="I652" s="151">
        <v>3</v>
      </c>
      <c r="J652" s="154" t="s">
        <v>1147</v>
      </c>
    </row>
    <row r="653" spans="1:10" x14ac:dyDescent="0.3">
      <c r="A653" s="151">
        <v>652</v>
      </c>
      <c r="B653" s="151" t="s">
        <v>1456</v>
      </c>
      <c r="C653" s="151" t="s">
        <v>1457</v>
      </c>
      <c r="D653" s="151" t="s">
        <v>1400</v>
      </c>
      <c r="E653" s="151" t="s">
        <v>1401</v>
      </c>
      <c r="F653" s="151">
        <v>8</v>
      </c>
      <c r="G653" s="151" t="s">
        <v>1141</v>
      </c>
      <c r="H653" s="153">
        <v>3</v>
      </c>
      <c r="I653" s="151">
        <v>3</v>
      </c>
      <c r="J653" s="154" t="s">
        <v>1147</v>
      </c>
    </row>
    <row r="654" spans="1:10" x14ac:dyDescent="0.3">
      <c r="A654" s="151">
        <v>653</v>
      </c>
      <c r="B654" s="151" t="s">
        <v>1458</v>
      </c>
      <c r="C654" s="151" t="s">
        <v>1459</v>
      </c>
      <c r="D654" s="151" t="s">
        <v>1400</v>
      </c>
      <c r="E654" s="151" t="s">
        <v>1401</v>
      </c>
      <c r="F654" s="151">
        <v>8</v>
      </c>
      <c r="G654" s="151" t="s">
        <v>1141</v>
      </c>
      <c r="H654" s="153">
        <v>3</v>
      </c>
      <c r="I654" s="151">
        <v>3</v>
      </c>
      <c r="J654" s="154" t="s">
        <v>1147</v>
      </c>
    </row>
    <row r="655" spans="1:10" x14ac:dyDescent="0.3">
      <c r="A655" s="151">
        <v>654</v>
      </c>
      <c r="B655" s="151" t="s">
        <v>1460</v>
      </c>
      <c r="C655" s="151" t="s">
        <v>1461</v>
      </c>
      <c r="D655" s="151" t="s">
        <v>1400</v>
      </c>
      <c r="E655" s="151" t="s">
        <v>1401</v>
      </c>
      <c r="F655" s="151">
        <v>8</v>
      </c>
      <c r="G655" s="151" t="s">
        <v>1141</v>
      </c>
      <c r="H655" s="153">
        <v>3</v>
      </c>
      <c r="I655" s="151">
        <v>3</v>
      </c>
      <c r="J655" s="154" t="s">
        <v>1147</v>
      </c>
    </row>
    <row r="656" spans="1:10" x14ac:dyDescent="0.3">
      <c r="A656" s="151">
        <v>655</v>
      </c>
      <c r="B656" s="151" t="s">
        <v>1462</v>
      </c>
      <c r="C656" s="151" t="s">
        <v>1463</v>
      </c>
      <c r="D656" s="151" t="s">
        <v>1400</v>
      </c>
      <c r="E656" s="151" t="s">
        <v>1401</v>
      </c>
      <c r="F656" s="151">
        <v>8</v>
      </c>
      <c r="G656" s="151" t="s">
        <v>1141</v>
      </c>
      <c r="H656" s="153">
        <v>3</v>
      </c>
      <c r="I656" s="151">
        <v>3</v>
      </c>
      <c r="J656" s="154" t="s">
        <v>1147</v>
      </c>
    </row>
    <row r="657" spans="1:10" x14ac:dyDescent="0.3">
      <c r="A657" s="151">
        <v>656</v>
      </c>
      <c r="B657" s="151" t="s">
        <v>1464</v>
      </c>
      <c r="C657" s="151" t="s">
        <v>1465</v>
      </c>
      <c r="D657" s="151" t="s">
        <v>1400</v>
      </c>
      <c r="E657" s="151" t="s">
        <v>1401</v>
      </c>
      <c r="F657" s="151">
        <v>8</v>
      </c>
      <c r="G657" s="151" t="s">
        <v>1141</v>
      </c>
      <c r="H657" s="153">
        <v>3</v>
      </c>
      <c r="I657" s="151">
        <v>3</v>
      </c>
      <c r="J657" s="154" t="s">
        <v>1147</v>
      </c>
    </row>
    <row r="658" spans="1:10" x14ac:dyDescent="0.3">
      <c r="A658" s="151">
        <v>657</v>
      </c>
      <c r="B658" s="151" t="s">
        <v>1466</v>
      </c>
      <c r="C658" s="151" t="s">
        <v>1467</v>
      </c>
      <c r="D658" s="151" t="s">
        <v>1400</v>
      </c>
      <c r="E658" s="151" t="s">
        <v>1401</v>
      </c>
      <c r="F658" s="151">
        <v>8</v>
      </c>
      <c r="G658" s="151" t="s">
        <v>1141</v>
      </c>
      <c r="H658" s="153">
        <v>3</v>
      </c>
      <c r="I658" s="151">
        <v>3</v>
      </c>
      <c r="J658" s="154" t="s">
        <v>1147</v>
      </c>
    </row>
    <row r="659" spans="1:10" x14ac:dyDescent="0.3">
      <c r="A659" s="151">
        <v>658</v>
      </c>
      <c r="B659" s="151" t="s">
        <v>1468</v>
      </c>
      <c r="C659" s="151" t="s">
        <v>1469</v>
      </c>
      <c r="D659" s="151" t="s">
        <v>1400</v>
      </c>
      <c r="E659" s="151" t="s">
        <v>1401</v>
      </c>
      <c r="F659" s="151">
        <v>8</v>
      </c>
      <c r="G659" s="151" t="s">
        <v>1141</v>
      </c>
      <c r="H659" s="153">
        <v>3</v>
      </c>
      <c r="I659" s="151">
        <v>3</v>
      </c>
      <c r="J659" s="154" t="s">
        <v>1147</v>
      </c>
    </row>
    <row r="660" spans="1:10" x14ac:dyDescent="0.3">
      <c r="A660" s="151">
        <v>659</v>
      </c>
      <c r="B660" s="151" t="s">
        <v>1470</v>
      </c>
      <c r="C660" s="151" t="s">
        <v>1471</v>
      </c>
      <c r="D660" s="151" t="s">
        <v>1400</v>
      </c>
      <c r="E660" s="151" t="s">
        <v>1401</v>
      </c>
      <c r="F660" s="151">
        <v>8</v>
      </c>
      <c r="G660" s="151" t="s">
        <v>1141</v>
      </c>
      <c r="H660" s="153">
        <v>3</v>
      </c>
      <c r="I660" s="151">
        <v>3</v>
      </c>
      <c r="J660" s="154" t="s">
        <v>1147</v>
      </c>
    </row>
    <row r="661" spans="1:10" x14ac:dyDescent="0.3">
      <c r="A661" s="151">
        <v>660</v>
      </c>
      <c r="B661" s="151" t="s">
        <v>1472</v>
      </c>
      <c r="C661" s="151" t="s">
        <v>1473</v>
      </c>
      <c r="D661" s="151" t="s">
        <v>1474</v>
      </c>
      <c r="E661" s="151" t="s">
        <v>1475</v>
      </c>
      <c r="F661" s="151">
        <v>8</v>
      </c>
      <c r="G661" s="151" t="s">
        <v>1141</v>
      </c>
      <c r="H661" s="153">
        <v>2</v>
      </c>
      <c r="I661" s="151">
        <v>2</v>
      </c>
      <c r="J661" s="154" t="s">
        <v>1476</v>
      </c>
    </row>
    <row r="662" spans="1:10" x14ac:dyDescent="0.3">
      <c r="A662" s="151">
        <v>661</v>
      </c>
      <c r="B662" s="151" t="s">
        <v>1477</v>
      </c>
      <c r="C662" s="151" t="s">
        <v>1478</v>
      </c>
      <c r="D662" s="151" t="s">
        <v>1474</v>
      </c>
      <c r="E662" s="151" t="s">
        <v>1475</v>
      </c>
      <c r="F662" s="151">
        <v>8</v>
      </c>
      <c r="G662" s="151" t="s">
        <v>1141</v>
      </c>
      <c r="H662" s="153">
        <v>2</v>
      </c>
      <c r="I662" s="151">
        <v>2</v>
      </c>
      <c r="J662" s="154" t="s">
        <v>1476</v>
      </c>
    </row>
    <row r="663" spans="1:10" x14ac:dyDescent="0.3">
      <c r="A663" s="151">
        <v>662</v>
      </c>
      <c r="B663" s="151" t="s">
        <v>1479</v>
      </c>
      <c r="C663" s="151" t="s">
        <v>1480</v>
      </c>
      <c r="D663" s="151" t="s">
        <v>1474</v>
      </c>
      <c r="E663" s="151" t="s">
        <v>1475</v>
      </c>
      <c r="F663" s="151">
        <v>8</v>
      </c>
      <c r="G663" s="151" t="s">
        <v>1141</v>
      </c>
      <c r="H663" s="153">
        <v>2</v>
      </c>
      <c r="I663" s="151">
        <v>2</v>
      </c>
      <c r="J663" s="154" t="s">
        <v>1476</v>
      </c>
    </row>
    <row r="664" spans="1:10" x14ac:dyDescent="0.3">
      <c r="A664" s="151">
        <v>663</v>
      </c>
      <c r="B664" s="151" t="s">
        <v>1481</v>
      </c>
      <c r="C664" s="151" t="s">
        <v>1482</v>
      </c>
      <c r="D664" s="151" t="s">
        <v>1474</v>
      </c>
      <c r="E664" s="151" t="s">
        <v>1475</v>
      </c>
      <c r="F664" s="151">
        <v>8</v>
      </c>
      <c r="G664" s="151" t="s">
        <v>1141</v>
      </c>
      <c r="H664" s="153">
        <v>2</v>
      </c>
      <c r="I664" s="151">
        <v>2</v>
      </c>
      <c r="J664" s="154" t="s">
        <v>1476</v>
      </c>
    </row>
    <row r="665" spans="1:10" x14ac:dyDescent="0.3">
      <c r="A665" s="151">
        <v>664</v>
      </c>
      <c r="B665" s="151" t="s">
        <v>1483</v>
      </c>
      <c r="C665" s="151" t="s">
        <v>1484</v>
      </c>
      <c r="D665" s="151" t="s">
        <v>1474</v>
      </c>
      <c r="E665" s="151" t="s">
        <v>1475</v>
      </c>
      <c r="F665" s="151">
        <v>8</v>
      </c>
      <c r="G665" s="151" t="s">
        <v>1141</v>
      </c>
      <c r="H665" s="153">
        <v>2</v>
      </c>
      <c r="I665" s="151">
        <v>2</v>
      </c>
      <c r="J665" s="154" t="s">
        <v>1476</v>
      </c>
    </row>
    <row r="666" spans="1:10" x14ac:dyDescent="0.3">
      <c r="A666" s="151">
        <v>665</v>
      </c>
      <c r="B666" s="151" t="s">
        <v>1485</v>
      </c>
      <c r="C666" s="151" t="s">
        <v>1486</v>
      </c>
      <c r="D666" s="151" t="s">
        <v>1474</v>
      </c>
      <c r="E666" s="151" t="s">
        <v>1475</v>
      </c>
      <c r="F666" s="151">
        <v>8</v>
      </c>
      <c r="G666" s="151" t="s">
        <v>1141</v>
      </c>
      <c r="H666" s="153">
        <v>2</v>
      </c>
      <c r="I666" s="151">
        <v>2</v>
      </c>
      <c r="J666" s="154" t="s">
        <v>1476</v>
      </c>
    </row>
    <row r="667" spans="1:10" x14ac:dyDescent="0.3">
      <c r="A667" s="151">
        <v>666</v>
      </c>
      <c r="B667" s="151" t="s">
        <v>1487</v>
      </c>
      <c r="C667" s="151" t="s">
        <v>1488</v>
      </c>
      <c r="D667" s="151" t="s">
        <v>1474</v>
      </c>
      <c r="E667" s="151" t="s">
        <v>1475</v>
      </c>
      <c r="F667" s="151">
        <v>8</v>
      </c>
      <c r="G667" s="151" t="s">
        <v>1141</v>
      </c>
      <c r="H667" s="153">
        <v>2</v>
      </c>
      <c r="I667" s="151">
        <v>2</v>
      </c>
      <c r="J667" s="154" t="s">
        <v>1476</v>
      </c>
    </row>
    <row r="668" spans="1:10" x14ac:dyDescent="0.3">
      <c r="A668" s="151">
        <v>667</v>
      </c>
      <c r="B668" s="151" t="s">
        <v>1489</v>
      </c>
      <c r="C668" s="151" t="s">
        <v>1490</v>
      </c>
      <c r="D668" s="151" t="s">
        <v>1474</v>
      </c>
      <c r="E668" s="151" t="s">
        <v>1475</v>
      </c>
      <c r="F668" s="151">
        <v>8</v>
      </c>
      <c r="G668" s="151" t="s">
        <v>1141</v>
      </c>
      <c r="H668" s="153">
        <v>2</v>
      </c>
      <c r="I668" s="151">
        <v>2</v>
      </c>
      <c r="J668" s="154" t="s">
        <v>1476</v>
      </c>
    </row>
    <row r="669" spans="1:10" x14ac:dyDescent="0.3">
      <c r="A669" s="151">
        <v>668</v>
      </c>
      <c r="B669" s="151" t="s">
        <v>1491</v>
      </c>
      <c r="C669" s="151" t="s">
        <v>1492</v>
      </c>
      <c r="D669" s="151" t="s">
        <v>1474</v>
      </c>
      <c r="E669" s="151" t="s">
        <v>1475</v>
      </c>
      <c r="F669" s="151">
        <v>8</v>
      </c>
      <c r="G669" s="151" t="s">
        <v>1141</v>
      </c>
      <c r="H669" s="153">
        <v>2</v>
      </c>
      <c r="I669" s="151">
        <v>2</v>
      </c>
      <c r="J669" s="154" t="s">
        <v>1476</v>
      </c>
    </row>
    <row r="670" spans="1:10" x14ac:dyDescent="0.3">
      <c r="A670" s="151">
        <v>669</v>
      </c>
      <c r="B670" s="151" t="s">
        <v>1493</v>
      </c>
      <c r="C670" s="151" t="s">
        <v>1494</v>
      </c>
      <c r="D670" s="151" t="s">
        <v>1474</v>
      </c>
      <c r="E670" s="151" t="s">
        <v>1475</v>
      </c>
      <c r="F670" s="151">
        <v>8</v>
      </c>
      <c r="G670" s="151" t="s">
        <v>1141</v>
      </c>
      <c r="H670" s="153">
        <v>2</v>
      </c>
      <c r="I670" s="151">
        <v>2</v>
      </c>
      <c r="J670" s="154" t="s">
        <v>1476</v>
      </c>
    </row>
    <row r="671" spans="1:10" x14ac:dyDescent="0.3">
      <c r="A671" s="151">
        <v>670</v>
      </c>
      <c r="B671" s="151" t="s">
        <v>1495</v>
      </c>
      <c r="C671" s="151" t="s">
        <v>1496</v>
      </c>
      <c r="D671" s="151" t="s">
        <v>1474</v>
      </c>
      <c r="E671" s="151" t="s">
        <v>1475</v>
      </c>
      <c r="F671" s="151">
        <v>8</v>
      </c>
      <c r="G671" s="151" t="s">
        <v>1141</v>
      </c>
      <c r="H671" s="153">
        <v>2</v>
      </c>
      <c r="I671" s="151">
        <v>2</v>
      </c>
      <c r="J671" s="154" t="s">
        <v>1476</v>
      </c>
    </row>
    <row r="672" spans="1:10" x14ac:dyDescent="0.3">
      <c r="A672" s="151">
        <v>671</v>
      </c>
      <c r="B672" s="151" t="s">
        <v>1497</v>
      </c>
      <c r="C672" s="151" t="s">
        <v>1498</v>
      </c>
      <c r="D672" s="151" t="s">
        <v>1474</v>
      </c>
      <c r="E672" s="151" t="s">
        <v>1475</v>
      </c>
      <c r="F672" s="151">
        <v>8</v>
      </c>
      <c r="G672" s="151" t="s">
        <v>1141</v>
      </c>
      <c r="H672" s="153">
        <v>2</v>
      </c>
      <c r="I672" s="151">
        <v>2</v>
      </c>
      <c r="J672" s="154" t="s">
        <v>1476</v>
      </c>
    </row>
    <row r="673" spans="1:10" x14ac:dyDescent="0.3">
      <c r="A673" s="151">
        <v>672</v>
      </c>
      <c r="B673" s="151" t="s">
        <v>1499</v>
      </c>
      <c r="C673" s="151" t="s">
        <v>1500</v>
      </c>
      <c r="D673" s="151" t="s">
        <v>1474</v>
      </c>
      <c r="E673" s="151" t="s">
        <v>1475</v>
      </c>
      <c r="F673" s="151">
        <v>8</v>
      </c>
      <c r="G673" s="151" t="s">
        <v>1141</v>
      </c>
      <c r="H673" s="153">
        <v>2</v>
      </c>
      <c r="I673" s="151">
        <v>2</v>
      </c>
      <c r="J673" s="154" t="s">
        <v>1476</v>
      </c>
    </row>
    <row r="674" spans="1:10" x14ac:dyDescent="0.3">
      <c r="A674" s="151">
        <v>673</v>
      </c>
      <c r="B674" s="151" t="s">
        <v>1501</v>
      </c>
      <c r="C674" s="151" t="s">
        <v>1502</v>
      </c>
      <c r="D674" s="151" t="s">
        <v>1474</v>
      </c>
      <c r="E674" s="151" t="s">
        <v>1475</v>
      </c>
      <c r="F674" s="151">
        <v>8</v>
      </c>
      <c r="G674" s="151" t="s">
        <v>1141</v>
      </c>
      <c r="H674" s="153">
        <v>2</v>
      </c>
      <c r="I674" s="151">
        <v>2</v>
      </c>
      <c r="J674" s="154" t="s">
        <v>1476</v>
      </c>
    </row>
    <row r="675" spans="1:10" x14ac:dyDescent="0.3">
      <c r="A675" s="151">
        <v>674</v>
      </c>
      <c r="B675" s="151" t="s">
        <v>1503</v>
      </c>
      <c r="C675" s="151" t="s">
        <v>1504</v>
      </c>
      <c r="D675" s="151" t="s">
        <v>1474</v>
      </c>
      <c r="E675" s="151" t="s">
        <v>1475</v>
      </c>
      <c r="F675" s="151">
        <v>8</v>
      </c>
      <c r="G675" s="151" t="s">
        <v>1141</v>
      </c>
      <c r="H675" s="153">
        <v>2</v>
      </c>
      <c r="I675" s="151">
        <v>2</v>
      </c>
      <c r="J675" s="154" t="s">
        <v>1476</v>
      </c>
    </row>
    <row r="676" spans="1:10" x14ac:dyDescent="0.3">
      <c r="A676" s="151">
        <v>675</v>
      </c>
      <c r="B676" s="151" t="s">
        <v>1505</v>
      </c>
      <c r="C676" s="151" t="s">
        <v>1506</v>
      </c>
      <c r="D676" s="151" t="s">
        <v>1474</v>
      </c>
      <c r="E676" s="151" t="s">
        <v>1475</v>
      </c>
      <c r="F676" s="151">
        <v>8</v>
      </c>
      <c r="G676" s="151" t="s">
        <v>1141</v>
      </c>
      <c r="H676" s="153">
        <v>2</v>
      </c>
      <c r="I676" s="151">
        <v>2</v>
      </c>
      <c r="J676" s="154" t="s">
        <v>1476</v>
      </c>
    </row>
    <row r="677" spans="1:10" x14ac:dyDescent="0.3">
      <c r="A677" s="151">
        <v>676</v>
      </c>
      <c r="B677" s="151" t="s">
        <v>1507</v>
      </c>
      <c r="C677" s="151" t="s">
        <v>1508</v>
      </c>
      <c r="D677" s="151" t="s">
        <v>1474</v>
      </c>
      <c r="E677" s="151" t="s">
        <v>1475</v>
      </c>
      <c r="F677" s="151">
        <v>8</v>
      </c>
      <c r="G677" s="151" t="s">
        <v>1141</v>
      </c>
      <c r="H677" s="153">
        <v>2</v>
      </c>
      <c r="I677" s="151">
        <v>2</v>
      </c>
      <c r="J677" s="154" t="s">
        <v>1476</v>
      </c>
    </row>
    <row r="678" spans="1:10" x14ac:dyDescent="0.3">
      <c r="A678" s="151">
        <v>677</v>
      </c>
      <c r="B678" s="151" t="s">
        <v>1509</v>
      </c>
      <c r="C678" s="151" t="s">
        <v>1510</v>
      </c>
      <c r="D678" s="151" t="s">
        <v>1474</v>
      </c>
      <c r="E678" s="151" t="s">
        <v>1475</v>
      </c>
      <c r="F678" s="151">
        <v>8</v>
      </c>
      <c r="G678" s="151" t="s">
        <v>1141</v>
      </c>
      <c r="H678" s="153">
        <v>2</v>
      </c>
      <c r="I678" s="151">
        <v>2</v>
      </c>
      <c r="J678" s="154" t="s">
        <v>1476</v>
      </c>
    </row>
    <row r="679" spans="1:10" x14ac:dyDescent="0.3">
      <c r="A679" s="151">
        <v>678</v>
      </c>
      <c r="B679" s="151" t="s">
        <v>1511</v>
      </c>
      <c r="C679" s="151" t="s">
        <v>1512</v>
      </c>
      <c r="D679" s="151" t="s">
        <v>1474</v>
      </c>
      <c r="E679" s="151" t="s">
        <v>1475</v>
      </c>
      <c r="F679" s="151">
        <v>8</v>
      </c>
      <c r="G679" s="151" t="s">
        <v>1141</v>
      </c>
      <c r="H679" s="153">
        <v>2</v>
      </c>
      <c r="I679" s="151">
        <v>2</v>
      </c>
      <c r="J679" s="154" t="s">
        <v>1476</v>
      </c>
    </row>
    <row r="680" spans="1:10" x14ac:dyDescent="0.3">
      <c r="A680" s="151">
        <v>679</v>
      </c>
      <c r="B680" s="151" t="s">
        <v>1513</v>
      </c>
      <c r="C680" s="151" t="s">
        <v>1514</v>
      </c>
      <c r="D680" s="151" t="s">
        <v>1474</v>
      </c>
      <c r="E680" s="151" t="s">
        <v>1475</v>
      </c>
      <c r="F680" s="151">
        <v>8</v>
      </c>
      <c r="G680" s="151" t="s">
        <v>1141</v>
      </c>
      <c r="H680" s="153">
        <v>2</v>
      </c>
      <c r="I680" s="151">
        <v>2</v>
      </c>
      <c r="J680" s="154" t="s">
        <v>1476</v>
      </c>
    </row>
    <row r="681" spans="1:10" x14ac:dyDescent="0.3">
      <c r="A681" s="151">
        <v>680</v>
      </c>
      <c r="B681" s="151" t="s">
        <v>1515</v>
      </c>
      <c r="C681" s="151" t="s">
        <v>1516</v>
      </c>
      <c r="D681" s="151" t="s">
        <v>1474</v>
      </c>
      <c r="E681" s="151" t="s">
        <v>1475</v>
      </c>
      <c r="F681" s="151">
        <v>8</v>
      </c>
      <c r="G681" s="151" t="s">
        <v>1141</v>
      </c>
      <c r="H681" s="153">
        <v>2</v>
      </c>
      <c r="I681" s="151">
        <v>2</v>
      </c>
      <c r="J681" s="154" t="s">
        <v>1476</v>
      </c>
    </row>
    <row r="682" spans="1:10" x14ac:dyDescent="0.3">
      <c r="A682" s="151">
        <v>681</v>
      </c>
      <c r="B682" s="151" t="s">
        <v>1517</v>
      </c>
      <c r="C682" s="151" t="s">
        <v>1518</v>
      </c>
      <c r="D682" s="151" t="s">
        <v>1474</v>
      </c>
      <c r="E682" s="151" t="s">
        <v>1475</v>
      </c>
      <c r="F682" s="151">
        <v>8</v>
      </c>
      <c r="G682" s="151" t="s">
        <v>1141</v>
      </c>
      <c r="H682" s="153">
        <v>2</v>
      </c>
      <c r="I682" s="151">
        <v>2</v>
      </c>
      <c r="J682" s="154" t="s">
        <v>1476</v>
      </c>
    </row>
    <row r="683" spans="1:10" x14ac:dyDescent="0.3">
      <c r="A683" s="151">
        <v>682</v>
      </c>
      <c r="B683" s="151" t="s">
        <v>1519</v>
      </c>
      <c r="C683" s="151" t="s">
        <v>1520</v>
      </c>
      <c r="D683" s="151" t="s">
        <v>1474</v>
      </c>
      <c r="E683" s="151" t="s">
        <v>1475</v>
      </c>
      <c r="F683" s="151">
        <v>8</v>
      </c>
      <c r="G683" s="151" t="s">
        <v>1141</v>
      </c>
      <c r="H683" s="153">
        <v>2</v>
      </c>
      <c r="I683" s="151">
        <v>2</v>
      </c>
      <c r="J683" s="154" t="s">
        <v>1476</v>
      </c>
    </row>
    <row r="684" spans="1:10" x14ac:dyDescent="0.3">
      <c r="A684" s="151">
        <v>683</v>
      </c>
      <c r="B684" s="151" t="s">
        <v>1521</v>
      </c>
      <c r="C684" s="151" t="s">
        <v>1522</v>
      </c>
      <c r="D684" s="151" t="s">
        <v>1474</v>
      </c>
      <c r="E684" s="151" t="s">
        <v>1475</v>
      </c>
      <c r="F684" s="151">
        <v>8</v>
      </c>
      <c r="G684" s="151" t="s">
        <v>1141</v>
      </c>
      <c r="H684" s="153">
        <v>2</v>
      </c>
      <c r="I684" s="151">
        <v>2</v>
      </c>
      <c r="J684" s="154" t="s">
        <v>1476</v>
      </c>
    </row>
    <row r="685" spans="1:10" x14ac:dyDescent="0.3">
      <c r="A685" s="151">
        <v>684</v>
      </c>
      <c r="B685" s="151" t="s">
        <v>1523</v>
      </c>
      <c r="C685" s="151" t="s">
        <v>1524</v>
      </c>
      <c r="D685" s="151" t="s">
        <v>1474</v>
      </c>
      <c r="E685" s="151" t="s">
        <v>1475</v>
      </c>
      <c r="F685" s="151">
        <v>8</v>
      </c>
      <c r="G685" s="151" t="s">
        <v>1141</v>
      </c>
      <c r="H685" s="153">
        <v>2</v>
      </c>
      <c r="I685" s="151">
        <v>2</v>
      </c>
      <c r="J685" s="154" t="s">
        <v>1476</v>
      </c>
    </row>
    <row r="686" spans="1:10" x14ac:dyDescent="0.3">
      <c r="A686" s="151">
        <v>685</v>
      </c>
      <c r="B686" s="151" t="s">
        <v>1525</v>
      </c>
      <c r="C686" s="151" t="s">
        <v>1526</v>
      </c>
      <c r="D686" s="151" t="s">
        <v>1474</v>
      </c>
      <c r="E686" s="151" t="s">
        <v>1475</v>
      </c>
      <c r="F686" s="151">
        <v>8</v>
      </c>
      <c r="G686" s="151" t="s">
        <v>1141</v>
      </c>
      <c r="H686" s="153">
        <v>2</v>
      </c>
      <c r="I686" s="151">
        <v>2</v>
      </c>
      <c r="J686" s="154" t="s">
        <v>1476</v>
      </c>
    </row>
    <row r="687" spans="1:10" x14ac:dyDescent="0.3">
      <c r="A687" s="151">
        <v>686</v>
      </c>
      <c r="B687" s="151" t="s">
        <v>1527</v>
      </c>
      <c r="C687" s="151" t="s">
        <v>1528</v>
      </c>
      <c r="D687" s="151" t="s">
        <v>1474</v>
      </c>
      <c r="E687" s="151" t="s">
        <v>1475</v>
      </c>
      <c r="F687" s="151">
        <v>8</v>
      </c>
      <c r="G687" s="151" t="s">
        <v>1141</v>
      </c>
      <c r="H687" s="153">
        <v>2</v>
      </c>
      <c r="I687" s="151">
        <v>2</v>
      </c>
      <c r="J687" s="154" t="s">
        <v>1476</v>
      </c>
    </row>
    <row r="688" spans="1:10" x14ac:dyDescent="0.3">
      <c r="A688" s="151">
        <v>687</v>
      </c>
      <c r="B688" s="151" t="s">
        <v>1529</v>
      </c>
      <c r="C688" s="151" t="s">
        <v>1530</v>
      </c>
      <c r="D688" s="151" t="s">
        <v>1474</v>
      </c>
      <c r="E688" s="151" t="s">
        <v>1475</v>
      </c>
      <c r="F688" s="151">
        <v>8</v>
      </c>
      <c r="G688" s="151" t="s">
        <v>1141</v>
      </c>
      <c r="H688" s="153">
        <v>2</v>
      </c>
      <c r="I688" s="151">
        <v>2</v>
      </c>
      <c r="J688" s="154" t="s">
        <v>1476</v>
      </c>
    </row>
    <row r="689" spans="1:10" x14ac:dyDescent="0.3">
      <c r="A689" s="151">
        <v>688</v>
      </c>
      <c r="B689" s="151" t="s">
        <v>1531</v>
      </c>
      <c r="C689" s="151" t="s">
        <v>1532</v>
      </c>
      <c r="D689" s="151" t="s">
        <v>1533</v>
      </c>
      <c r="E689" s="151" t="s">
        <v>1534</v>
      </c>
      <c r="F689" s="151">
        <v>8</v>
      </c>
      <c r="G689" s="151" t="s">
        <v>1141</v>
      </c>
      <c r="H689" s="153">
        <v>3</v>
      </c>
      <c r="I689" s="151">
        <v>3</v>
      </c>
      <c r="J689" s="154" t="s">
        <v>1147</v>
      </c>
    </row>
    <row r="690" spans="1:10" x14ac:dyDescent="0.3">
      <c r="A690" s="151">
        <v>689</v>
      </c>
      <c r="B690" s="151" t="s">
        <v>1535</v>
      </c>
      <c r="C690" s="151" t="s">
        <v>1536</v>
      </c>
      <c r="D690" s="151" t="s">
        <v>1533</v>
      </c>
      <c r="E690" s="151" t="s">
        <v>1534</v>
      </c>
      <c r="F690" s="151">
        <v>8</v>
      </c>
      <c r="G690" s="151" t="s">
        <v>1141</v>
      </c>
      <c r="H690" s="153">
        <v>3</v>
      </c>
      <c r="I690" s="151">
        <v>3</v>
      </c>
      <c r="J690" s="154" t="s">
        <v>1147</v>
      </c>
    </row>
    <row r="691" spans="1:10" x14ac:dyDescent="0.3">
      <c r="A691" s="151">
        <v>690</v>
      </c>
      <c r="B691" s="151" t="s">
        <v>1537</v>
      </c>
      <c r="C691" s="151" t="s">
        <v>1538</v>
      </c>
      <c r="D691" s="151" t="s">
        <v>1533</v>
      </c>
      <c r="E691" s="151" t="s">
        <v>1534</v>
      </c>
      <c r="F691" s="151">
        <v>8</v>
      </c>
      <c r="G691" s="151" t="s">
        <v>1141</v>
      </c>
      <c r="H691" s="153">
        <v>3</v>
      </c>
      <c r="I691" s="151">
        <v>3</v>
      </c>
      <c r="J691" s="154" t="s">
        <v>1147</v>
      </c>
    </row>
    <row r="692" spans="1:10" x14ac:dyDescent="0.3">
      <c r="A692" s="151">
        <v>691</v>
      </c>
      <c r="B692" s="151" t="s">
        <v>1539</v>
      </c>
      <c r="C692" s="151" t="s">
        <v>1540</v>
      </c>
      <c r="D692" s="151" t="s">
        <v>1533</v>
      </c>
      <c r="E692" s="151" t="s">
        <v>1534</v>
      </c>
      <c r="F692" s="151">
        <v>8</v>
      </c>
      <c r="G692" s="151" t="s">
        <v>1141</v>
      </c>
      <c r="H692" s="153">
        <v>3</v>
      </c>
      <c r="I692" s="151">
        <v>3</v>
      </c>
      <c r="J692" s="154" t="s">
        <v>1147</v>
      </c>
    </row>
    <row r="693" spans="1:10" x14ac:dyDescent="0.3">
      <c r="A693" s="151">
        <v>692</v>
      </c>
      <c r="B693" s="151" t="s">
        <v>1541</v>
      </c>
      <c r="C693" s="151" t="s">
        <v>1542</v>
      </c>
      <c r="D693" s="151" t="s">
        <v>1533</v>
      </c>
      <c r="E693" s="151" t="s">
        <v>1534</v>
      </c>
      <c r="F693" s="151">
        <v>8</v>
      </c>
      <c r="G693" s="151" t="s">
        <v>1141</v>
      </c>
      <c r="H693" s="153">
        <v>3</v>
      </c>
      <c r="I693" s="151">
        <v>3</v>
      </c>
      <c r="J693" s="154" t="s">
        <v>1147</v>
      </c>
    </row>
    <row r="694" spans="1:10" x14ac:dyDescent="0.3">
      <c r="A694" s="151">
        <v>693</v>
      </c>
      <c r="B694" s="151" t="s">
        <v>1543</v>
      </c>
      <c r="C694" s="151" t="s">
        <v>1544</v>
      </c>
      <c r="D694" s="151" t="s">
        <v>1533</v>
      </c>
      <c r="E694" s="151" t="s">
        <v>1534</v>
      </c>
      <c r="F694" s="151">
        <v>8</v>
      </c>
      <c r="G694" s="151" t="s">
        <v>1141</v>
      </c>
      <c r="H694" s="153">
        <v>3</v>
      </c>
      <c r="I694" s="151">
        <v>3</v>
      </c>
      <c r="J694" s="154" t="s">
        <v>1147</v>
      </c>
    </row>
    <row r="695" spans="1:10" x14ac:dyDescent="0.3">
      <c r="A695" s="151">
        <v>694</v>
      </c>
      <c r="B695" s="151" t="s">
        <v>1545</v>
      </c>
      <c r="C695" s="151" t="s">
        <v>1546</v>
      </c>
      <c r="D695" s="151" t="s">
        <v>1533</v>
      </c>
      <c r="E695" s="151" t="s">
        <v>1534</v>
      </c>
      <c r="F695" s="151">
        <v>8</v>
      </c>
      <c r="G695" s="151" t="s">
        <v>1141</v>
      </c>
      <c r="H695" s="153">
        <v>3</v>
      </c>
      <c r="I695" s="151">
        <v>3</v>
      </c>
      <c r="J695" s="154" t="s">
        <v>1147</v>
      </c>
    </row>
    <row r="696" spans="1:10" x14ac:dyDescent="0.3">
      <c r="A696" s="151">
        <v>695</v>
      </c>
      <c r="B696" s="151" t="s">
        <v>1547</v>
      </c>
      <c r="C696" s="151" t="s">
        <v>1548</v>
      </c>
      <c r="D696" s="151" t="s">
        <v>1533</v>
      </c>
      <c r="E696" s="151" t="s">
        <v>1534</v>
      </c>
      <c r="F696" s="151">
        <v>8</v>
      </c>
      <c r="G696" s="151" t="s">
        <v>1141</v>
      </c>
      <c r="H696" s="153">
        <v>3</v>
      </c>
      <c r="I696" s="151">
        <v>3</v>
      </c>
      <c r="J696" s="154" t="s">
        <v>1147</v>
      </c>
    </row>
    <row r="697" spans="1:10" x14ac:dyDescent="0.3">
      <c r="A697" s="151">
        <v>696</v>
      </c>
      <c r="B697" s="151" t="s">
        <v>1549</v>
      </c>
      <c r="C697" s="151" t="s">
        <v>1550</v>
      </c>
      <c r="D697" s="151" t="s">
        <v>1533</v>
      </c>
      <c r="E697" s="151" t="s">
        <v>1534</v>
      </c>
      <c r="F697" s="151">
        <v>8</v>
      </c>
      <c r="G697" s="151" t="s">
        <v>1141</v>
      </c>
      <c r="H697" s="153">
        <v>3</v>
      </c>
      <c r="I697" s="151">
        <v>3</v>
      </c>
      <c r="J697" s="154" t="s">
        <v>1147</v>
      </c>
    </row>
    <row r="698" spans="1:10" x14ac:dyDescent="0.3">
      <c r="A698" s="151">
        <v>697</v>
      </c>
      <c r="B698" s="151" t="s">
        <v>1551</v>
      </c>
      <c r="C698" s="151" t="s">
        <v>1552</v>
      </c>
      <c r="D698" s="151" t="s">
        <v>1533</v>
      </c>
      <c r="E698" s="151" t="s">
        <v>1534</v>
      </c>
      <c r="F698" s="151">
        <v>8</v>
      </c>
      <c r="G698" s="151" t="s">
        <v>1141</v>
      </c>
      <c r="H698" s="153">
        <v>3</v>
      </c>
      <c r="I698" s="151">
        <v>3</v>
      </c>
      <c r="J698" s="154" t="s">
        <v>1147</v>
      </c>
    </row>
    <row r="699" spans="1:10" x14ac:dyDescent="0.3">
      <c r="A699" s="151">
        <v>698</v>
      </c>
      <c r="B699" s="151" t="s">
        <v>1553</v>
      </c>
      <c r="C699" s="151" t="s">
        <v>1554</v>
      </c>
      <c r="D699" s="151" t="s">
        <v>1533</v>
      </c>
      <c r="E699" s="151" t="s">
        <v>1534</v>
      </c>
      <c r="F699" s="151">
        <v>8</v>
      </c>
      <c r="G699" s="151" t="s">
        <v>1141</v>
      </c>
      <c r="H699" s="153">
        <v>3</v>
      </c>
      <c r="I699" s="151">
        <v>3</v>
      </c>
      <c r="J699" s="154" t="s">
        <v>1147</v>
      </c>
    </row>
    <row r="700" spans="1:10" x14ac:dyDescent="0.3">
      <c r="A700" s="151">
        <v>699</v>
      </c>
      <c r="B700" s="151" t="s">
        <v>1555</v>
      </c>
      <c r="C700" s="151" t="s">
        <v>1556</v>
      </c>
      <c r="D700" s="151" t="s">
        <v>1533</v>
      </c>
      <c r="E700" s="151" t="s">
        <v>1534</v>
      </c>
      <c r="F700" s="151">
        <v>8</v>
      </c>
      <c r="G700" s="151" t="s">
        <v>1141</v>
      </c>
      <c r="H700" s="153">
        <v>3</v>
      </c>
      <c r="I700" s="151">
        <v>3</v>
      </c>
      <c r="J700" s="154" t="s">
        <v>1147</v>
      </c>
    </row>
    <row r="701" spans="1:10" x14ac:dyDescent="0.3">
      <c r="A701" s="151">
        <v>700</v>
      </c>
      <c r="B701" s="151" t="s">
        <v>1557</v>
      </c>
      <c r="C701" s="151" t="s">
        <v>1558</v>
      </c>
      <c r="D701" s="151" t="s">
        <v>1533</v>
      </c>
      <c r="E701" s="151" t="s">
        <v>1534</v>
      </c>
      <c r="F701" s="151">
        <v>8</v>
      </c>
      <c r="G701" s="151" t="s">
        <v>1141</v>
      </c>
      <c r="H701" s="153">
        <v>3</v>
      </c>
      <c r="I701" s="151">
        <v>3</v>
      </c>
      <c r="J701" s="154" t="s">
        <v>1147</v>
      </c>
    </row>
    <row r="702" spans="1:10" x14ac:dyDescent="0.3">
      <c r="A702" s="151">
        <v>701</v>
      </c>
      <c r="B702" s="151" t="s">
        <v>1559</v>
      </c>
      <c r="C702" s="151" t="s">
        <v>1560</v>
      </c>
      <c r="D702" s="151" t="s">
        <v>1533</v>
      </c>
      <c r="E702" s="151" t="s">
        <v>1534</v>
      </c>
      <c r="F702" s="151">
        <v>8</v>
      </c>
      <c r="G702" s="151" t="s">
        <v>1141</v>
      </c>
      <c r="H702" s="153">
        <v>3</v>
      </c>
      <c r="I702" s="151">
        <v>3</v>
      </c>
      <c r="J702" s="154" t="s">
        <v>1147</v>
      </c>
    </row>
    <row r="703" spans="1:10" x14ac:dyDescent="0.3">
      <c r="A703" s="151">
        <v>702</v>
      </c>
      <c r="B703" s="151" t="s">
        <v>1561</v>
      </c>
      <c r="C703" s="151" t="s">
        <v>1562</v>
      </c>
      <c r="D703" s="151" t="s">
        <v>1533</v>
      </c>
      <c r="E703" s="151" t="s">
        <v>1534</v>
      </c>
      <c r="F703" s="151">
        <v>8</v>
      </c>
      <c r="G703" s="151" t="s">
        <v>1141</v>
      </c>
      <c r="H703" s="153">
        <v>3</v>
      </c>
      <c r="I703" s="151">
        <v>3</v>
      </c>
      <c r="J703" s="154" t="s">
        <v>1147</v>
      </c>
    </row>
    <row r="704" spans="1:10" x14ac:dyDescent="0.3">
      <c r="A704" s="151">
        <v>703</v>
      </c>
      <c r="B704" s="151" t="s">
        <v>1563</v>
      </c>
      <c r="C704" s="151" t="s">
        <v>1564</v>
      </c>
      <c r="D704" s="151" t="s">
        <v>1533</v>
      </c>
      <c r="E704" s="151" t="s">
        <v>1534</v>
      </c>
      <c r="F704" s="151">
        <v>8</v>
      </c>
      <c r="G704" s="151" t="s">
        <v>1141</v>
      </c>
      <c r="H704" s="153">
        <v>3</v>
      </c>
      <c r="I704" s="151">
        <v>3</v>
      </c>
      <c r="J704" s="154" t="s">
        <v>1147</v>
      </c>
    </row>
    <row r="705" spans="1:10" x14ac:dyDescent="0.3">
      <c r="A705" s="151">
        <v>704</v>
      </c>
      <c r="B705" s="151" t="s">
        <v>1565</v>
      </c>
      <c r="C705" s="151" t="s">
        <v>1566</v>
      </c>
      <c r="D705" s="151" t="s">
        <v>1533</v>
      </c>
      <c r="E705" s="151" t="s">
        <v>1534</v>
      </c>
      <c r="F705" s="151">
        <v>8</v>
      </c>
      <c r="G705" s="151" t="s">
        <v>1141</v>
      </c>
      <c r="H705" s="153">
        <v>3</v>
      </c>
      <c r="I705" s="151">
        <v>3</v>
      </c>
      <c r="J705" s="154" t="s">
        <v>1147</v>
      </c>
    </row>
    <row r="706" spans="1:10" x14ac:dyDescent="0.3">
      <c r="A706" s="151">
        <v>705</v>
      </c>
      <c r="B706" s="151" t="s">
        <v>1567</v>
      </c>
      <c r="C706" s="151" t="s">
        <v>1568</v>
      </c>
      <c r="D706" s="151" t="s">
        <v>1533</v>
      </c>
      <c r="E706" s="151" t="s">
        <v>1534</v>
      </c>
      <c r="F706" s="151">
        <v>8</v>
      </c>
      <c r="G706" s="151" t="s">
        <v>1141</v>
      </c>
      <c r="H706" s="153">
        <v>3</v>
      </c>
      <c r="I706" s="151">
        <v>3</v>
      </c>
      <c r="J706" s="154" t="s">
        <v>1147</v>
      </c>
    </row>
    <row r="707" spans="1:10" x14ac:dyDescent="0.3">
      <c r="A707" s="151">
        <v>706</v>
      </c>
      <c r="B707" s="151" t="s">
        <v>1569</v>
      </c>
      <c r="C707" s="151" t="s">
        <v>1570</v>
      </c>
      <c r="D707" s="151" t="s">
        <v>1533</v>
      </c>
      <c r="E707" s="151" t="s">
        <v>1534</v>
      </c>
      <c r="F707" s="151">
        <v>8</v>
      </c>
      <c r="G707" s="151" t="s">
        <v>1141</v>
      </c>
      <c r="H707" s="153">
        <v>3</v>
      </c>
      <c r="I707" s="151">
        <v>3</v>
      </c>
      <c r="J707" s="154" t="s">
        <v>1147</v>
      </c>
    </row>
    <row r="708" spans="1:10" x14ac:dyDescent="0.3">
      <c r="A708" s="151">
        <v>707</v>
      </c>
      <c r="B708" s="151" t="s">
        <v>1571</v>
      </c>
      <c r="C708" s="151" t="s">
        <v>1572</v>
      </c>
      <c r="D708" s="151" t="s">
        <v>1533</v>
      </c>
      <c r="E708" s="151" t="s">
        <v>1534</v>
      </c>
      <c r="F708" s="151">
        <v>8</v>
      </c>
      <c r="G708" s="151" t="s">
        <v>1141</v>
      </c>
      <c r="H708" s="153">
        <v>3</v>
      </c>
      <c r="I708" s="151">
        <v>3</v>
      </c>
      <c r="J708" s="154" t="s">
        <v>1147</v>
      </c>
    </row>
    <row r="709" spans="1:10" x14ac:dyDescent="0.3">
      <c r="A709" s="151">
        <v>708</v>
      </c>
      <c r="B709" s="151" t="s">
        <v>1573</v>
      </c>
      <c r="C709" s="151" t="s">
        <v>1574</v>
      </c>
      <c r="D709" s="151" t="s">
        <v>1533</v>
      </c>
      <c r="E709" s="151" t="s">
        <v>1534</v>
      </c>
      <c r="F709" s="151">
        <v>8</v>
      </c>
      <c r="G709" s="151" t="s">
        <v>1141</v>
      </c>
      <c r="H709" s="153">
        <v>3</v>
      </c>
      <c r="I709" s="151">
        <v>3</v>
      </c>
      <c r="J709" s="154" t="s">
        <v>1147</v>
      </c>
    </row>
    <row r="710" spans="1:10" x14ac:dyDescent="0.3">
      <c r="A710" s="151">
        <v>709</v>
      </c>
      <c r="B710" s="151" t="s">
        <v>1575</v>
      </c>
      <c r="C710" s="151" t="s">
        <v>1576</v>
      </c>
      <c r="D710" s="151" t="s">
        <v>1533</v>
      </c>
      <c r="E710" s="151" t="s">
        <v>1534</v>
      </c>
      <c r="F710" s="151">
        <v>8</v>
      </c>
      <c r="G710" s="151" t="s">
        <v>1141</v>
      </c>
      <c r="H710" s="153">
        <v>3</v>
      </c>
      <c r="I710" s="151">
        <v>3</v>
      </c>
      <c r="J710" s="154" t="s">
        <v>1147</v>
      </c>
    </row>
    <row r="711" spans="1:10" x14ac:dyDescent="0.3">
      <c r="A711" s="151">
        <v>710</v>
      </c>
      <c r="B711" s="151" t="s">
        <v>1577</v>
      </c>
      <c r="C711" s="151" t="s">
        <v>1578</v>
      </c>
      <c r="D711" s="151" t="s">
        <v>1533</v>
      </c>
      <c r="E711" s="151" t="s">
        <v>1534</v>
      </c>
      <c r="F711" s="151">
        <v>8</v>
      </c>
      <c r="G711" s="151" t="s">
        <v>1141</v>
      </c>
      <c r="H711" s="153">
        <v>3</v>
      </c>
      <c r="I711" s="151">
        <v>3</v>
      </c>
      <c r="J711" s="154" t="s">
        <v>1147</v>
      </c>
    </row>
    <row r="712" spans="1:10" x14ac:dyDescent="0.3">
      <c r="A712" s="151">
        <v>711</v>
      </c>
      <c r="B712" s="151" t="s">
        <v>1579</v>
      </c>
      <c r="C712" s="151" t="s">
        <v>1580</v>
      </c>
      <c r="D712" s="151" t="s">
        <v>1533</v>
      </c>
      <c r="E712" s="151" t="s">
        <v>1534</v>
      </c>
      <c r="F712" s="151">
        <v>8</v>
      </c>
      <c r="G712" s="151" t="s">
        <v>1141</v>
      </c>
      <c r="H712" s="153">
        <v>3</v>
      </c>
      <c r="I712" s="151">
        <v>3</v>
      </c>
      <c r="J712" s="154" t="s">
        <v>1147</v>
      </c>
    </row>
    <row r="713" spans="1:10" x14ac:dyDescent="0.3">
      <c r="A713" s="151">
        <v>712</v>
      </c>
      <c r="B713" s="151" t="s">
        <v>1581</v>
      </c>
      <c r="C713" s="151" t="s">
        <v>1582</v>
      </c>
      <c r="D713" s="151" t="s">
        <v>1533</v>
      </c>
      <c r="E713" s="151" t="s">
        <v>1534</v>
      </c>
      <c r="F713" s="151">
        <v>8</v>
      </c>
      <c r="G713" s="151" t="s">
        <v>1141</v>
      </c>
      <c r="H713" s="153">
        <v>3</v>
      </c>
      <c r="I713" s="151">
        <v>3</v>
      </c>
      <c r="J713" s="154" t="s">
        <v>1147</v>
      </c>
    </row>
    <row r="714" spans="1:10" x14ac:dyDescent="0.3">
      <c r="A714" s="151">
        <v>713</v>
      </c>
      <c r="B714" s="151" t="s">
        <v>1583</v>
      </c>
      <c r="C714" s="151" t="s">
        <v>1584</v>
      </c>
      <c r="D714" s="151" t="s">
        <v>1533</v>
      </c>
      <c r="E714" s="151" t="s">
        <v>1534</v>
      </c>
      <c r="F714" s="151">
        <v>8</v>
      </c>
      <c r="G714" s="151" t="s">
        <v>1141</v>
      </c>
      <c r="H714" s="153">
        <v>3</v>
      </c>
      <c r="I714" s="151">
        <v>3</v>
      </c>
      <c r="J714" s="154" t="s">
        <v>1147</v>
      </c>
    </row>
    <row r="715" spans="1:10" x14ac:dyDescent="0.3">
      <c r="A715" s="151">
        <v>714</v>
      </c>
      <c r="B715" s="151" t="s">
        <v>1585</v>
      </c>
      <c r="C715" s="151" t="s">
        <v>1586</v>
      </c>
      <c r="D715" s="151" t="s">
        <v>1533</v>
      </c>
      <c r="E715" s="151" t="s">
        <v>1534</v>
      </c>
      <c r="F715" s="151">
        <v>8</v>
      </c>
      <c r="G715" s="151" t="s">
        <v>1141</v>
      </c>
      <c r="H715" s="153">
        <v>3</v>
      </c>
      <c r="I715" s="151">
        <v>3</v>
      </c>
      <c r="J715" s="154" t="s">
        <v>1147</v>
      </c>
    </row>
    <row r="716" spans="1:10" x14ac:dyDescent="0.3">
      <c r="A716" s="151">
        <v>715</v>
      </c>
      <c r="B716" s="151" t="s">
        <v>1587</v>
      </c>
      <c r="C716" s="151" t="s">
        <v>1588</v>
      </c>
      <c r="D716" s="151" t="s">
        <v>1533</v>
      </c>
      <c r="E716" s="151" t="s">
        <v>1534</v>
      </c>
      <c r="F716" s="151">
        <v>8</v>
      </c>
      <c r="G716" s="151" t="s">
        <v>1141</v>
      </c>
      <c r="H716" s="153">
        <v>3</v>
      </c>
      <c r="I716" s="151">
        <v>3</v>
      </c>
      <c r="J716" s="154" t="s">
        <v>1147</v>
      </c>
    </row>
    <row r="717" spans="1:10" x14ac:dyDescent="0.3">
      <c r="A717" s="151">
        <v>716</v>
      </c>
      <c r="B717" s="151" t="s">
        <v>1589</v>
      </c>
      <c r="C717" s="151" t="s">
        <v>1590</v>
      </c>
      <c r="D717" s="151" t="s">
        <v>1533</v>
      </c>
      <c r="E717" s="151" t="s">
        <v>1534</v>
      </c>
      <c r="F717" s="151">
        <v>8</v>
      </c>
      <c r="G717" s="151" t="s">
        <v>1141</v>
      </c>
      <c r="H717" s="153">
        <v>3</v>
      </c>
      <c r="I717" s="151">
        <v>3</v>
      </c>
      <c r="J717" s="154" t="s">
        <v>1147</v>
      </c>
    </row>
    <row r="718" spans="1:10" x14ac:dyDescent="0.3">
      <c r="A718" s="151">
        <v>717</v>
      </c>
      <c r="B718" s="151" t="s">
        <v>1591</v>
      </c>
      <c r="C718" s="151" t="s">
        <v>1592</v>
      </c>
      <c r="D718" s="151" t="s">
        <v>1533</v>
      </c>
      <c r="E718" s="151" t="s">
        <v>1534</v>
      </c>
      <c r="F718" s="151">
        <v>8</v>
      </c>
      <c r="G718" s="151" t="s">
        <v>1141</v>
      </c>
      <c r="H718" s="153">
        <v>3</v>
      </c>
      <c r="I718" s="151">
        <v>3</v>
      </c>
      <c r="J718" s="154" t="s">
        <v>1147</v>
      </c>
    </row>
    <row r="719" spans="1:10" x14ac:dyDescent="0.3">
      <c r="A719" s="151">
        <v>718</v>
      </c>
      <c r="B719" s="151" t="s">
        <v>1593</v>
      </c>
      <c r="C719" s="151" t="s">
        <v>1594</v>
      </c>
      <c r="D719" s="151" t="s">
        <v>1533</v>
      </c>
      <c r="E719" s="151" t="s">
        <v>1534</v>
      </c>
      <c r="F719" s="151">
        <v>8</v>
      </c>
      <c r="G719" s="151" t="s">
        <v>1141</v>
      </c>
      <c r="H719" s="153">
        <v>3</v>
      </c>
      <c r="I719" s="151">
        <v>3</v>
      </c>
      <c r="J719" s="154" t="s">
        <v>1147</v>
      </c>
    </row>
    <row r="720" spans="1:10" x14ac:dyDescent="0.3">
      <c r="A720" s="151">
        <v>719</v>
      </c>
      <c r="B720" s="151" t="s">
        <v>1595</v>
      </c>
      <c r="C720" s="151" t="s">
        <v>1596</v>
      </c>
      <c r="D720" s="151" t="s">
        <v>1533</v>
      </c>
      <c r="E720" s="151" t="s">
        <v>1534</v>
      </c>
      <c r="F720" s="151">
        <v>8</v>
      </c>
      <c r="G720" s="151" t="s">
        <v>1141</v>
      </c>
      <c r="H720" s="153">
        <v>3</v>
      </c>
      <c r="I720" s="151">
        <v>3</v>
      </c>
      <c r="J720" s="154" t="s">
        <v>1147</v>
      </c>
    </row>
    <row r="721" spans="1:10" x14ac:dyDescent="0.3">
      <c r="A721" s="151">
        <v>720</v>
      </c>
      <c r="B721" s="151" t="s">
        <v>1597</v>
      </c>
      <c r="C721" s="151" t="s">
        <v>1598</v>
      </c>
      <c r="D721" s="151" t="s">
        <v>1533</v>
      </c>
      <c r="E721" s="151" t="s">
        <v>1534</v>
      </c>
      <c r="F721" s="151">
        <v>8</v>
      </c>
      <c r="G721" s="151" t="s">
        <v>1141</v>
      </c>
      <c r="H721" s="153">
        <v>3</v>
      </c>
      <c r="I721" s="151">
        <v>3</v>
      </c>
      <c r="J721" s="154" t="s">
        <v>1147</v>
      </c>
    </row>
    <row r="722" spans="1:10" x14ac:dyDescent="0.3">
      <c r="A722" s="151">
        <v>721</v>
      </c>
      <c r="B722" s="151" t="s">
        <v>1599</v>
      </c>
      <c r="C722" s="151" t="s">
        <v>1600</v>
      </c>
      <c r="D722" s="151" t="s">
        <v>1533</v>
      </c>
      <c r="E722" s="151" t="s">
        <v>1534</v>
      </c>
      <c r="F722" s="151">
        <v>8</v>
      </c>
      <c r="G722" s="151" t="s">
        <v>1141</v>
      </c>
      <c r="H722" s="153">
        <v>3</v>
      </c>
      <c r="I722" s="151">
        <v>3</v>
      </c>
      <c r="J722" s="154" t="s">
        <v>1147</v>
      </c>
    </row>
    <row r="723" spans="1:10" x14ac:dyDescent="0.3">
      <c r="A723" s="151">
        <v>722</v>
      </c>
      <c r="B723" s="151" t="s">
        <v>1601</v>
      </c>
      <c r="C723" s="151" t="s">
        <v>1602</v>
      </c>
      <c r="D723" s="151" t="s">
        <v>1533</v>
      </c>
      <c r="E723" s="151" t="s">
        <v>1534</v>
      </c>
      <c r="F723" s="151">
        <v>8</v>
      </c>
      <c r="G723" s="151" t="s">
        <v>1141</v>
      </c>
      <c r="H723" s="153">
        <v>3</v>
      </c>
      <c r="I723" s="151">
        <v>3</v>
      </c>
      <c r="J723" s="154" t="s">
        <v>1147</v>
      </c>
    </row>
    <row r="724" spans="1:10" x14ac:dyDescent="0.3">
      <c r="A724" s="151">
        <v>723</v>
      </c>
      <c r="B724" s="151" t="s">
        <v>1603</v>
      </c>
      <c r="C724" s="151" t="s">
        <v>1604</v>
      </c>
      <c r="D724" s="151" t="s">
        <v>1533</v>
      </c>
      <c r="E724" s="151" t="s">
        <v>1534</v>
      </c>
      <c r="F724" s="151">
        <v>8</v>
      </c>
      <c r="G724" s="151" t="s">
        <v>1141</v>
      </c>
      <c r="H724" s="153">
        <v>3</v>
      </c>
      <c r="I724" s="151">
        <v>3</v>
      </c>
      <c r="J724" s="154" t="s">
        <v>1147</v>
      </c>
    </row>
    <row r="725" spans="1:10" x14ac:dyDescent="0.3">
      <c r="A725" s="151">
        <v>724</v>
      </c>
      <c r="B725" s="151" t="s">
        <v>1605</v>
      </c>
      <c r="C725" s="151" t="s">
        <v>1606</v>
      </c>
      <c r="D725" s="151" t="s">
        <v>1533</v>
      </c>
      <c r="E725" s="151" t="s">
        <v>1534</v>
      </c>
      <c r="F725" s="151">
        <v>8</v>
      </c>
      <c r="G725" s="151" t="s">
        <v>1141</v>
      </c>
      <c r="H725" s="153">
        <v>3</v>
      </c>
      <c r="I725" s="151">
        <v>3</v>
      </c>
      <c r="J725" s="154" t="s">
        <v>1147</v>
      </c>
    </row>
    <row r="726" spans="1:10" x14ac:dyDescent="0.3">
      <c r="A726" s="151">
        <v>725</v>
      </c>
      <c r="B726" s="151" t="s">
        <v>1607</v>
      </c>
      <c r="C726" s="151" t="s">
        <v>1608</v>
      </c>
      <c r="D726" s="151" t="s">
        <v>1533</v>
      </c>
      <c r="E726" s="151" t="s">
        <v>1534</v>
      </c>
      <c r="F726" s="151">
        <v>8</v>
      </c>
      <c r="G726" s="151" t="s">
        <v>1141</v>
      </c>
      <c r="H726" s="153">
        <v>3</v>
      </c>
      <c r="I726" s="151">
        <v>3</v>
      </c>
      <c r="J726" s="154" t="s">
        <v>1147</v>
      </c>
    </row>
    <row r="727" spans="1:10" x14ac:dyDescent="0.3">
      <c r="A727" s="151">
        <v>726</v>
      </c>
      <c r="B727" s="151" t="s">
        <v>1609</v>
      </c>
      <c r="C727" s="151" t="s">
        <v>1610</v>
      </c>
      <c r="D727" s="151" t="s">
        <v>1533</v>
      </c>
      <c r="E727" s="151" t="s">
        <v>1534</v>
      </c>
      <c r="F727" s="151">
        <v>8</v>
      </c>
      <c r="G727" s="151" t="s">
        <v>1141</v>
      </c>
      <c r="H727" s="153">
        <v>3</v>
      </c>
      <c r="I727" s="151">
        <v>3</v>
      </c>
      <c r="J727" s="154" t="s">
        <v>1147</v>
      </c>
    </row>
    <row r="728" spans="1:10" x14ac:dyDescent="0.3">
      <c r="A728" s="151">
        <v>727</v>
      </c>
      <c r="B728" s="151" t="s">
        <v>1611</v>
      </c>
      <c r="C728" s="151" t="s">
        <v>1612</v>
      </c>
      <c r="D728" s="151" t="s">
        <v>1533</v>
      </c>
      <c r="E728" s="151" t="s">
        <v>1534</v>
      </c>
      <c r="F728" s="151">
        <v>8</v>
      </c>
      <c r="G728" s="151" t="s">
        <v>1141</v>
      </c>
      <c r="H728" s="153">
        <v>3</v>
      </c>
      <c r="I728" s="151">
        <v>3</v>
      </c>
      <c r="J728" s="154" t="s">
        <v>1147</v>
      </c>
    </row>
    <row r="729" spans="1:10" x14ac:dyDescent="0.3">
      <c r="A729" s="151">
        <v>728</v>
      </c>
      <c r="B729" s="151" t="s">
        <v>1613</v>
      </c>
      <c r="C729" s="151" t="s">
        <v>1614</v>
      </c>
      <c r="D729" s="151" t="s">
        <v>1533</v>
      </c>
      <c r="E729" s="151" t="s">
        <v>1534</v>
      </c>
      <c r="F729" s="151">
        <v>8</v>
      </c>
      <c r="G729" s="151" t="s">
        <v>1141</v>
      </c>
      <c r="H729" s="153">
        <v>3</v>
      </c>
      <c r="I729" s="151">
        <v>3</v>
      </c>
      <c r="J729" s="154" t="s">
        <v>1147</v>
      </c>
    </row>
    <row r="730" spans="1:10" x14ac:dyDescent="0.3">
      <c r="A730" s="151">
        <v>729</v>
      </c>
      <c r="B730" s="151" t="s">
        <v>1615</v>
      </c>
      <c r="C730" s="151" t="s">
        <v>1616</v>
      </c>
      <c r="D730" s="151" t="s">
        <v>1533</v>
      </c>
      <c r="E730" s="151" t="s">
        <v>1534</v>
      </c>
      <c r="F730" s="151">
        <v>8</v>
      </c>
      <c r="G730" s="151" t="s">
        <v>1141</v>
      </c>
      <c r="H730" s="153">
        <v>3</v>
      </c>
      <c r="I730" s="151">
        <v>3</v>
      </c>
      <c r="J730" s="154" t="s">
        <v>1147</v>
      </c>
    </row>
    <row r="731" spans="1:10" x14ac:dyDescent="0.3">
      <c r="A731" s="151">
        <v>730</v>
      </c>
      <c r="B731" s="151" t="s">
        <v>1617</v>
      </c>
      <c r="C731" s="151" t="s">
        <v>1618</v>
      </c>
      <c r="D731" s="151" t="s">
        <v>1533</v>
      </c>
      <c r="E731" s="151" t="s">
        <v>1534</v>
      </c>
      <c r="F731" s="151">
        <v>8</v>
      </c>
      <c r="G731" s="151" t="s">
        <v>1141</v>
      </c>
      <c r="H731" s="153">
        <v>3</v>
      </c>
      <c r="I731" s="151">
        <v>3</v>
      </c>
      <c r="J731" s="154" t="s">
        <v>1147</v>
      </c>
    </row>
    <row r="732" spans="1:10" x14ac:dyDescent="0.3">
      <c r="A732" s="151">
        <v>731</v>
      </c>
      <c r="B732" s="151" t="s">
        <v>1619</v>
      </c>
      <c r="C732" s="151" t="s">
        <v>1620</v>
      </c>
      <c r="D732" s="151" t="s">
        <v>1621</v>
      </c>
      <c r="E732" s="151" t="s">
        <v>1622</v>
      </c>
      <c r="F732" s="151">
        <v>8</v>
      </c>
      <c r="G732" s="151" t="s">
        <v>1141</v>
      </c>
      <c r="H732" s="153">
        <v>3</v>
      </c>
      <c r="I732" s="151">
        <v>3</v>
      </c>
      <c r="J732" s="154" t="s">
        <v>1147</v>
      </c>
    </row>
    <row r="733" spans="1:10" x14ac:dyDescent="0.3">
      <c r="A733" s="151">
        <v>732</v>
      </c>
      <c r="B733" s="151" t="s">
        <v>1623</v>
      </c>
      <c r="C733" s="151" t="s">
        <v>1624</v>
      </c>
      <c r="D733" s="151" t="s">
        <v>1621</v>
      </c>
      <c r="E733" s="151" t="s">
        <v>1622</v>
      </c>
      <c r="F733" s="151">
        <v>8</v>
      </c>
      <c r="G733" s="151" t="s">
        <v>1141</v>
      </c>
      <c r="H733" s="153">
        <v>3</v>
      </c>
      <c r="I733" s="151">
        <v>3</v>
      </c>
      <c r="J733" s="154" t="s">
        <v>1147</v>
      </c>
    </row>
    <row r="734" spans="1:10" x14ac:dyDescent="0.3">
      <c r="A734" s="151">
        <v>733</v>
      </c>
      <c r="B734" s="151" t="s">
        <v>1625</v>
      </c>
      <c r="C734" s="151" t="s">
        <v>1626</v>
      </c>
      <c r="D734" s="151" t="s">
        <v>1621</v>
      </c>
      <c r="E734" s="151" t="s">
        <v>1622</v>
      </c>
      <c r="F734" s="151">
        <v>8</v>
      </c>
      <c r="G734" s="151" t="s">
        <v>1141</v>
      </c>
      <c r="H734" s="153">
        <v>3</v>
      </c>
      <c r="I734" s="151">
        <v>3</v>
      </c>
      <c r="J734" s="154" t="s">
        <v>1147</v>
      </c>
    </row>
    <row r="735" spans="1:10" x14ac:dyDescent="0.3">
      <c r="A735" s="151">
        <v>734</v>
      </c>
      <c r="B735" s="151" t="s">
        <v>1627</v>
      </c>
      <c r="C735" s="151" t="s">
        <v>1628</v>
      </c>
      <c r="D735" s="151" t="s">
        <v>1621</v>
      </c>
      <c r="E735" s="151" t="s">
        <v>1622</v>
      </c>
      <c r="F735" s="151">
        <v>8</v>
      </c>
      <c r="G735" s="151" t="s">
        <v>1141</v>
      </c>
      <c r="H735" s="153">
        <v>3</v>
      </c>
      <c r="I735" s="151">
        <v>3</v>
      </c>
      <c r="J735" s="154" t="s">
        <v>1147</v>
      </c>
    </row>
    <row r="736" spans="1:10" x14ac:dyDescent="0.3">
      <c r="A736" s="151">
        <v>735</v>
      </c>
      <c r="B736" s="151" t="s">
        <v>1629</v>
      </c>
      <c r="C736" s="151" t="s">
        <v>1630</v>
      </c>
      <c r="D736" s="151" t="s">
        <v>1621</v>
      </c>
      <c r="E736" s="151" t="s">
        <v>1622</v>
      </c>
      <c r="F736" s="151">
        <v>8</v>
      </c>
      <c r="G736" s="151" t="s">
        <v>1141</v>
      </c>
      <c r="H736" s="153">
        <v>3</v>
      </c>
      <c r="I736" s="151">
        <v>3</v>
      </c>
      <c r="J736" s="154" t="s">
        <v>1147</v>
      </c>
    </row>
    <row r="737" spans="1:10" x14ac:dyDescent="0.3">
      <c r="A737" s="151">
        <v>736</v>
      </c>
      <c r="B737" s="151" t="s">
        <v>1631</v>
      </c>
      <c r="C737" s="151" t="s">
        <v>1632</v>
      </c>
      <c r="D737" s="151" t="s">
        <v>1621</v>
      </c>
      <c r="E737" s="151" t="s">
        <v>1622</v>
      </c>
      <c r="F737" s="151">
        <v>8</v>
      </c>
      <c r="G737" s="151" t="s">
        <v>1141</v>
      </c>
      <c r="H737" s="153">
        <v>3</v>
      </c>
      <c r="I737" s="151">
        <v>3</v>
      </c>
      <c r="J737" s="154" t="s">
        <v>1147</v>
      </c>
    </row>
    <row r="738" spans="1:10" x14ac:dyDescent="0.3">
      <c r="A738" s="151">
        <v>737</v>
      </c>
      <c r="B738" s="151" t="s">
        <v>1633</v>
      </c>
      <c r="C738" s="151" t="s">
        <v>1634</v>
      </c>
      <c r="D738" s="151" t="s">
        <v>1621</v>
      </c>
      <c r="E738" s="151" t="s">
        <v>1622</v>
      </c>
      <c r="F738" s="151">
        <v>8</v>
      </c>
      <c r="G738" s="151" t="s">
        <v>1141</v>
      </c>
      <c r="H738" s="153">
        <v>3</v>
      </c>
      <c r="I738" s="151">
        <v>3</v>
      </c>
      <c r="J738" s="154" t="s">
        <v>1147</v>
      </c>
    </row>
    <row r="739" spans="1:10" x14ac:dyDescent="0.3">
      <c r="A739" s="151">
        <v>738</v>
      </c>
      <c r="B739" s="151" t="s">
        <v>1635</v>
      </c>
      <c r="C739" s="151" t="s">
        <v>1636</v>
      </c>
      <c r="D739" s="151" t="s">
        <v>1621</v>
      </c>
      <c r="E739" s="151" t="s">
        <v>1622</v>
      </c>
      <c r="F739" s="151">
        <v>8</v>
      </c>
      <c r="G739" s="151" t="s">
        <v>1141</v>
      </c>
      <c r="H739" s="153">
        <v>3</v>
      </c>
      <c r="I739" s="151">
        <v>3</v>
      </c>
      <c r="J739" s="154" t="s">
        <v>1147</v>
      </c>
    </row>
    <row r="740" spans="1:10" x14ac:dyDescent="0.3">
      <c r="A740" s="151">
        <v>739</v>
      </c>
      <c r="B740" s="151" t="s">
        <v>1637</v>
      </c>
      <c r="C740" s="151" t="s">
        <v>1638</v>
      </c>
      <c r="D740" s="151" t="s">
        <v>1621</v>
      </c>
      <c r="E740" s="151" t="s">
        <v>1622</v>
      </c>
      <c r="F740" s="151">
        <v>8</v>
      </c>
      <c r="G740" s="151" t="s">
        <v>1141</v>
      </c>
      <c r="H740" s="153">
        <v>3</v>
      </c>
      <c r="I740" s="151">
        <v>3</v>
      </c>
      <c r="J740" s="154" t="s">
        <v>1147</v>
      </c>
    </row>
    <row r="741" spans="1:10" x14ac:dyDescent="0.3">
      <c r="A741" s="151">
        <v>740</v>
      </c>
      <c r="B741" s="151" t="s">
        <v>1639</v>
      </c>
      <c r="C741" s="151" t="s">
        <v>1640</v>
      </c>
      <c r="D741" s="151" t="s">
        <v>1621</v>
      </c>
      <c r="E741" s="151" t="s">
        <v>1622</v>
      </c>
      <c r="F741" s="151">
        <v>8</v>
      </c>
      <c r="G741" s="151" t="s">
        <v>1141</v>
      </c>
      <c r="H741" s="153">
        <v>3</v>
      </c>
      <c r="I741" s="151">
        <v>3</v>
      </c>
      <c r="J741" s="154" t="s">
        <v>1147</v>
      </c>
    </row>
    <row r="742" spans="1:10" x14ac:dyDescent="0.3">
      <c r="A742" s="151">
        <v>741</v>
      </c>
      <c r="B742" s="151" t="s">
        <v>1641</v>
      </c>
      <c r="C742" s="151" t="s">
        <v>1642</v>
      </c>
      <c r="D742" s="151" t="s">
        <v>1621</v>
      </c>
      <c r="E742" s="151" t="s">
        <v>1622</v>
      </c>
      <c r="F742" s="151">
        <v>8</v>
      </c>
      <c r="G742" s="151" t="s">
        <v>1141</v>
      </c>
      <c r="H742" s="153">
        <v>3</v>
      </c>
      <c r="I742" s="151">
        <v>3</v>
      </c>
      <c r="J742" s="154" t="s">
        <v>1147</v>
      </c>
    </row>
    <row r="743" spans="1:10" x14ac:dyDescent="0.3">
      <c r="A743" s="151">
        <v>742</v>
      </c>
      <c r="B743" s="151" t="s">
        <v>1643</v>
      </c>
      <c r="C743" s="151" t="s">
        <v>1644</v>
      </c>
      <c r="D743" s="151" t="s">
        <v>1621</v>
      </c>
      <c r="E743" s="151" t="s">
        <v>1622</v>
      </c>
      <c r="F743" s="151">
        <v>8</v>
      </c>
      <c r="G743" s="151" t="s">
        <v>1141</v>
      </c>
      <c r="H743" s="153">
        <v>3</v>
      </c>
      <c r="I743" s="151">
        <v>3</v>
      </c>
      <c r="J743" s="154" t="s">
        <v>1147</v>
      </c>
    </row>
    <row r="744" spans="1:10" x14ac:dyDescent="0.3">
      <c r="A744" s="151">
        <v>743</v>
      </c>
      <c r="B744" s="151" t="s">
        <v>1645</v>
      </c>
      <c r="C744" s="151" t="s">
        <v>1646</v>
      </c>
      <c r="D744" s="151" t="s">
        <v>1621</v>
      </c>
      <c r="E744" s="151" t="s">
        <v>1622</v>
      </c>
      <c r="F744" s="151">
        <v>8</v>
      </c>
      <c r="G744" s="151" t="s">
        <v>1141</v>
      </c>
      <c r="H744" s="153">
        <v>3</v>
      </c>
      <c r="I744" s="151">
        <v>3</v>
      </c>
      <c r="J744" s="154" t="s">
        <v>1147</v>
      </c>
    </row>
    <row r="745" spans="1:10" x14ac:dyDescent="0.3">
      <c r="A745" s="151">
        <v>744</v>
      </c>
      <c r="B745" s="151" t="s">
        <v>1647</v>
      </c>
      <c r="C745" s="151" t="s">
        <v>1648</v>
      </c>
      <c r="D745" s="151" t="s">
        <v>1621</v>
      </c>
      <c r="E745" s="151" t="s">
        <v>1622</v>
      </c>
      <c r="F745" s="151">
        <v>8</v>
      </c>
      <c r="G745" s="151" t="s">
        <v>1141</v>
      </c>
      <c r="H745" s="153">
        <v>3</v>
      </c>
      <c r="I745" s="151">
        <v>3</v>
      </c>
      <c r="J745" s="154" t="s">
        <v>1147</v>
      </c>
    </row>
    <row r="746" spans="1:10" x14ac:dyDescent="0.3">
      <c r="A746" s="151">
        <v>745</v>
      </c>
      <c r="B746" s="151" t="s">
        <v>1649</v>
      </c>
      <c r="C746" s="151" t="s">
        <v>1650</v>
      </c>
      <c r="D746" s="151" t="s">
        <v>1621</v>
      </c>
      <c r="E746" s="151" t="s">
        <v>1622</v>
      </c>
      <c r="F746" s="151">
        <v>8</v>
      </c>
      <c r="G746" s="151" t="s">
        <v>1141</v>
      </c>
      <c r="H746" s="153">
        <v>3</v>
      </c>
      <c r="I746" s="151">
        <v>3</v>
      </c>
      <c r="J746" s="154" t="s">
        <v>1147</v>
      </c>
    </row>
    <row r="747" spans="1:10" x14ac:dyDescent="0.3">
      <c r="A747" s="151">
        <v>746</v>
      </c>
      <c r="B747" s="151" t="s">
        <v>1651</v>
      </c>
      <c r="C747" s="151" t="s">
        <v>1652</v>
      </c>
      <c r="D747" s="151" t="s">
        <v>1621</v>
      </c>
      <c r="E747" s="151" t="s">
        <v>1622</v>
      </c>
      <c r="F747" s="151">
        <v>8</v>
      </c>
      <c r="G747" s="151" t="s">
        <v>1141</v>
      </c>
      <c r="H747" s="153">
        <v>3</v>
      </c>
      <c r="I747" s="151">
        <v>3</v>
      </c>
      <c r="J747" s="154" t="s">
        <v>1147</v>
      </c>
    </row>
    <row r="748" spans="1:10" x14ac:dyDescent="0.3">
      <c r="A748" s="151">
        <v>747</v>
      </c>
      <c r="B748" s="151" t="s">
        <v>1653</v>
      </c>
      <c r="C748" s="151" t="s">
        <v>1654</v>
      </c>
      <c r="D748" s="151" t="s">
        <v>1621</v>
      </c>
      <c r="E748" s="151" t="s">
        <v>1622</v>
      </c>
      <c r="F748" s="151">
        <v>8</v>
      </c>
      <c r="G748" s="151" t="s">
        <v>1141</v>
      </c>
      <c r="H748" s="153">
        <v>3</v>
      </c>
      <c r="I748" s="151">
        <v>3</v>
      </c>
      <c r="J748" s="154" t="s">
        <v>1147</v>
      </c>
    </row>
    <row r="749" spans="1:10" x14ac:dyDescent="0.3">
      <c r="A749" s="151">
        <v>748</v>
      </c>
      <c r="B749" s="151" t="s">
        <v>1655</v>
      </c>
      <c r="C749" s="151" t="s">
        <v>1656</v>
      </c>
      <c r="D749" s="151" t="s">
        <v>1621</v>
      </c>
      <c r="E749" s="151" t="s">
        <v>1622</v>
      </c>
      <c r="F749" s="151">
        <v>8</v>
      </c>
      <c r="G749" s="151" t="s">
        <v>1141</v>
      </c>
      <c r="H749" s="153">
        <v>3</v>
      </c>
      <c r="I749" s="151">
        <v>3</v>
      </c>
      <c r="J749" s="154" t="s">
        <v>1147</v>
      </c>
    </row>
    <row r="750" spans="1:10" x14ac:dyDescent="0.3">
      <c r="A750" s="151">
        <v>749</v>
      </c>
      <c r="B750" s="151" t="s">
        <v>1657</v>
      </c>
      <c r="C750" s="151" t="s">
        <v>1658</v>
      </c>
      <c r="D750" s="151" t="s">
        <v>1621</v>
      </c>
      <c r="E750" s="151" t="s">
        <v>1622</v>
      </c>
      <c r="F750" s="151">
        <v>8</v>
      </c>
      <c r="G750" s="151" t="s">
        <v>1141</v>
      </c>
      <c r="H750" s="153">
        <v>3</v>
      </c>
      <c r="I750" s="151">
        <v>3</v>
      </c>
      <c r="J750" s="154" t="s">
        <v>1147</v>
      </c>
    </row>
    <row r="751" spans="1:10" x14ac:dyDescent="0.3">
      <c r="A751" s="151">
        <v>750</v>
      </c>
      <c r="B751" s="151" t="s">
        <v>1659</v>
      </c>
      <c r="C751" s="151" t="s">
        <v>1660</v>
      </c>
      <c r="D751" s="151" t="s">
        <v>1621</v>
      </c>
      <c r="E751" s="151" t="s">
        <v>1622</v>
      </c>
      <c r="F751" s="151">
        <v>8</v>
      </c>
      <c r="G751" s="151" t="s">
        <v>1141</v>
      </c>
      <c r="H751" s="153">
        <v>3</v>
      </c>
      <c r="I751" s="151">
        <v>3</v>
      </c>
      <c r="J751" s="154" t="s">
        <v>1147</v>
      </c>
    </row>
    <row r="752" spans="1:10" x14ac:dyDescent="0.3">
      <c r="A752" s="151">
        <v>751</v>
      </c>
      <c r="B752" s="151" t="s">
        <v>1661</v>
      </c>
      <c r="C752" s="151" t="s">
        <v>1662</v>
      </c>
      <c r="D752" s="151" t="s">
        <v>1621</v>
      </c>
      <c r="E752" s="151" t="s">
        <v>1622</v>
      </c>
      <c r="F752" s="151">
        <v>8</v>
      </c>
      <c r="G752" s="151" t="s">
        <v>1141</v>
      </c>
      <c r="H752" s="153">
        <v>3</v>
      </c>
      <c r="I752" s="151">
        <v>3</v>
      </c>
      <c r="J752" s="154" t="s">
        <v>1147</v>
      </c>
    </row>
    <row r="753" spans="1:10" x14ac:dyDescent="0.3">
      <c r="A753" s="151">
        <v>752</v>
      </c>
      <c r="B753" s="151" t="s">
        <v>1663</v>
      </c>
      <c r="C753" s="151" t="s">
        <v>1664</v>
      </c>
      <c r="D753" s="151" t="s">
        <v>1621</v>
      </c>
      <c r="E753" s="151" t="s">
        <v>1622</v>
      </c>
      <c r="F753" s="151">
        <v>8</v>
      </c>
      <c r="G753" s="151" t="s">
        <v>1141</v>
      </c>
      <c r="H753" s="153">
        <v>3</v>
      </c>
      <c r="I753" s="151">
        <v>3</v>
      </c>
      <c r="J753" s="154" t="s">
        <v>1147</v>
      </c>
    </row>
    <row r="754" spans="1:10" x14ac:dyDescent="0.3">
      <c r="A754" s="151">
        <v>753</v>
      </c>
      <c r="B754" s="151" t="s">
        <v>1665</v>
      </c>
      <c r="C754" s="151" t="s">
        <v>1666</v>
      </c>
      <c r="D754" s="151" t="s">
        <v>1621</v>
      </c>
      <c r="E754" s="151" t="s">
        <v>1622</v>
      </c>
      <c r="F754" s="151">
        <v>8</v>
      </c>
      <c r="G754" s="151" t="s">
        <v>1141</v>
      </c>
      <c r="H754" s="153">
        <v>3</v>
      </c>
      <c r="I754" s="151">
        <v>3</v>
      </c>
      <c r="J754" s="154" t="s">
        <v>1147</v>
      </c>
    </row>
    <row r="755" spans="1:10" x14ac:dyDescent="0.3">
      <c r="A755" s="151">
        <v>754</v>
      </c>
      <c r="B755" s="151" t="s">
        <v>1667</v>
      </c>
      <c r="C755" s="151" t="s">
        <v>1668</v>
      </c>
      <c r="D755" s="151" t="s">
        <v>1621</v>
      </c>
      <c r="E755" s="151" t="s">
        <v>1622</v>
      </c>
      <c r="F755" s="151">
        <v>8</v>
      </c>
      <c r="G755" s="151" t="s">
        <v>1141</v>
      </c>
      <c r="H755" s="153">
        <v>3</v>
      </c>
      <c r="I755" s="151">
        <v>3</v>
      </c>
      <c r="J755" s="154" t="s">
        <v>1147</v>
      </c>
    </row>
    <row r="756" spans="1:10" x14ac:dyDescent="0.3">
      <c r="A756" s="151">
        <v>755</v>
      </c>
      <c r="B756" s="151" t="s">
        <v>1669</v>
      </c>
      <c r="C756" s="151" t="s">
        <v>1670</v>
      </c>
      <c r="D756" s="151" t="s">
        <v>1621</v>
      </c>
      <c r="E756" s="151" t="s">
        <v>1622</v>
      </c>
      <c r="F756" s="151">
        <v>8</v>
      </c>
      <c r="G756" s="151" t="s">
        <v>1141</v>
      </c>
      <c r="H756" s="153">
        <v>3</v>
      </c>
      <c r="I756" s="151">
        <v>3</v>
      </c>
      <c r="J756" s="154" t="s">
        <v>1147</v>
      </c>
    </row>
    <row r="757" spans="1:10" x14ac:dyDescent="0.3">
      <c r="A757" s="151">
        <v>756</v>
      </c>
      <c r="B757" s="151" t="s">
        <v>1671</v>
      </c>
      <c r="C757" s="151" t="s">
        <v>1672</v>
      </c>
      <c r="D757" s="151" t="s">
        <v>1621</v>
      </c>
      <c r="E757" s="151" t="s">
        <v>1622</v>
      </c>
      <c r="F757" s="151">
        <v>8</v>
      </c>
      <c r="G757" s="151" t="s">
        <v>1141</v>
      </c>
      <c r="H757" s="153">
        <v>3</v>
      </c>
      <c r="I757" s="151">
        <v>3</v>
      </c>
      <c r="J757" s="154" t="s">
        <v>1147</v>
      </c>
    </row>
    <row r="758" spans="1:10" x14ac:dyDescent="0.3">
      <c r="A758" s="151">
        <v>757</v>
      </c>
      <c r="B758" s="151" t="s">
        <v>1673</v>
      </c>
      <c r="C758" s="151" t="s">
        <v>1674</v>
      </c>
      <c r="D758" s="151" t="s">
        <v>1621</v>
      </c>
      <c r="E758" s="151" t="s">
        <v>1622</v>
      </c>
      <c r="F758" s="151">
        <v>8</v>
      </c>
      <c r="G758" s="151" t="s">
        <v>1141</v>
      </c>
      <c r="H758" s="153">
        <v>3</v>
      </c>
      <c r="I758" s="151">
        <v>3</v>
      </c>
      <c r="J758" s="154" t="s">
        <v>1147</v>
      </c>
    </row>
    <row r="759" spans="1:10" x14ac:dyDescent="0.3">
      <c r="A759" s="151">
        <v>758</v>
      </c>
      <c r="B759" s="151" t="s">
        <v>1675</v>
      </c>
      <c r="C759" s="151" t="s">
        <v>1676</v>
      </c>
      <c r="D759" s="151" t="s">
        <v>1621</v>
      </c>
      <c r="E759" s="151" t="s">
        <v>1622</v>
      </c>
      <c r="F759" s="151">
        <v>8</v>
      </c>
      <c r="G759" s="151" t="s">
        <v>1141</v>
      </c>
      <c r="H759" s="153">
        <v>3</v>
      </c>
      <c r="I759" s="151">
        <v>3</v>
      </c>
      <c r="J759" s="154" t="s">
        <v>1147</v>
      </c>
    </row>
    <row r="760" spans="1:10" x14ac:dyDescent="0.3">
      <c r="A760" s="151">
        <v>759</v>
      </c>
      <c r="B760" s="151" t="s">
        <v>1677</v>
      </c>
      <c r="C760" s="151" t="s">
        <v>1678</v>
      </c>
      <c r="D760" s="151" t="s">
        <v>1621</v>
      </c>
      <c r="E760" s="151" t="s">
        <v>1622</v>
      </c>
      <c r="F760" s="151">
        <v>8</v>
      </c>
      <c r="G760" s="151" t="s">
        <v>1141</v>
      </c>
      <c r="H760" s="153">
        <v>3</v>
      </c>
      <c r="I760" s="151">
        <v>3</v>
      </c>
      <c r="J760" s="154" t="s">
        <v>1147</v>
      </c>
    </row>
    <row r="761" spans="1:10" x14ac:dyDescent="0.3">
      <c r="A761" s="151">
        <v>760</v>
      </c>
      <c r="B761" s="151" t="s">
        <v>1679</v>
      </c>
      <c r="C761" s="151" t="s">
        <v>1680</v>
      </c>
      <c r="D761" s="151" t="s">
        <v>1621</v>
      </c>
      <c r="E761" s="151" t="s">
        <v>1622</v>
      </c>
      <c r="F761" s="151">
        <v>8</v>
      </c>
      <c r="G761" s="151" t="s">
        <v>1141</v>
      </c>
      <c r="H761" s="153">
        <v>3</v>
      </c>
      <c r="I761" s="151">
        <v>3</v>
      </c>
      <c r="J761" s="154" t="s">
        <v>1147</v>
      </c>
    </row>
    <row r="762" spans="1:10" x14ac:dyDescent="0.3">
      <c r="A762" s="151">
        <v>761</v>
      </c>
      <c r="B762" s="151" t="s">
        <v>1681</v>
      </c>
      <c r="C762" s="151" t="s">
        <v>1682</v>
      </c>
      <c r="D762" s="151" t="s">
        <v>1621</v>
      </c>
      <c r="E762" s="151" t="s">
        <v>1622</v>
      </c>
      <c r="F762" s="151">
        <v>8</v>
      </c>
      <c r="G762" s="151" t="s">
        <v>1141</v>
      </c>
      <c r="H762" s="153">
        <v>3</v>
      </c>
      <c r="I762" s="151">
        <v>3</v>
      </c>
      <c r="J762" s="154" t="s">
        <v>1147</v>
      </c>
    </row>
    <row r="763" spans="1:10" x14ac:dyDescent="0.3">
      <c r="A763" s="151">
        <v>762</v>
      </c>
      <c r="B763" s="151" t="s">
        <v>1683</v>
      </c>
      <c r="C763" s="151" t="s">
        <v>1684</v>
      </c>
      <c r="D763" s="151" t="s">
        <v>1621</v>
      </c>
      <c r="E763" s="151" t="s">
        <v>1622</v>
      </c>
      <c r="F763" s="151">
        <v>8</v>
      </c>
      <c r="G763" s="151" t="s">
        <v>1141</v>
      </c>
      <c r="H763" s="153">
        <v>3</v>
      </c>
      <c r="I763" s="151">
        <v>3</v>
      </c>
      <c r="J763" s="154" t="s">
        <v>1147</v>
      </c>
    </row>
    <row r="764" spans="1:10" x14ac:dyDescent="0.3">
      <c r="A764" s="151">
        <v>763</v>
      </c>
      <c r="B764" s="151" t="s">
        <v>1685</v>
      </c>
      <c r="C764" s="151" t="s">
        <v>1686</v>
      </c>
      <c r="D764" s="151" t="s">
        <v>1621</v>
      </c>
      <c r="E764" s="151" t="s">
        <v>1622</v>
      </c>
      <c r="F764" s="151">
        <v>8</v>
      </c>
      <c r="G764" s="151" t="s">
        <v>1141</v>
      </c>
      <c r="H764" s="153">
        <v>3</v>
      </c>
      <c r="I764" s="151">
        <v>3</v>
      </c>
      <c r="J764" s="154" t="s">
        <v>1147</v>
      </c>
    </row>
    <row r="765" spans="1:10" x14ac:dyDescent="0.3">
      <c r="A765" s="151">
        <v>764</v>
      </c>
      <c r="B765" s="151" t="s">
        <v>1687</v>
      </c>
      <c r="C765" s="151" t="s">
        <v>1688</v>
      </c>
      <c r="D765" s="151" t="s">
        <v>1621</v>
      </c>
      <c r="E765" s="151" t="s">
        <v>1622</v>
      </c>
      <c r="F765" s="151">
        <v>8</v>
      </c>
      <c r="G765" s="151" t="s">
        <v>1141</v>
      </c>
      <c r="H765" s="153">
        <v>3</v>
      </c>
      <c r="I765" s="151">
        <v>3</v>
      </c>
      <c r="J765" s="154" t="s">
        <v>1147</v>
      </c>
    </row>
    <row r="766" spans="1:10" x14ac:dyDescent="0.3">
      <c r="A766" s="151">
        <v>765</v>
      </c>
      <c r="B766" s="151" t="s">
        <v>1689</v>
      </c>
      <c r="C766" s="151" t="s">
        <v>1690</v>
      </c>
      <c r="D766" s="151" t="s">
        <v>1621</v>
      </c>
      <c r="E766" s="151" t="s">
        <v>1622</v>
      </c>
      <c r="F766" s="151">
        <v>8</v>
      </c>
      <c r="G766" s="151" t="s">
        <v>1141</v>
      </c>
      <c r="H766" s="153">
        <v>3</v>
      </c>
      <c r="I766" s="151">
        <v>3</v>
      </c>
      <c r="J766" s="154" t="s">
        <v>1147</v>
      </c>
    </row>
    <row r="767" spans="1:10" x14ac:dyDescent="0.3">
      <c r="A767" s="151">
        <v>766</v>
      </c>
      <c r="B767" s="151" t="s">
        <v>1691</v>
      </c>
      <c r="C767" s="151" t="s">
        <v>1692</v>
      </c>
      <c r="D767" s="151" t="s">
        <v>1621</v>
      </c>
      <c r="E767" s="151" t="s">
        <v>1622</v>
      </c>
      <c r="F767" s="151">
        <v>8</v>
      </c>
      <c r="G767" s="151" t="s">
        <v>1141</v>
      </c>
      <c r="H767" s="153">
        <v>3</v>
      </c>
      <c r="I767" s="151">
        <v>3</v>
      </c>
      <c r="J767" s="154" t="s">
        <v>1147</v>
      </c>
    </row>
    <row r="768" spans="1:10" x14ac:dyDescent="0.3">
      <c r="A768" s="151">
        <v>767</v>
      </c>
      <c r="B768" s="151" t="s">
        <v>1693</v>
      </c>
      <c r="C768" s="151" t="s">
        <v>1694</v>
      </c>
      <c r="D768" s="151" t="s">
        <v>1621</v>
      </c>
      <c r="E768" s="151" t="s">
        <v>1622</v>
      </c>
      <c r="F768" s="151">
        <v>8</v>
      </c>
      <c r="G768" s="151" t="s">
        <v>1141</v>
      </c>
      <c r="H768" s="153">
        <v>3</v>
      </c>
      <c r="I768" s="151">
        <v>3</v>
      </c>
      <c r="J768" s="154" t="s">
        <v>1147</v>
      </c>
    </row>
    <row r="769" spans="1:10" x14ac:dyDescent="0.3">
      <c r="A769" s="151">
        <v>768</v>
      </c>
      <c r="B769" s="151" t="s">
        <v>1695</v>
      </c>
      <c r="C769" s="151" t="s">
        <v>1696</v>
      </c>
      <c r="D769" s="151" t="s">
        <v>1621</v>
      </c>
      <c r="E769" s="151" t="s">
        <v>1622</v>
      </c>
      <c r="F769" s="151">
        <v>8</v>
      </c>
      <c r="G769" s="151" t="s">
        <v>1141</v>
      </c>
      <c r="H769" s="153">
        <v>3</v>
      </c>
      <c r="I769" s="151">
        <v>3</v>
      </c>
      <c r="J769" s="154" t="s">
        <v>1147</v>
      </c>
    </row>
    <row r="770" spans="1:10" x14ac:dyDescent="0.3">
      <c r="A770" s="151">
        <v>769</v>
      </c>
      <c r="B770" s="151" t="s">
        <v>1697</v>
      </c>
      <c r="C770" s="151" t="s">
        <v>1698</v>
      </c>
      <c r="D770" s="151" t="s">
        <v>1699</v>
      </c>
      <c r="E770" s="151" t="s">
        <v>1700</v>
      </c>
      <c r="F770" s="151">
        <v>8</v>
      </c>
      <c r="G770" s="151" t="s">
        <v>1141</v>
      </c>
      <c r="H770" s="153">
        <v>3</v>
      </c>
      <c r="I770" s="151">
        <v>3</v>
      </c>
      <c r="J770" s="154" t="s">
        <v>1147</v>
      </c>
    </row>
    <row r="771" spans="1:10" x14ac:dyDescent="0.3">
      <c r="A771" s="151">
        <v>770</v>
      </c>
      <c r="B771" s="151" t="s">
        <v>1701</v>
      </c>
      <c r="C771" s="151" t="s">
        <v>1702</v>
      </c>
      <c r="D771" s="151" t="s">
        <v>1699</v>
      </c>
      <c r="E771" s="151" t="s">
        <v>1700</v>
      </c>
      <c r="F771" s="151">
        <v>8</v>
      </c>
      <c r="G771" s="151" t="s">
        <v>1141</v>
      </c>
      <c r="H771" s="153">
        <v>3</v>
      </c>
      <c r="I771" s="151">
        <v>3</v>
      </c>
      <c r="J771" s="154" t="s">
        <v>1147</v>
      </c>
    </row>
    <row r="772" spans="1:10" x14ac:dyDescent="0.3">
      <c r="A772" s="151">
        <v>771</v>
      </c>
      <c r="B772" s="151" t="s">
        <v>1703</v>
      </c>
      <c r="C772" s="151" t="s">
        <v>1704</v>
      </c>
      <c r="D772" s="151" t="s">
        <v>1699</v>
      </c>
      <c r="E772" s="151" t="s">
        <v>1700</v>
      </c>
      <c r="F772" s="151">
        <v>8</v>
      </c>
      <c r="G772" s="151" t="s">
        <v>1141</v>
      </c>
      <c r="H772" s="153">
        <v>3</v>
      </c>
      <c r="I772" s="151">
        <v>3</v>
      </c>
      <c r="J772" s="154" t="s">
        <v>1147</v>
      </c>
    </row>
    <row r="773" spans="1:10" x14ac:dyDescent="0.3">
      <c r="A773" s="151">
        <v>772</v>
      </c>
      <c r="B773" s="151" t="s">
        <v>1705</v>
      </c>
      <c r="C773" s="151" t="s">
        <v>1706</v>
      </c>
      <c r="D773" s="151" t="s">
        <v>1699</v>
      </c>
      <c r="E773" s="151" t="s">
        <v>1700</v>
      </c>
      <c r="F773" s="151">
        <v>8</v>
      </c>
      <c r="G773" s="151" t="s">
        <v>1141</v>
      </c>
      <c r="H773" s="153">
        <v>3</v>
      </c>
      <c r="I773" s="151">
        <v>3</v>
      </c>
      <c r="J773" s="154" t="s">
        <v>1147</v>
      </c>
    </row>
    <row r="774" spans="1:10" x14ac:dyDescent="0.3">
      <c r="A774" s="151">
        <v>773</v>
      </c>
      <c r="B774" s="151" t="s">
        <v>1707</v>
      </c>
      <c r="C774" s="151" t="s">
        <v>1708</v>
      </c>
      <c r="D774" s="151" t="s">
        <v>1699</v>
      </c>
      <c r="E774" s="151" t="s">
        <v>1700</v>
      </c>
      <c r="F774" s="151">
        <v>8</v>
      </c>
      <c r="G774" s="151" t="s">
        <v>1141</v>
      </c>
      <c r="H774" s="153">
        <v>3</v>
      </c>
      <c r="I774" s="151">
        <v>3</v>
      </c>
      <c r="J774" s="154" t="s">
        <v>1147</v>
      </c>
    </row>
    <row r="775" spans="1:10" x14ac:dyDescent="0.3">
      <c r="A775" s="151">
        <v>774</v>
      </c>
      <c r="B775" s="151" t="s">
        <v>1709</v>
      </c>
      <c r="C775" s="151" t="s">
        <v>1710</v>
      </c>
      <c r="D775" s="151" t="s">
        <v>1699</v>
      </c>
      <c r="E775" s="151" t="s">
        <v>1700</v>
      </c>
      <c r="F775" s="151">
        <v>8</v>
      </c>
      <c r="G775" s="151" t="s">
        <v>1141</v>
      </c>
      <c r="H775" s="153">
        <v>3</v>
      </c>
      <c r="I775" s="151">
        <v>3</v>
      </c>
      <c r="J775" s="154" t="s">
        <v>1147</v>
      </c>
    </row>
    <row r="776" spans="1:10" x14ac:dyDescent="0.3">
      <c r="A776" s="151">
        <v>775</v>
      </c>
      <c r="B776" s="151" t="s">
        <v>1711</v>
      </c>
      <c r="C776" s="151" t="s">
        <v>1712</v>
      </c>
      <c r="D776" s="151" t="s">
        <v>1699</v>
      </c>
      <c r="E776" s="151" t="s">
        <v>1700</v>
      </c>
      <c r="F776" s="151">
        <v>8</v>
      </c>
      <c r="G776" s="151" t="s">
        <v>1141</v>
      </c>
      <c r="H776" s="153">
        <v>3</v>
      </c>
      <c r="I776" s="151">
        <v>3</v>
      </c>
      <c r="J776" s="154" t="s">
        <v>1147</v>
      </c>
    </row>
    <row r="777" spans="1:10" x14ac:dyDescent="0.3">
      <c r="A777" s="151">
        <v>776</v>
      </c>
      <c r="B777" s="151" t="s">
        <v>1713</v>
      </c>
      <c r="C777" s="151" t="s">
        <v>1714</v>
      </c>
      <c r="D777" s="151" t="s">
        <v>1699</v>
      </c>
      <c r="E777" s="151" t="s">
        <v>1700</v>
      </c>
      <c r="F777" s="151">
        <v>8</v>
      </c>
      <c r="G777" s="151" t="s">
        <v>1141</v>
      </c>
      <c r="H777" s="153">
        <v>3</v>
      </c>
      <c r="I777" s="151">
        <v>3</v>
      </c>
      <c r="J777" s="154" t="s">
        <v>1147</v>
      </c>
    </row>
    <row r="778" spans="1:10" x14ac:dyDescent="0.3">
      <c r="A778" s="151">
        <v>777</v>
      </c>
      <c r="B778" s="151" t="s">
        <v>1715</v>
      </c>
      <c r="C778" s="151" t="s">
        <v>1716</v>
      </c>
      <c r="D778" s="151" t="s">
        <v>1699</v>
      </c>
      <c r="E778" s="151" t="s">
        <v>1700</v>
      </c>
      <c r="F778" s="151">
        <v>8</v>
      </c>
      <c r="G778" s="151" t="s">
        <v>1141</v>
      </c>
      <c r="H778" s="153">
        <v>3</v>
      </c>
      <c r="I778" s="151">
        <v>3</v>
      </c>
      <c r="J778" s="154" t="s">
        <v>1147</v>
      </c>
    </row>
    <row r="779" spans="1:10" x14ac:dyDescent="0.3">
      <c r="A779" s="151">
        <v>778</v>
      </c>
      <c r="B779" s="151" t="s">
        <v>1717</v>
      </c>
      <c r="C779" s="151" t="s">
        <v>1718</v>
      </c>
      <c r="D779" s="151" t="s">
        <v>1699</v>
      </c>
      <c r="E779" s="151" t="s">
        <v>1700</v>
      </c>
      <c r="F779" s="151">
        <v>8</v>
      </c>
      <c r="G779" s="151" t="s">
        <v>1141</v>
      </c>
      <c r="H779" s="153">
        <v>3</v>
      </c>
      <c r="I779" s="151">
        <v>3</v>
      </c>
      <c r="J779" s="154" t="s">
        <v>1147</v>
      </c>
    </row>
    <row r="780" spans="1:10" x14ac:dyDescent="0.3">
      <c r="A780" s="151">
        <v>779</v>
      </c>
      <c r="B780" s="151" t="s">
        <v>1719</v>
      </c>
      <c r="C780" s="151" t="s">
        <v>1720</v>
      </c>
      <c r="D780" s="151" t="s">
        <v>1699</v>
      </c>
      <c r="E780" s="151" t="s">
        <v>1700</v>
      </c>
      <c r="F780" s="151">
        <v>8</v>
      </c>
      <c r="G780" s="151" t="s">
        <v>1141</v>
      </c>
      <c r="H780" s="153">
        <v>3</v>
      </c>
      <c r="I780" s="151">
        <v>3</v>
      </c>
      <c r="J780" s="154" t="s">
        <v>1147</v>
      </c>
    </row>
    <row r="781" spans="1:10" x14ac:dyDescent="0.3">
      <c r="A781" s="151">
        <v>780</v>
      </c>
      <c r="B781" s="151" t="s">
        <v>1721</v>
      </c>
      <c r="C781" s="151" t="s">
        <v>1722</v>
      </c>
      <c r="D781" s="151" t="s">
        <v>1699</v>
      </c>
      <c r="E781" s="151" t="s">
        <v>1700</v>
      </c>
      <c r="F781" s="151">
        <v>8</v>
      </c>
      <c r="G781" s="151" t="s">
        <v>1141</v>
      </c>
      <c r="H781" s="153">
        <v>3</v>
      </c>
      <c r="I781" s="151">
        <v>3</v>
      </c>
      <c r="J781" s="154" t="s">
        <v>1147</v>
      </c>
    </row>
    <row r="782" spans="1:10" x14ac:dyDescent="0.3">
      <c r="A782" s="151">
        <v>781</v>
      </c>
      <c r="B782" s="151" t="s">
        <v>1723</v>
      </c>
      <c r="C782" s="151" t="s">
        <v>1724</v>
      </c>
      <c r="D782" s="151" t="s">
        <v>1699</v>
      </c>
      <c r="E782" s="151" t="s">
        <v>1700</v>
      </c>
      <c r="F782" s="151">
        <v>8</v>
      </c>
      <c r="G782" s="151" t="s">
        <v>1141</v>
      </c>
      <c r="H782" s="153">
        <v>3</v>
      </c>
      <c r="I782" s="151">
        <v>3</v>
      </c>
      <c r="J782" s="154" t="s">
        <v>1147</v>
      </c>
    </row>
    <row r="783" spans="1:10" x14ac:dyDescent="0.3">
      <c r="A783" s="151">
        <v>782</v>
      </c>
      <c r="B783" s="151" t="s">
        <v>1725</v>
      </c>
      <c r="C783" s="151" t="s">
        <v>1726</v>
      </c>
      <c r="D783" s="151" t="s">
        <v>1699</v>
      </c>
      <c r="E783" s="151" t="s">
        <v>1700</v>
      </c>
      <c r="F783" s="151">
        <v>8</v>
      </c>
      <c r="G783" s="151" t="s">
        <v>1141</v>
      </c>
      <c r="H783" s="153">
        <v>3</v>
      </c>
      <c r="I783" s="151">
        <v>3</v>
      </c>
      <c r="J783" s="154" t="s">
        <v>1147</v>
      </c>
    </row>
    <row r="784" spans="1:10" x14ac:dyDescent="0.3">
      <c r="A784" s="151">
        <v>783</v>
      </c>
      <c r="B784" s="151" t="s">
        <v>1727</v>
      </c>
      <c r="C784" s="151" t="s">
        <v>1728</v>
      </c>
      <c r="D784" s="151" t="s">
        <v>1699</v>
      </c>
      <c r="E784" s="151" t="s">
        <v>1700</v>
      </c>
      <c r="F784" s="151">
        <v>8</v>
      </c>
      <c r="G784" s="151" t="s">
        <v>1141</v>
      </c>
      <c r="H784" s="153">
        <v>3</v>
      </c>
      <c r="I784" s="151">
        <v>3</v>
      </c>
      <c r="J784" s="154" t="s">
        <v>1147</v>
      </c>
    </row>
    <row r="785" spans="1:10" x14ac:dyDescent="0.3">
      <c r="A785" s="151">
        <v>784</v>
      </c>
      <c r="B785" s="151" t="s">
        <v>1729</v>
      </c>
      <c r="C785" s="151" t="s">
        <v>1730</v>
      </c>
      <c r="D785" s="151" t="s">
        <v>1699</v>
      </c>
      <c r="E785" s="151" t="s">
        <v>1700</v>
      </c>
      <c r="F785" s="151">
        <v>8</v>
      </c>
      <c r="G785" s="151" t="s">
        <v>1141</v>
      </c>
      <c r="H785" s="153">
        <v>3</v>
      </c>
      <c r="I785" s="151">
        <v>3</v>
      </c>
      <c r="J785" s="154" t="s">
        <v>1147</v>
      </c>
    </row>
    <row r="786" spans="1:10" x14ac:dyDescent="0.3">
      <c r="A786" s="151">
        <v>785</v>
      </c>
      <c r="B786" s="151" t="s">
        <v>1731</v>
      </c>
      <c r="C786" s="151" t="s">
        <v>1732</v>
      </c>
      <c r="D786" s="151" t="s">
        <v>1699</v>
      </c>
      <c r="E786" s="151" t="s">
        <v>1700</v>
      </c>
      <c r="F786" s="151">
        <v>8</v>
      </c>
      <c r="G786" s="151" t="s">
        <v>1141</v>
      </c>
      <c r="H786" s="153">
        <v>3</v>
      </c>
      <c r="I786" s="151">
        <v>3</v>
      </c>
      <c r="J786" s="154" t="s">
        <v>1147</v>
      </c>
    </row>
    <row r="787" spans="1:10" x14ac:dyDescent="0.3">
      <c r="A787" s="151">
        <v>786</v>
      </c>
      <c r="B787" s="151" t="s">
        <v>1733</v>
      </c>
      <c r="C787" s="151" t="s">
        <v>1734</v>
      </c>
      <c r="D787" s="151" t="s">
        <v>1699</v>
      </c>
      <c r="E787" s="151" t="s">
        <v>1700</v>
      </c>
      <c r="F787" s="151">
        <v>8</v>
      </c>
      <c r="G787" s="151" t="s">
        <v>1141</v>
      </c>
      <c r="H787" s="153">
        <v>3</v>
      </c>
      <c r="I787" s="151">
        <v>3</v>
      </c>
      <c r="J787" s="154" t="s">
        <v>1147</v>
      </c>
    </row>
    <row r="788" spans="1:10" x14ac:dyDescent="0.3">
      <c r="A788" s="151">
        <v>787</v>
      </c>
      <c r="B788" s="151" t="s">
        <v>1735</v>
      </c>
      <c r="C788" s="151" t="s">
        <v>1736</v>
      </c>
      <c r="D788" s="151" t="s">
        <v>1699</v>
      </c>
      <c r="E788" s="151" t="s">
        <v>1700</v>
      </c>
      <c r="F788" s="151">
        <v>8</v>
      </c>
      <c r="G788" s="151" t="s">
        <v>1141</v>
      </c>
      <c r="H788" s="153">
        <v>3</v>
      </c>
      <c r="I788" s="151">
        <v>3</v>
      </c>
      <c r="J788" s="154" t="s">
        <v>1147</v>
      </c>
    </row>
    <row r="789" spans="1:10" x14ac:dyDescent="0.3">
      <c r="A789" s="151">
        <v>788</v>
      </c>
      <c r="B789" s="151" t="s">
        <v>1737</v>
      </c>
      <c r="C789" s="151" t="s">
        <v>1738</v>
      </c>
      <c r="D789" s="151" t="s">
        <v>1699</v>
      </c>
      <c r="E789" s="151" t="s">
        <v>1700</v>
      </c>
      <c r="F789" s="151">
        <v>8</v>
      </c>
      <c r="G789" s="151" t="s">
        <v>1141</v>
      </c>
      <c r="H789" s="153">
        <v>3</v>
      </c>
      <c r="I789" s="151">
        <v>3</v>
      </c>
      <c r="J789" s="154" t="s">
        <v>1147</v>
      </c>
    </row>
    <row r="790" spans="1:10" x14ac:dyDescent="0.3">
      <c r="A790" s="151">
        <v>789</v>
      </c>
      <c r="B790" s="151" t="s">
        <v>1739</v>
      </c>
      <c r="C790" s="151" t="s">
        <v>1740</v>
      </c>
      <c r="D790" s="151" t="s">
        <v>1699</v>
      </c>
      <c r="E790" s="151" t="s">
        <v>1700</v>
      </c>
      <c r="F790" s="151">
        <v>8</v>
      </c>
      <c r="G790" s="151" t="s">
        <v>1141</v>
      </c>
      <c r="H790" s="153">
        <v>3</v>
      </c>
      <c r="I790" s="151">
        <v>3</v>
      </c>
      <c r="J790" s="154" t="s">
        <v>1147</v>
      </c>
    </row>
    <row r="791" spans="1:10" x14ac:dyDescent="0.3">
      <c r="A791" s="151">
        <v>790</v>
      </c>
      <c r="B791" s="151" t="s">
        <v>1741</v>
      </c>
      <c r="C791" s="151" t="s">
        <v>1742</v>
      </c>
      <c r="D791" s="151" t="s">
        <v>1699</v>
      </c>
      <c r="E791" s="151" t="s">
        <v>1700</v>
      </c>
      <c r="F791" s="151">
        <v>8</v>
      </c>
      <c r="G791" s="151" t="s">
        <v>1141</v>
      </c>
      <c r="H791" s="153">
        <v>3</v>
      </c>
      <c r="I791" s="151">
        <v>3</v>
      </c>
      <c r="J791" s="154" t="s">
        <v>1147</v>
      </c>
    </row>
    <row r="792" spans="1:10" x14ac:dyDescent="0.3">
      <c r="A792" s="151">
        <v>791</v>
      </c>
      <c r="B792" s="151" t="s">
        <v>1743</v>
      </c>
      <c r="C792" s="151" t="s">
        <v>1744</v>
      </c>
      <c r="D792" s="151" t="s">
        <v>1699</v>
      </c>
      <c r="E792" s="151" t="s">
        <v>1700</v>
      </c>
      <c r="F792" s="151">
        <v>8</v>
      </c>
      <c r="G792" s="151" t="s">
        <v>1141</v>
      </c>
      <c r="H792" s="153">
        <v>3</v>
      </c>
      <c r="I792" s="151">
        <v>3</v>
      </c>
      <c r="J792" s="154" t="s">
        <v>1147</v>
      </c>
    </row>
    <row r="793" spans="1:10" x14ac:dyDescent="0.3">
      <c r="A793" s="151">
        <v>792</v>
      </c>
      <c r="B793" s="151" t="s">
        <v>1745</v>
      </c>
      <c r="C793" s="151" t="s">
        <v>1746</v>
      </c>
      <c r="D793" s="151" t="s">
        <v>1699</v>
      </c>
      <c r="E793" s="151" t="s">
        <v>1700</v>
      </c>
      <c r="F793" s="151">
        <v>8</v>
      </c>
      <c r="G793" s="151" t="s">
        <v>1141</v>
      </c>
      <c r="H793" s="153">
        <v>3</v>
      </c>
      <c r="I793" s="151">
        <v>3</v>
      </c>
      <c r="J793" s="154" t="s">
        <v>1147</v>
      </c>
    </row>
    <row r="794" spans="1:10" x14ac:dyDescent="0.3">
      <c r="A794" s="151">
        <v>793</v>
      </c>
      <c r="B794" s="151" t="s">
        <v>1747</v>
      </c>
      <c r="C794" s="151" t="s">
        <v>1748</v>
      </c>
      <c r="D794" s="151" t="s">
        <v>1699</v>
      </c>
      <c r="E794" s="151" t="s">
        <v>1700</v>
      </c>
      <c r="F794" s="151">
        <v>8</v>
      </c>
      <c r="G794" s="151" t="s">
        <v>1141</v>
      </c>
      <c r="H794" s="153">
        <v>3</v>
      </c>
      <c r="I794" s="151">
        <v>3</v>
      </c>
      <c r="J794" s="154" t="s">
        <v>1147</v>
      </c>
    </row>
    <row r="795" spans="1:10" x14ac:dyDescent="0.3">
      <c r="A795" s="151">
        <v>794</v>
      </c>
      <c r="B795" s="151" t="s">
        <v>1749</v>
      </c>
      <c r="C795" s="151" t="s">
        <v>1750</v>
      </c>
      <c r="D795" s="151" t="s">
        <v>1699</v>
      </c>
      <c r="E795" s="151" t="s">
        <v>1700</v>
      </c>
      <c r="F795" s="151">
        <v>8</v>
      </c>
      <c r="G795" s="151" t="s">
        <v>1141</v>
      </c>
      <c r="H795" s="153">
        <v>3</v>
      </c>
      <c r="I795" s="151">
        <v>3</v>
      </c>
      <c r="J795" s="154" t="s">
        <v>1147</v>
      </c>
    </row>
    <row r="796" spans="1:10" x14ac:dyDescent="0.3">
      <c r="A796" s="151">
        <v>795</v>
      </c>
      <c r="B796" s="151" t="s">
        <v>1751</v>
      </c>
      <c r="C796" s="151" t="s">
        <v>1752</v>
      </c>
      <c r="D796" s="151" t="s">
        <v>1699</v>
      </c>
      <c r="E796" s="151" t="s">
        <v>1700</v>
      </c>
      <c r="F796" s="151">
        <v>8</v>
      </c>
      <c r="G796" s="151" t="s">
        <v>1141</v>
      </c>
      <c r="H796" s="153">
        <v>3</v>
      </c>
      <c r="I796" s="151">
        <v>3</v>
      </c>
      <c r="J796" s="154" t="s">
        <v>1147</v>
      </c>
    </row>
    <row r="797" spans="1:10" x14ac:dyDescent="0.3">
      <c r="A797" s="151">
        <v>796</v>
      </c>
      <c r="B797" s="151" t="s">
        <v>1753</v>
      </c>
      <c r="C797" s="151" t="s">
        <v>1754</v>
      </c>
      <c r="D797" s="151" t="s">
        <v>1699</v>
      </c>
      <c r="E797" s="151" t="s">
        <v>1700</v>
      </c>
      <c r="F797" s="151">
        <v>8</v>
      </c>
      <c r="G797" s="151" t="s">
        <v>1141</v>
      </c>
      <c r="H797" s="153">
        <v>3</v>
      </c>
      <c r="I797" s="151">
        <v>3</v>
      </c>
      <c r="J797" s="154" t="s">
        <v>1147</v>
      </c>
    </row>
    <row r="798" spans="1:10" x14ac:dyDescent="0.3">
      <c r="A798" s="151">
        <v>797</v>
      </c>
      <c r="B798" s="151" t="s">
        <v>1755</v>
      </c>
      <c r="C798" s="151" t="s">
        <v>1756</v>
      </c>
      <c r="D798" s="151" t="s">
        <v>1699</v>
      </c>
      <c r="E798" s="151" t="s">
        <v>1700</v>
      </c>
      <c r="F798" s="151">
        <v>8</v>
      </c>
      <c r="G798" s="151" t="s">
        <v>1141</v>
      </c>
      <c r="H798" s="153">
        <v>3</v>
      </c>
      <c r="I798" s="151">
        <v>3</v>
      </c>
      <c r="J798" s="154" t="s">
        <v>1147</v>
      </c>
    </row>
    <row r="799" spans="1:10" x14ac:dyDescent="0.3">
      <c r="A799" s="151">
        <v>798</v>
      </c>
      <c r="B799" s="151" t="s">
        <v>1757</v>
      </c>
      <c r="C799" s="151" t="s">
        <v>1758</v>
      </c>
      <c r="D799" s="151" t="s">
        <v>1699</v>
      </c>
      <c r="E799" s="151" t="s">
        <v>1700</v>
      </c>
      <c r="F799" s="151">
        <v>8</v>
      </c>
      <c r="G799" s="151" t="s">
        <v>1141</v>
      </c>
      <c r="H799" s="153">
        <v>3</v>
      </c>
      <c r="I799" s="151">
        <v>3</v>
      </c>
      <c r="J799" s="154" t="s">
        <v>1147</v>
      </c>
    </row>
    <row r="800" spans="1:10" x14ac:dyDescent="0.3">
      <c r="A800" s="151">
        <v>799</v>
      </c>
      <c r="B800" s="151" t="s">
        <v>1759</v>
      </c>
      <c r="C800" s="151" t="s">
        <v>1760</v>
      </c>
      <c r="D800" s="151" t="s">
        <v>1699</v>
      </c>
      <c r="E800" s="151" t="s">
        <v>1700</v>
      </c>
      <c r="F800" s="151">
        <v>8</v>
      </c>
      <c r="G800" s="151" t="s">
        <v>1141</v>
      </c>
      <c r="H800" s="153">
        <v>3</v>
      </c>
      <c r="I800" s="151">
        <v>3</v>
      </c>
      <c r="J800" s="154" t="s">
        <v>1147</v>
      </c>
    </row>
    <row r="801" spans="1:10" x14ac:dyDescent="0.3">
      <c r="A801" s="151">
        <v>800</v>
      </c>
      <c r="B801" s="151" t="s">
        <v>1761</v>
      </c>
      <c r="C801" s="151" t="s">
        <v>1762</v>
      </c>
      <c r="D801" s="151" t="s">
        <v>1699</v>
      </c>
      <c r="E801" s="151" t="s">
        <v>1700</v>
      </c>
      <c r="F801" s="151">
        <v>8</v>
      </c>
      <c r="G801" s="151" t="s">
        <v>1141</v>
      </c>
      <c r="H801" s="153">
        <v>3</v>
      </c>
      <c r="I801" s="151">
        <v>3</v>
      </c>
      <c r="J801" s="154" t="s">
        <v>1147</v>
      </c>
    </row>
    <row r="802" spans="1:10" x14ac:dyDescent="0.3">
      <c r="A802" s="151">
        <v>801</v>
      </c>
      <c r="B802" s="151" t="s">
        <v>1763</v>
      </c>
      <c r="C802" s="151" t="s">
        <v>1764</v>
      </c>
      <c r="D802" s="151" t="s">
        <v>1699</v>
      </c>
      <c r="E802" s="151" t="s">
        <v>1700</v>
      </c>
      <c r="F802" s="151">
        <v>8</v>
      </c>
      <c r="G802" s="151" t="s">
        <v>1141</v>
      </c>
      <c r="H802" s="153">
        <v>3</v>
      </c>
      <c r="I802" s="151">
        <v>3</v>
      </c>
      <c r="J802" s="154" t="s">
        <v>1147</v>
      </c>
    </row>
    <row r="803" spans="1:10" x14ac:dyDescent="0.3">
      <c r="A803" s="151">
        <v>802</v>
      </c>
      <c r="B803" s="151" t="s">
        <v>1765</v>
      </c>
      <c r="C803" s="151" t="s">
        <v>1766</v>
      </c>
      <c r="D803" s="151" t="s">
        <v>1699</v>
      </c>
      <c r="E803" s="151" t="s">
        <v>1700</v>
      </c>
      <c r="F803" s="151">
        <v>8</v>
      </c>
      <c r="G803" s="151" t="s">
        <v>1141</v>
      </c>
      <c r="H803" s="153">
        <v>3</v>
      </c>
      <c r="I803" s="151">
        <v>3</v>
      </c>
      <c r="J803" s="154" t="s">
        <v>1147</v>
      </c>
    </row>
    <row r="804" spans="1:10" x14ac:dyDescent="0.3">
      <c r="A804" s="151">
        <v>803</v>
      </c>
      <c r="B804" s="151" t="s">
        <v>1767</v>
      </c>
      <c r="C804" s="151" t="s">
        <v>1768</v>
      </c>
      <c r="D804" s="151" t="s">
        <v>1699</v>
      </c>
      <c r="E804" s="151" t="s">
        <v>1700</v>
      </c>
      <c r="F804" s="151">
        <v>8</v>
      </c>
      <c r="G804" s="151" t="s">
        <v>1141</v>
      </c>
      <c r="H804" s="153">
        <v>3</v>
      </c>
      <c r="I804" s="151">
        <v>3</v>
      </c>
      <c r="J804" s="154" t="s">
        <v>1147</v>
      </c>
    </row>
    <row r="805" spans="1:10" x14ac:dyDescent="0.3">
      <c r="A805" s="151">
        <v>804</v>
      </c>
      <c r="B805" s="151" t="s">
        <v>1769</v>
      </c>
      <c r="C805" s="151" t="s">
        <v>1770</v>
      </c>
      <c r="D805" s="151" t="s">
        <v>1771</v>
      </c>
      <c r="E805" s="151" t="s">
        <v>1772</v>
      </c>
      <c r="F805" s="151">
        <v>8</v>
      </c>
      <c r="G805" s="151" t="s">
        <v>1141</v>
      </c>
      <c r="H805" s="153">
        <v>3</v>
      </c>
      <c r="I805" s="151">
        <v>3</v>
      </c>
      <c r="J805" s="154" t="s">
        <v>1147</v>
      </c>
    </row>
    <row r="806" spans="1:10" x14ac:dyDescent="0.3">
      <c r="A806" s="151">
        <v>805</v>
      </c>
      <c r="B806" s="151" t="s">
        <v>1773</v>
      </c>
      <c r="C806" s="151" t="s">
        <v>1774</v>
      </c>
      <c r="D806" s="151" t="s">
        <v>1771</v>
      </c>
      <c r="E806" s="151" t="s">
        <v>1772</v>
      </c>
      <c r="F806" s="151">
        <v>8</v>
      </c>
      <c r="G806" s="151" t="s">
        <v>1141</v>
      </c>
      <c r="H806" s="153">
        <v>3</v>
      </c>
      <c r="I806" s="151">
        <v>3</v>
      </c>
      <c r="J806" s="154" t="s">
        <v>1147</v>
      </c>
    </row>
    <row r="807" spans="1:10" x14ac:dyDescent="0.3">
      <c r="A807" s="151">
        <v>806</v>
      </c>
      <c r="B807" s="151" t="s">
        <v>1775</v>
      </c>
      <c r="C807" s="151" t="s">
        <v>1776</v>
      </c>
      <c r="D807" s="151" t="s">
        <v>1771</v>
      </c>
      <c r="E807" s="151" t="s">
        <v>1772</v>
      </c>
      <c r="F807" s="151">
        <v>8</v>
      </c>
      <c r="G807" s="151" t="s">
        <v>1141</v>
      </c>
      <c r="H807" s="153">
        <v>3</v>
      </c>
      <c r="I807" s="151">
        <v>3</v>
      </c>
      <c r="J807" s="154" t="s">
        <v>1147</v>
      </c>
    </row>
    <row r="808" spans="1:10" x14ac:dyDescent="0.3">
      <c r="A808" s="151">
        <v>807</v>
      </c>
      <c r="B808" s="151" t="s">
        <v>1777</v>
      </c>
      <c r="C808" s="151" t="s">
        <v>1778</v>
      </c>
      <c r="D808" s="151" t="s">
        <v>1771</v>
      </c>
      <c r="E808" s="151" t="s">
        <v>1772</v>
      </c>
      <c r="F808" s="151">
        <v>8</v>
      </c>
      <c r="G808" s="151" t="s">
        <v>1141</v>
      </c>
      <c r="H808" s="153">
        <v>3</v>
      </c>
      <c r="I808" s="151">
        <v>3</v>
      </c>
      <c r="J808" s="154" t="s">
        <v>1147</v>
      </c>
    </row>
    <row r="809" spans="1:10" x14ac:dyDescent="0.3">
      <c r="A809" s="151">
        <v>808</v>
      </c>
      <c r="B809" s="151" t="s">
        <v>1779</v>
      </c>
      <c r="C809" s="151" t="s">
        <v>1780</v>
      </c>
      <c r="D809" s="151" t="s">
        <v>1771</v>
      </c>
      <c r="E809" s="151" t="s">
        <v>1772</v>
      </c>
      <c r="F809" s="151">
        <v>8</v>
      </c>
      <c r="G809" s="151" t="s">
        <v>1141</v>
      </c>
      <c r="H809" s="153">
        <v>3</v>
      </c>
      <c r="I809" s="151">
        <v>3</v>
      </c>
      <c r="J809" s="154" t="s">
        <v>1147</v>
      </c>
    </row>
    <row r="810" spans="1:10" x14ac:dyDescent="0.3">
      <c r="A810" s="151">
        <v>809</v>
      </c>
      <c r="B810" s="151" t="s">
        <v>1781</v>
      </c>
      <c r="C810" s="151" t="s">
        <v>1782</v>
      </c>
      <c r="D810" s="151" t="s">
        <v>1771</v>
      </c>
      <c r="E810" s="151" t="s">
        <v>1772</v>
      </c>
      <c r="F810" s="151">
        <v>8</v>
      </c>
      <c r="G810" s="151" t="s">
        <v>1141</v>
      </c>
      <c r="H810" s="153">
        <v>3</v>
      </c>
      <c r="I810" s="151">
        <v>3</v>
      </c>
      <c r="J810" s="154" t="s">
        <v>1147</v>
      </c>
    </row>
    <row r="811" spans="1:10" x14ac:dyDescent="0.3">
      <c r="A811" s="151">
        <v>810</v>
      </c>
      <c r="B811" s="151" t="s">
        <v>1783</v>
      </c>
      <c r="C811" s="151" t="s">
        <v>1784</v>
      </c>
      <c r="D811" s="151" t="s">
        <v>1771</v>
      </c>
      <c r="E811" s="151" t="s">
        <v>1772</v>
      </c>
      <c r="F811" s="151">
        <v>8</v>
      </c>
      <c r="G811" s="151" t="s">
        <v>1141</v>
      </c>
      <c r="H811" s="153">
        <v>3</v>
      </c>
      <c r="I811" s="151">
        <v>3</v>
      </c>
      <c r="J811" s="154" t="s">
        <v>1147</v>
      </c>
    </row>
    <row r="812" spans="1:10" x14ac:dyDescent="0.3">
      <c r="A812" s="151">
        <v>811</v>
      </c>
      <c r="B812" s="151" t="s">
        <v>1785</v>
      </c>
      <c r="C812" s="151" t="s">
        <v>1786</v>
      </c>
      <c r="D812" s="151" t="s">
        <v>1771</v>
      </c>
      <c r="E812" s="151" t="s">
        <v>1772</v>
      </c>
      <c r="F812" s="151">
        <v>8</v>
      </c>
      <c r="G812" s="151" t="s">
        <v>1141</v>
      </c>
      <c r="H812" s="153">
        <v>3</v>
      </c>
      <c r="I812" s="151">
        <v>3</v>
      </c>
      <c r="J812" s="154" t="s">
        <v>1147</v>
      </c>
    </row>
    <row r="813" spans="1:10" x14ac:dyDescent="0.3">
      <c r="A813" s="151">
        <v>812</v>
      </c>
      <c r="B813" s="151" t="s">
        <v>1787</v>
      </c>
      <c r="C813" s="151" t="s">
        <v>1788</v>
      </c>
      <c r="D813" s="151" t="s">
        <v>1771</v>
      </c>
      <c r="E813" s="151" t="s">
        <v>1772</v>
      </c>
      <c r="F813" s="151">
        <v>8</v>
      </c>
      <c r="G813" s="151" t="s">
        <v>1141</v>
      </c>
      <c r="H813" s="153">
        <v>3</v>
      </c>
      <c r="I813" s="151">
        <v>3</v>
      </c>
      <c r="J813" s="154" t="s">
        <v>1147</v>
      </c>
    </row>
    <row r="814" spans="1:10" x14ac:dyDescent="0.3">
      <c r="A814" s="151">
        <v>813</v>
      </c>
      <c r="B814" s="151" t="s">
        <v>1789</v>
      </c>
      <c r="C814" s="151" t="s">
        <v>1790</v>
      </c>
      <c r="D814" s="151" t="s">
        <v>1771</v>
      </c>
      <c r="E814" s="151" t="s">
        <v>1772</v>
      </c>
      <c r="F814" s="151">
        <v>8</v>
      </c>
      <c r="G814" s="151" t="s">
        <v>1141</v>
      </c>
      <c r="H814" s="153">
        <v>3</v>
      </c>
      <c r="I814" s="151">
        <v>3</v>
      </c>
      <c r="J814" s="154" t="s">
        <v>1147</v>
      </c>
    </row>
    <row r="815" spans="1:10" x14ac:dyDescent="0.3">
      <c r="A815" s="151">
        <v>814</v>
      </c>
      <c r="B815" s="151" t="s">
        <v>1791</v>
      </c>
      <c r="C815" s="151" t="s">
        <v>1792</v>
      </c>
      <c r="D815" s="151" t="s">
        <v>1771</v>
      </c>
      <c r="E815" s="151" t="s">
        <v>1772</v>
      </c>
      <c r="F815" s="151">
        <v>8</v>
      </c>
      <c r="G815" s="151" t="s">
        <v>1141</v>
      </c>
      <c r="H815" s="153">
        <v>3</v>
      </c>
      <c r="I815" s="151">
        <v>3</v>
      </c>
      <c r="J815" s="154" t="s">
        <v>1147</v>
      </c>
    </row>
    <row r="816" spans="1:10" x14ac:dyDescent="0.3">
      <c r="A816" s="151">
        <v>815</v>
      </c>
      <c r="B816" s="151" t="s">
        <v>1793</v>
      </c>
      <c r="C816" s="151" t="s">
        <v>1794</v>
      </c>
      <c r="D816" s="151" t="s">
        <v>1771</v>
      </c>
      <c r="E816" s="151" t="s">
        <v>1772</v>
      </c>
      <c r="F816" s="151">
        <v>8</v>
      </c>
      <c r="G816" s="151" t="s">
        <v>1141</v>
      </c>
      <c r="H816" s="153">
        <v>3</v>
      </c>
      <c r="I816" s="151">
        <v>3</v>
      </c>
      <c r="J816" s="154" t="s">
        <v>1147</v>
      </c>
    </row>
    <row r="817" spans="1:10" x14ac:dyDescent="0.3">
      <c r="A817" s="151">
        <v>816</v>
      </c>
      <c r="B817" s="151" t="s">
        <v>1795</v>
      </c>
      <c r="C817" s="151" t="s">
        <v>1796</v>
      </c>
      <c r="D817" s="151" t="s">
        <v>1771</v>
      </c>
      <c r="E817" s="151" t="s">
        <v>1772</v>
      </c>
      <c r="F817" s="151">
        <v>8</v>
      </c>
      <c r="G817" s="151" t="s">
        <v>1141</v>
      </c>
      <c r="H817" s="153">
        <v>3</v>
      </c>
      <c r="I817" s="151">
        <v>3</v>
      </c>
      <c r="J817" s="154" t="s">
        <v>1147</v>
      </c>
    </row>
    <row r="818" spans="1:10" x14ac:dyDescent="0.3">
      <c r="A818" s="151">
        <v>817</v>
      </c>
      <c r="B818" s="151" t="s">
        <v>1797</v>
      </c>
      <c r="C818" s="151" t="s">
        <v>1798</v>
      </c>
      <c r="D818" s="151" t="s">
        <v>1771</v>
      </c>
      <c r="E818" s="151" t="s">
        <v>1772</v>
      </c>
      <c r="F818" s="151">
        <v>8</v>
      </c>
      <c r="G818" s="151" t="s">
        <v>1141</v>
      </c>
      <c r="H818" s="153">
        <v>3</v>
      </c>
      <c r="I818" s="151">
        <v>3</v>
      </c>
      <c r="J818" s="154" t="s">
        <v>1147</v>
      </c>
    </row>
    <row r="819" spans="1:10" x14ac:dyDescent="0.3">
      <c r="A819" s="151">
        <v>818</v>
      </c>
      <c r="B819" s="151" t="s">
        <v>1799</v>
      </c>
      <c r="C819" s="151" t="s">
        <v>1800</v>
      </c>
      <c r="D819" s="151" t="s">
        <v>1771</v>
      </c>
      <c r="E819" s="151" t="s">
        <v>1772</v>
      </c>
      <c r="F819" s="151">
        <v>8</v>
      </c>
      <c r="G819" s="151" t="s">
        <v>1141</v>
      </c>
      <c r="H819" s="153">
        <v>3</v>
      </c>
      <c r="I819" s="151">
        <v>3</v>
      </c>
      <c r="J819" s="154" t="s">
        <v>1147</v>
      </c>
    </row>
    <row r="820" spans="1:10" x14ac:dyDescent="0.3">
      <c r="A820" s="151">
        <v>819</v>
      </c>
      <c r="B820" s="151" t="s">
        <v>1801</v>
      </c>
      <c r="C820" s="151" t="s">
        <v>1802</v>
      </c>
      <c r="D820" s="151" t="s">
        <v>1771</v>
      </c>
      <c r="E820" s="151" t="s">
        <v>1772</v>
      </c>
      <c r="F820" s="151">
        <v>8</v>
      </c>
      <c r="G820" s="151" t="s">
        <v>1141</v>
      </c>
      <c r="H820" s="153">
        <v>3</v>
      </c>
      <c r="I820" s="151">
        <v>3</v>
      </c>
      <c r="J820" s="154" t="s">
        <v>1147</v>
      </c>
    </row>
    <row r="821" spans="1:10" x14ac:dyDescent="0.3">
      <c r="A821" s="151">
        <v>820</v>
      </c>
      <c r="B821" s="151" t="s">
        <v>1803</v>
      </c>
      <c r="C821" s="151" t="s">
        <v>1804</v>
      </c>
      <c r="D821" s="151" t="s">
        <v>1771</v>
      </c>
      <c r="E821" s="151" t="s">
        <v>1772</v>
      </c>
      <c r="F821" s="151">
        <v>8</v>
      </c>
      <c r="G821" s="151" t="s">
        <v>1141</v>
      </c>
      <c r="H821" s="153">
        <v>3</v>
      </c>
      <c r="I821" s="151">
        <v>3</v>
      </c>
      <c r="J821" s="154" t="s">
        <v>1147</v>
      </c>
    </row>
    <row r="822" spans="1:10" x14ac:dyDescent="0.3">
      <c r="A822" s="151">
        <v>821</v>
      </c>
      <c r="B822" s="151" t="s">
        <v>1805</v>
      </c>
      <c r="C822" s="151" t="s">
        <v>1806</v>
      </c>
      <c r="D822" s="151" t="s">
        <v>1771</v>
      </c>
      <c r="E822" s="151" t="s">
        <v>1772</v>
      </c>
      <c r="F822" s="151">
        <v>8</v>
      </c>
      <c r="G822" s="151" t="s">
        <v>1141</v>
      </c>
      <c r="H822" s="153">
        <v>3</v>
      </c>
      <c r="I822" s="151">
        <v>3</v>
      </c>
      <c r="J822" s="154" t="s">
        <v>1147</v>
      </c>
    </row>
    <row r="823" spans="1:10" x14ac:dyDescent="0.3">
      <c r="A823" s="151">
        <v>822</v>
      </c>
      <c r="B823" s="151" t="s">
        <v>1807</v>
      </c>
      <c r="C823" s="151" t="s">
        <v>1808</v>
      </c>
      <c r="D823" s="151" t="s">
        <v>1771</v>
      </c>
      <c r="E823" s="151" t="s">
        <v>1772</v>
      </c>
      <c r="F823" s="151">
        <v>8</v>
      </c>
      <c r="G823" s="151" t="s">
        <v>1141</v>
      </c>
      <c r="H823" s="153">
        <v>3</v>
      </c>
      <c r="I823" s="151">
        <v>3</v>
      </c>
      <c r="J823" s="154" t="s">
        <v>1147</v>
      </c>
    </row>
    <row r="824" spans="1:10" x14ac:dyDescent="0.3">
      <c r="A824" s="151">
        <v>823</v>
      </c>
      <c r="B824" s="151" t="s">
        <v>1809</v>
      </c>
      <c r="C824" s="151" t="s">
        <v>1810</v>
      </c>
      <c r="D824" s="151" t="s">
        <v>1771</v>
      </c>
      <c r="E824" s="151" t="s">
        <v>1772</v>
      </c>
      <c r="F824" s="151">
        <v>8</v>
      </c>
      <c r="G824" s="151" t="s">
        <v>1141</v>
      </c>
      <c r="H824" s="153">
        <v>3</v>
      </c>
      <c r="I824" s="151">
        <v>3</v>
      </c>
      <c r="J824" s="154" t="s">
        <v>1147</v>
      </c>
    </row>
    <row r="825" spans="1:10" x14ac:dyDescent="0.3">
      <c r="A825" s="151">
        <v>824</v>
      </c>
      <c r="B825" s="151" t="s">
        <v>1811</v>
      </c>
      <c r="C825" s="151" t="s">
        <v>1812</v>
      </c>
      <c r="D825" s="151" t="s">
        <v>1771</v>
      </c>
      <c r="E825" s="151" t="s">
        <v>1772</v>
      </c>
      <c r="F825" s="151">
        <v>8</v>
      </c>
      <c r="G825" s="151" t="s">
        <v>1141</v>
      </c>
      <c r="H825" s="153">
        <v>3</v>
      </c>
      <c r="I825" s="151">
        <v>3</v>
      </c>
      <c r="J825" s="154" t="s">
        <v>1147</v>
      </c>
    </row>
    <row r="826" spans="1:10" x14ac:dyDescent="0.3">
      <c r="A826" s="151">
        <v>825</v>
      </c>
      <c r="B826" s="151" t="s">
        <v>1813</v>
      </c>
      <c r="C826" s="151" t="s">
        <v>1814</v>
      </c>
      <c r="D826" s="151" t="s">
        <v>1771</v>
      </c>
      <c r="E826" s="151" t="s">
        <v>1772</v>
      </c>
      <c r="F826" s="151">
        <v>8</v>
      </c>
      <c r="G826" s="151" t="s">
        <v>1141</v>
      </c>
      <c r="H826" s="153">
        <v>3</v>
      </c>
      <c r="I826" s="151">
        <v>3</v>
      </c>
      <c r="J826" s="154" t="s">
        <v>1147</v>
      </c>
    </row>
    <row r="827" spans="1:10" x14ac:dyDescent="0.3">
      <c r="A827" s="151">
        <v>826</v>
      </c>
      <c r="B827" s="151" t="s">
        <v>1815</v>
      </c>
      <c r="C827" s="151" t="s">
        <v>1816</v>
      </c>
      <c r="D827" s="151" t="s">
        <v>1771</v>
      </c>
      <c r="E827" s="151" t="s">
        <v>1772</v>
      </c>
      <c r="F827" s="151">
        <v>8</v>
      </c>
      <c r="G827" s="151" t="s">
        <v>1141</v>
      </c>
      <c r="H827" s="153">
        <v>3</v>
      </c>
      <c r="I827" s="151">
        <v>3</v>
      </c>
      <c r="J827" s="154" t="s">
        <v>1147</v>
      </c>
    </row>
    <row r="828" spans="1:10" x14ac:dyDescent="0.3">
      <c r="A828" s="151">
        <v>827</v>
      </c>
      <c r="B828" s="151" t="s">
        <v>1817</v>
      </c>
      <c r="C828" s="151" t="s">
        <v>1818</v>
      </c>
      <c r="D828" s="151" t="s">
        <v>1771</v>
      </c>
      <c r="E828" s="151" t="s">
        <v>1772</v>
      </c>
      <c r="F828" s="151">
        <v>8</v>
      </c>
      <c r="G828" s="151" t="s">
        <v>1141</v>
      </c>
      <c r="H828" s="153">
        <v>3</v>
      </c>
      <c r="I828" s="151">
        <v>3</v>
      </c>
      <c r="J828" s="154" t="s">
        <v>1147</v>
      </c>
    </row>
    <row r="829" spans="1:10" x14ac:dyDescent="0.3">
      <c r="A829" s="151">
        <v>828</v>
      </c>
      <c r="B829" s="151" t="s">
        <v>1819</v>
      </c>
      <c r="C829" s="151" t="s">
        <v>1820</v>
      </c>
      <c r="D829" s="151" t="s">
        <v>1771</v>
      </c>
      <c r="E829" s="151" t="s">
        <v>1772</v>
      </c>
      <c r="F829" s="151">
        <v>8</v>
      </c>
      <c r="G829" s="151" t="s">
        <v>1141</v>
      </c>
      <c r="H829" s="153">
        <v>3</v>
      </c>
      <c r="I829" s="151">
        <v>3</v>
      </c>
      <c r="J829" s="154" t="s">
        <v>1147</v>
      </c>
    </row>
    <row r="830" spans="1:10" x14ac:dyDescent="0.3">
      <c r="A830" s="151">
        <v>829</v>
      </c>
      <c r="B830" s="151" t="s">
        <v>1821</v>
      </c>
      <c r="C830" s="151" t="s">
        <v>1822</v>
      </c>
      <c r="D830" s="151" t="s">
        <v>1771</v>
      </c>
      <c r="E830" s="151" t="s">
        <v>1772</v>
      </c>
      <c r="F830" s="151">
        <v>8</v>
      </c>
      <c r="G830" s="151" t="s">
        <v>1141</v>
      </c>
      <c r="H830" s="153">
        <v>3</v>
      </c>
      <c r="I830" s="151">
        <v>3</v>
      </c>
      <c r="J830" s="154" t="s">
        <v>1147</v>
      </c>
    </row>
    <row r="831" spans="1:10" x14ac:dyDescent="0.3">
      <c r="A831" s="151">
        <v>830</v>
      </c>
      <c r="B831" s="151" t="s">
        <v>1823</v>
      </c>
      <c r="C831" s="151" t="s">
        <v>1824</v>
      </c>
      <c r="D831" s="151" t="s">
        <v>1771</v>
      </c>
      <c r="E831" s="151" t="s">
        <v>1772</v>
      </c>
      <c r="F831" s="151">
        <v>8</v>
      </c>
      <c r="G831" s="151" t="s">
        <v>1141</v>
      </c>
      <c r="H831" s="153">
        <v>3</v>
      </c>
      <c r="I831" s="151">
        <v>3</v>
      </c>
      <c r="J831" s="154" t="s">
        <v>1147</v>
      </c>
    </row>
    <row r="832" spans="1:10" x14ac:dyDescent="0.3">
      <c r="A832" s="151">
        <v>831</v>
      </c>
      <c r="B832" s="151" t="s">
        <v>1825</v>
      </c>
      <c r="C832" s="151" t="s">
        <v>1826</v>
      </c>
      <c r="D832" s="151" t="s">
        <v>1827</v>
      </c>
      <c r="E832" s="151" t="s">
        <v>1828</v>
      </c>
      <c r="F832" s="151">
        <v>8</v>
      </c>
      <c r="G832" s="151" t="s">
        <v>1141</v>
      </c>
      <c r="H832" s="153">
        <v>2</v>
      </c>
      <c r="I832" s="151">
        <v>2</v>
      </c>
      <c r="J832" s="154" t="s">
        <v>1476</v>
      </c>
    </row>
    <row r="833" spans="1:10" x14ac:dyDescent="0.3">
      <c r="A833" s="151">
        <v>832</v>
      </c>
      <c r="B833" s="151" t="s">
        <v>1829</v>
      </c>
      <c r="C833" s="151" t="s">
        <v>1830</v>
      </c>
      <c r="D833" s="151" t="s">
        <v>1827</v>
      </c>
      <c r="E833" s="151" t="s">
        <v>1828</v>
      </c>
      <c r="F833" s="151">
        <v>8</v>
      </c>
      <c r="G833" s="151" t="s">
        <v>1141</v>
      </c>
      <c r="H833" s="153">
        <v>2</v>
      </c>
      <c r="I833" s="151">
        <v>2</v>
      </c>
      <c r="J833" s="154" t="s">
        <v>1476</v>
      </c>
    </row>
    <row r="834" spans="1:10" x14ac:dyDescent="0.3">
      <c r="A834" s="151">
        <v>833</v>
      </c>
      <c r="B834" s="151" t="s">
        <v>1831</v>
      </c>
      <c r="C834" s="151" t="s">
        <v>1832</v>
      </c>
      <c r="D834" s="151" t="s">
        <v>1827</v>
      </c>
      <c r="E834" s="151" t="s">
        <v>1828</v>
      </c>
      <c r="F834" s="151">
        <v>8</v>
      </c>
      <c r="G834" s="151" t="s">
        <v>1141</v>
      </c>
      <c r="H834" s="153">
        <v>2</v>
      </c>
      <c r="I834" s="151">
        <v>2</v>
      </c>
      <c r="J834" s="154" t="s">
        <v>1476</v>
      </c>
    </row>
    <row r="835" spans="1:10" x14ac:dyDescent="0.3">
      <c r="A835" s="151">
        <v>834</v>
      </c>
      <c r="B835" s="151" t="s">
        <v>1833</v>
      </c>
      <c r="C835" s="151" t="s">
        <v>1834</v>
      </c>
      <c r="D835" s="151" t="s">
        <v>1827</v>
      </c>
      <c r="E835" s="151" t="s">
        <v>1828</v>
      </c>
      <c r="F835" s="151">
        <v>8</v>
      </c>
      <c r="G835" s="151" t="s">
        <v>1141</v>
      </c>
      <c r="H835" s="153">
        <v>2</v>
      </c>
      <c r="I835" s="151">
        <v>2</v>
      </c>
      <c r="J835" s="154" t="s">
        <v>1476</v>
      </c>
    </row>
    <row r="836" spans="1:10" x14ac:dyDescent="0.3">
      <c r="A836" s="151">
        <v>835</v>
      </c>
      <c r="B836" s="151" t="s">
        <v>1835</v>
      </c>
      <c r="C836" s="151" t="s">
        <v>1836</v>
      </c>
      <c r="D836" s="151" t="s">
        <v>1827</v>
      </c>
      <c r="E836" s="151" t="s">
        <v>1828</v>
      </c>
      <c r="F836" s="151">
        <v>8</v>
      </c>
      <c r="G836" s="151" t="s">
        <v>1141</v>
      </c>
      <c r="H836" s="153">
        <v>2</v>
      </c>
      <c r="I836" s="151">
        <v>2</v>
      </c>
      <c r="J836" s="154" t="s">
        <v>1476</v>
      </c>
    </row>
    <row r="837" spans="1:10" x14ac:dyDescent="0.3">
      <c r="A837" s="151">
        <v>836</v>
      </c>
      <c r="B837" s="151" t="s">
        <v>1837</v>
      </c>
      <c r="C837" s="151" t="s">
        <v>1838</v>
      </c>
      <c r="D837" s="151" t="s">
        <v>1827</v>
      </c>
      <c r="E837" s="151" t="s">
        <v>1828</v>
      </c>
      <c r="F837" s="151">
        <v>8</v>
      </c>
      <c r="G837" s="151" t="s">
        <v>1141</v>
      </c>
      <c r="H837" s="153">
        <v>2</v>
      </c>
      <c r="I837" s="151">
        <v>2</v>
      </c>
      <c r="J837" s="154" t="s">
        <v>1476</v>
      </c>
    </row>
    <row r="838" spans="1:10" x14ac:dyDescent="0.3">
      <c r="A838" s="151">
        <v>837</v>
      </c>
      <c r="B838" s="151" t="s">
        <v>1839</v>
      </c>
      <c r="C838" s="151" t="s">
        <v>1840</v>
      </c>
      <c r="D838" s="151" t="s">
        <v>1827</v>
      </c>
      <c r="E838" s="151" t="s">
        <v>1828</v>
      </c>
      <c r="F838" s="151">
        <v>8</v>
      </c>
      <c r="G838" s="151" t="s">
        <v>1141</v>
      </c>
      <c r="H838" s="153">
        <v>2</v>
      </c>
      <c r="I838" s="151">
        <v>2</v>
      </c>
      <c r="J838" s="154" t="s">
        <v>1476</v>
      </c>
    </row>
    <row r="839" spans="1:10" x14ac:dyDescent="0.3">
      <c r="A839" s="151">
        <v>838</v>
      </c>
      <c r="B839" s="151" t="s">
        <v>1841</v>
      </c>
      <c r="C839" s="151" t="s">
        <v>1842</v>
      </c>
      <c r="D839" s="151" t="s">
        <v>1827</v>
      </c>
      <c r="E839" s="151" t="s">
        <v>1828</v>
      </c>
      <c r="F839" s="151">
        <v>8</v>
      </c>
      <c r="G839" s="151" t="s">
        <v>1141</v>
      </c>
      <c r="H839" s="153">
        <v>2</v>
      </c>
      <c r="I839" s="151">
        <v>2</v>
      </c>
      <c r="J839" s="154" t="s">
        <v>1476</v>
      </c>
    </row>
    <row r="840" spans="1:10" x14ac:dyDescent="0.3">
      <c r="A840" s="151">
        <v>839</v>
      </c>
      <c r="B840" s="151" t="s">
        <v>1843</v>
      </c>
      <c r="C840" s="151" t="s">
        <v>1844</v>
      </c>
      <c r="D840" s="151" t="s">
        <v>1827</v>
      </c>
      <c r="E840" s="151" t="s">
        <v>1828</v>
      </c>
      <c r="F840" s="151">
        <v>8</v>
      </c>
      <c r="G840" s="151" t="s">
        <v>1141</v>
      </c>
      <c r="H840" s="153">
        <v>2</v>
      </c>
      <c r="I840" s="151">
        <v>2</v>
      </c>
      <c r="J840" s="154" t="s">
        <v>1476</v>
      </c>
    </row>
    <row r="841" spans="1:10" x14ac:dyDescent="0.3">
      <c r="A841" s="151">
        <v>840</v>
      </c>
      <c r="B841" s="151" t="s">
        <v>1845</v>
      </c>
      <c r="C841" s="151" t="s">
        <v>1846</v>
      </c>
      <c r="D841" s="151" t="s">
        <v>1827</v>
      </c>
      <c r="E841" s="151" t="s">
        <v>1828</v>
      </c>
      <c r="F841" s="151">
        <v>8</v>
      </c>
      <c r="G841" s="151" t="s">
        <v>1141</v>
      </c>
      <c r="H841" s="153">
        <v>2</v>
      </c>
      <c r="I841" s="151">
        <v>2</v>
      </c>
      <c r="J841" s="154" t="s">
        <v>1476</v>
      </c>
    </row>
    <row r="842" spans="1:10" x14ac:dyDescent="0.3">
      <c r="A842" s="151">
        <v>841</v>
      </c>
      <c r="B842" s="151" t="s">
        <v>1847</v>
      </c>
      <c r="C842" s="151" t="s">
        <v>1848</v>
      </c>
      <c r="D842" s="151" t="s">
        <v>1827</v>
      </c>
      <c r="E842" s="151" t="s">
        <v>1828</v>
      </c>
      <c r="F842" s="151">
        <v>8</v>
      </c>
      <c r="G842" s="151" t="s">
        <v>1141</v>
      </c>
      <c r="H842" s="153">
        <v>2</v>
      </c>
      <c r="I842" s="151">
        <v>2</v>
      </c>
      <c r="J842" s="154" t="s">
        <v>1476</v>
      </c>
    </row>
    <row r="843" spans="1:10" x14ac:dyDescent="0.3">
      <c r="A843" s="151">
        <v>842</v>
      </c>
      <c r="B843" s="151" t="s">
        <v>1849</v>
      </c>
      <c r="C843" s="151" t="s">
        <v>1850</v>
      </c>
      <c r="D843" s="151" t="s">
        <v>1827</v>
      </c>
      <c r="E843" s="151" t="s">
        <v>1828</v>
      </c>
      <c r="F843" s="151">
        <v>8</v>
      </c>
      <c r="G843" s="151" t="s">
        <v>1141</v>
      </c>
      <c r="H843" s="153">
        <v>2</v>
      </c>
      <c r="I843" s="151">
        <v>2</v>
      </c>
      <c r="J843" s="154" t="s">
        <v>1476</v>
      </c>
    </row>
    <row r="844" spans="1:10" x14ac:dyDescent="0.3">
      <c r="A844" s="151">
        <v>843</v>
      </c>
      <c r="B844" s="151" t="s">
        <v>1851</v>
      </c>
      <c r="C844" s="151" t="s">
        <v>1852</v>
      </c>
      <c r="D844" s="151" t="s">
        <v>1827</v>
      </c>
      <c r="E844" s="151" t="s">
        <v>1828</v>
      </c>
      <c r="F844" s="151">
        <v>8</v>
      </c>
      <c r="G844" s="151" t="s">
        <v>1141</v>
      </c>
      <c r="H844" s="153">
        <v>2</v>
      </c>
      <c r="I844" s="151">
        <v>2</v>
      </c>
      <c r="J844" s="154" t="s">
        <v>1476</v>
      </c>
    </row>
    <row r="845" spans="1:10" x14ac:dyDescent="0.3">
      <c r="A845" s="151">
        <v>844</v>
      </c>
      <c r="B845" s="151" t="s">
        <v>1853</v>
      </c>
      <c r="C845" s="151" t="s">
        <v>1854</v>
      </c>
      <c r="D845" s="151" t="s">
        <v>1827</v>
      </c>
      <c r="E845" s="151" t="s">
        <v>1828</v>
      </c>
      <c r="F845" s="151">
        <v>8</v>
      </c>
      <c r="G845" s="151" t="s">
        <v>1141</v>
      </c>
      <c r="H845" s="153">
        <v>2</v>
      </c>
      <c r="I845" s="151">
        <v>2</v>
      </c>
      <c r="J845" s="154" t="s">
        <v>1476</v>
      </c>
    </row>
    <row r="846" spans="1:10" x14ac:dyDescent="0.3">
      <c r="A846" s="151">
        <v>845</v>
      </c>
      <c r="B846" s="151" t="s">
        <v>1855</v>
      </c>
      <c r="C846" s="151" t="s">
        <v>1856</v>
      </c>
      <c r="D846" s="151" t="s">
        <v>1827</v>
      </c>
      <c r="E846" s="151" t="s">
        <v>1828</v>
      </c>
      <c r="F846" s="151">
        <v>8</v>
      </c>
      <c r="G846" s="151" t="s">
        <v>1141</v>
      </c>
      <c r="H846" s="153">
        <v>2</v>
      </c>
      <c r="I846" s="151">
        <v>2</v>
      </c>
      <c r="J846" s="154" t="s">
        <v>1476</v>
      </c>
    </row>
    <row r="847" spans="1:10" x14ac:dyDescent="0.3">
      <c r="A847" s="151">
        <v>846</v>
      </c>
      <c r="B847" s="151" t="s">
        <v>1857</v>
      </c>
      <c r="C847" s="151" t="s">
        <v>1858</v>
      </c>
      <c r="D847" s="151" t="s">
        <v>1827</v>
      </c>
      <c r="E847" s="151" t="s">
        <v>1828</v>
      </c>
      <c r="F847" s="151">
        <v>8</v>
      </c>
      <c r="G847" s="151" t="s">
        <v>1141</v>
      </c>
      <c r="H847" s="153">
        <v>2</v>
      </c>
      <c r="I847" s="151">
        <v>2</v>
      </c>
      <c r="J847" s="154" t="s">
        <v>1476</v>
      </c>
    </row>
    <row r="848" spans="1:10" x14ac:dyDescent="0.3">
      <c r="A848" s="151">
        <v>847</v>
      </c>
      <c r="B848" s="151" t="s">
        <v>1859</v>
      </c>
      <c r="C848" s="151" t="s">
        <v>1860</v>
      </c>
      <c r="D848" s="151" t="s">
        <v>1827</v>
      </c>
      <c r="E848" s="151" t="s">
        <v>1828</v>
      </c>
      <c r="F848" s="151">
        <v>8</v>
      </c>
      <c r="G848" s="151" t="s">
        <v>1141</v>
      </c>
      <c r="H848" s="153">
        <v>2</v>
      </c>
      <c r="I848" s="151">
        <v>2</v>
      </c>
      <c r="J848" s="154" t="s">
        <v>1476</v>
      </c>
    </row>
    <row r="849" spans="1:10" x14ac:dyDescent="0.3">
      <c r="A849" s="151">
        <v>848</v>
      </c>
      <c r="B849" s="151" t="s">
        <v>1861</v>
      </c>
      <c r="C849" s="151" t="s">
        <v>1862</v>
      </c>
      <c r="D849" s="151" t="s">
        <v>1827</v>
      </c>
      <c r="E849" s="151" t="s">
        <v>1828</v>
      </c>
      <c r="F849" s="151">
        <v>8</v>
      </c>
      <c r="G849" s="151" t="s">
        <v>1141</v>
      </c>
      <c r="H849" s="153">
        <v>2</v>
      </c>
      <c r="I849" s="151">
        <v>2</v>
      </c>
      <c r="J849" s="154" t="s">
        <v>1476</v>
      </c>
    </row>
    <row r="850" spans="1:10" x14ac:dyDescent="0.3">
      <c r="A850" s="151">
        <v>849</v>
      </c>
      <c r="B850" s="151" t="s">
        <v>1863</v>
      </c>
      <c r="C850" s="151" t="s">
        <v>1864</v>
      </c>
      <c r="D850" s="151" t="s">
        <v>1827</v>
      </c>
      <c r="E850" s="151" t="s">
        <v>1828</v>
      </c>
      <c r="F850" s="151">
        <v>8</v>
      </c>
      <c r="G850" s="151" t="s">
        <v>1141</v>
      </c>
      <c r="H850" s="153">
        <v>2</v>
      </c>
      <c r="I850" s="151">
        <v>2</v>
      </c>
      <c r="J850" s="154" t="s">
        <v>1476</v>
      </c>
    </row>
    <row r="851" spans="1:10" x14ac:dyDescent="0.3">
      <c r="A851" s="151">
        <v>850</v>
      </c>
      <c r="B851" s="151" t="s">
        <v>1865</v>
      </c>
      <c r="C851" s="151" t="s">
        <v>1866</v>
      </c>
      <c r="D851" s="151" t="s">
        <v>1827</v>
      </c>
      <c r="E851" s="151" t="s">
        <v>1828</v>
      </c>
      <c r="F851" s="151">
        <v>8</v>
      </c>
      <c r="G851" s="151" t="s">
        <v>1141</v>
      </c>
      <c r="H851" s="153">
        <v>2</v>
      </c>
      <c r="I851" s="151">
        <v>2</v>
      </c>
      <c r="J851" s="154" t="s">
        <v>1476</v>
      </c>
    </row>
    <row r="852" spans="1:10" x14ac:dyDescent="0.3">
      <c r="A852" s="151">
        <v>851</v>
      </c>
      <c r="B852" s="151" t="s">
        <v>1867</v>
      </c>
      <c r="C852" s="151" t="s">
        <v>1868</v>
      </c>
      <c r="D852" s="151" t="s">
        <v>1827</v>
      </c>
      <c r="E852" s="151" t="s">
        <v>1828</v>
      </c>
      <c r="F852" s="151">
        <v>8</v>
      </c>
      <c r="G852" s="151" t="s">
        <v>1141</v>
      </c>
      <c r="H852" s="153">
        <v>2</v>
      </c>
      <c r="I852" s="151">
        <v>2</v>
      </c>
      <c r="J852" s="154" t="s">
        <v>1476</v>
      </c>
    </row>
    <row r="853" spans="1:10" x14ac:dyDescent="0.3">
      <c r="A853" s="151">
        <v>852</v>
      </c>
      <c r="B853" s="151" t="s">
        <v>1869</v>
      </c>
      <c r="C853" s="151" t="s">
        <v>1870</v>
      </c>
      <c r="D853" s="151" t="s">
        <v>1827</v>
      </c>
      <c r="E853" s="151" t="s">
        <v>1828</v>
      </c>
      <c r="F853" s="151">
        <v>8</v>
      </c>
      <c r="G853" s="151" t="s">
        <v>1141</v>
      </c>
      <c r="H853" s="153">
        <v>2</v>
      </c>
      <c r="I853" s="151">
        <v>2</v>
      </c>
      <c r="J853" s="154" t="s">
        <v>1476</v>
      </c>
    </row>
    <row r="854" spans="1:10" x14ac:dyDescent="0.3">
      <c r="A854" s="151">
        <v>853</v>
      </c>
      <c r="B854" s="151" t="s">
        <v>1871</v>
      </c>
      <c r="C854" s="151" t="s">
        <v>1872</v>
      </c>
      <c r="D854" s="151" t="s">
        <v>1827</v>
      </c>
      <c r="E854" s="151" t="s">
        <v>1828</v>
      </c>
      <c r="F854" s="151">
        <v>8</v>
      </c>
      <c r="G854" s="151" t="s">
        <v>1141</v>
      </c>
      <c r="H854" s="153">
        <v>2</v>
      </c>
      <c r="I854" s="151">
        <v>2</v>
      </c>
      <c r="J854" s="154" t="s">
        <v>1476</v>
      </c>
    </row>
    <row r="855" spans="1:10" x14ac:dyDescent="0.3">
      <c r="A855" s="151">
        <v>854</v>
      </c>
      <c r="B855" s="151" t="s">
        <v>1873</v>
      </c>
      <c r="C855" s="151" t="s">
        <v>1874</v>
      </c>
      <c r="D855" s="151" t="s">
        <v>1827</v>
      </c>
      <c r="E855" s="151" t="s">
        <v>1828</v>
      </c>
      <c r="F855" s="151">
        <v>8</v>
      </c>
      <c r="G855" s="151" t="s">
        <v>1141</v>
      </c>
      <c r="H855" s="153">
        <v>2</v>
      </c>
      <c r="I855" s="151">
        <v>2</v>
      </c>
      <c r="J855" s="154" t="s">
        <v>1476</v>
      </c>
    </row>
    <row r="856" spans="1:10" x14ac:dyDescent="0.3">
      <c r="A856" s="151">
        <v>855</v>
      </c>
      <c r="B856" s="151" t="s">
        <v>1875</v>
      </c>
      <c r="C856" s="151" t="s">
        <v>1876</v>
      </c>
      <c r="D856" s="151" t="s">
        <v>1827</v>
      </c>
      <c r="E856" s="151" t="s">
        <v>1828</v>
      </c>
      <c r="F856" s="151">
        <v>8</v>
      </c>
      <c r="G856" s="151" t="s">
        <v>1141</v>
      </c>
      <c r="H856" s="153">
        <v>2</v>
      </c>
      <c r="I856" s="151">
        <v>2</v>
      </c>
      <c r="J856" s="154" t="s">
        <v>1476</v>
      </c>
    </row>
    <row r="857" spans="1:10" x14ac:dyDescent="0.3">
      <c r="A857" s="151">
        <v>856</v>
      </c>
      <c r="B857" s="151" t="s">
        <v>1877</v>
      </c>
      <c r="C857" s="151" t="s">
        <v>1878</v>
      </c>
      <c r="D857" s="151" t="s">
        <v>1827</v>
      </c>
      <c r="E857" s="151" t="s">
        <v>1828</v>
      </c>
      <c r="F857" s="151">
        <v>8</v>
      </c>
      <c r="G857" s="151" t="s">
        <v>1141</v>
      </c>
      <c r="H857" s="153">
        <v>2</v>
      </c>
      <c r="I857" s="151">
        <v>2</v>
      </c>
      <c r="J857" s="154" t="s">
        <v>1476</v>
      </c>
    </row>
    <row r="858" spans="1:10" x14ac:dyDescent="0.3">
      <c r="A858" s="151">
        <v>857</v>
      </c>
      <c r="B858" s="151" t="s">
        <v>1879</v>
      </c>
      <c r="C858" s="151" t="s">
        <v>1880</v>
      </c>
      <c r="D858" s="151" t="s">
        <v>1881</v>
      </c>
      <c r="E858" s="151" t="s">
        <v>1882</v>
      </c>
      <c r="F858" s="151">
        <v>8</v>
      </c>
      <c r="G858" s="151" t="s">
        <v>1141</v>
      </c>
      <c r="H858" s="153">
        <v>2</v>
      </c>
      <c r="I858" s="151">
        <v>2</v>
      </c>
      <c r="J858" s="154" t="s">
        <v>1476</v>
      </c>
    </row>
    <row r="859" spans="1:10" x14ac:dyDescent="0.3">
      <c r="A859" s="151">
        <v>858</v>
      </c>
      <c r="B859" s="151" t="s">
        <v>1883</v>
      </c>
      <c r="C859" s="151" t="s">
        <v>1884</v>
      </c>
      <c r="D859" s="151" t="s">
        <v>1881</v>
      </c>
      <c r="E859" s="151" t="s">
        <v>1882</v>
      </c>
      <c r="F859" s="151">
        <v>8</v>
      </c>
      <c r="G859" s="151" t="s">
        <v>1141</v>
      </c>
      <c r="H859" s="153">
        <v>2</v>
      </c>
      <c r="I859" s="151">
        <v>2</v>
      </c>
      <c r="J859" s="154" t="s">
        <v>1476</v>
      </c>
    </row>
    <row r="860" spans="1:10" x14ac:dyDescent="0.3">
      <c r="A860" s="151">
        <v>859</v>
      </c>
      <c r="B860" s="151" t="s">
        <v>1885</v>
      </c>
      <c r="C860" s="151" t="s">
        <v>1886</v>
      </c>
      <c r="D860" s="151" t="s">
        <v>1881</v>
      </c>
      <c r="E860" s="151" t="s">
        <v>1882</v>
      </c>
      <c r="F860" s="151">
        <v>8</v>
      </c>
      <c r="G860" s="151" t="s">
        <v>1141</v>
      </c>
      <c r="H860" s="153">
        <v>2</v>
      </c>
      <c r="I860" s="151">
        <v>2</v>
      </c>
      <c r="J860" s="154" t="s">
        <v>1476</v>
      </c>
    </row>
    <row r="861" spans="1:10" x14ac:dyDescent="0.3">
      <c r="A861" s="151">
        <v>860</v>
      </c>
      <c r="B861" s="151" t="s">
        <v>1887</v>
      </c>
      <c r="C861" s="151" t="s">
        <v>1888</v>
      </c>
      <c r="D861" s="151" t="s">
        <v>1881</v>
      </c>
      <c r="E861" s="151" t="s">
        <v>1882</v>
      </c>
      <c r="F861" s="151">
        <v>8</v>
      </c>
      <c r="G861" s="151" t="s">
        <v>1141</v>
      </c>
      <c r="H861" s="153">
        <v>2</v>
      </c>
      <c r="I861" s="151">
        <v>2</v>
      </c>
      <c r="J861" s="154" t="s">
        <v>1476</v>
      </c>
    </row>
    <row r="862" spans="1:10" x14ac:dyDescent="0.3">
      <c r="A862" s="151">
        <v>861</v>
      </c>
      <c r="B862" s="151" t="s">
        <v>1889</v>
      </c>
      <c r="C862" s="151" t="s">
        <v>1890</v>
      </c>
      <c r="D862" s="151" t="s">
        <v>1881</v>
      </c>
      <c r="E862" s="151" t="s">
        <v>1882</v>
      </c>
      <c r="F862" s="151">
        <v>8</v>
      </c>
      <c r="G862" s="151" t="s">
        <v>1141</v>
      </c>
      <c r="H862" s="153">
        <v>2</v>
      </c>
      <c r="I862" s="151">
        <v>2</v>
      </c>
      <c r="J862" s="154" t="s">
        <v>1476</v>
      </c>
    </row>
    <row r="863" spans="1:10" x14ac:dyDescent="0.3">
      <c r="A863" s="151">
        <v>862</v>
      </c>
      <c r="B863" s="151" t="s">
        <v>1891</v>
      </c>
      <c r="C863" s="151" t="s">
        <v>1892</v>
      </c>
      <c r="D863" s="151" t="s">
        <v>1881</v>
      </c>
      <c r="E863" s="151" t="s">
        <v>1882</v>
      </c>
      <c r="F863" s="151">
        <v>8</v>
      </c>
      <c r="G863" s="151" t="s">
        <v>1141</v>
      </c>
      <c r="H863" s="153">
        <v>2</v>
      </c>
      <c r="I863" s="151">
        <v>2</v>
      </c>
      <c r="J863" s="154" t="s">
        <v>1476</v>
      </c>
    </row>
    <row r="864" spans="1:10" x14ac:dyDescent="0.3">
      <c r="A864" s="151">
        <v>863</v>
      </c>
      <c r="B864" s="151" t="s">
        <v>1893</v>
      </c>
      <c r="C864" s="151" t="s">
        <v>1894</v>
      </c>
      <c r="D864" s="151" t="s">
        <v>1881</v>
      </c>
      <c r="E864" s="151" t="s">
        <v>1882</v>
      </c>
      <c r="F864" s="151">
        <v>8</v>
      </c>
      <c r="G864" s="151" t="s">
        <v>1141</v>
      </c>
      <c r="H864" s="153">
        <v>2</v>
      </c>
      <c r="I864" s="151">
        <v>2</v>
      </c>
      <c r="J864" s="154" t="s">
        <v>1476</v>
      </c>
    </row>
    <row r="865" spans="1:10" x14ac:dyDescent="0.3">
      <c r="A865" s="151">
        <v>864</v>
      </c>
      <c r="B865" s="151" t="s">
        <v>1895</v>
      </c>
      <c r="C865" s="151" t="s">
        <v>1896</v>
      </c>
      <c r="D865" s="151" t="s">
        <v>1881</v>
      </c>
      <c r="E865" s="151" t="s">
        <v>1882</v>
      </c>
      <c r="F865" s="151">
        <v>8</v>
      </c>
      <c r="G865" s="151" t="s">
        <v>1141</v>
      </c>
      <c r="H865" s="153">
        <v>2</v>
      </c>
      <c r="I865" s="151">
        <v>2</v>
      </c>
      <c r="J865" s="154" t="s">
        <v>1476</v>
      </c>
    </row>
    <row r="866" spans="1:10" x14ac:dyDescent="0.3">
      <c r="A866" s="151">
        <v>865</v>
      </c>
      <c r="B866" s="151" t="s">
        <v>1897</v>
      </c>
      <c r="C866" s="151" t="s">
        <v>1898</v>
      </c>
      <c r="D866" s="151" t="s">
        <v>1881</v>
      </c>
      <c r="E866" s="151" t="s">
        <v>1882</v>
      </c>
      <c r="F866" s="151">
        <v>8</v>
      </c>
      <c r="G866" s="151" t="s">
        <v>1141</v>
      </c>
      <c r="H866" s="153">
        <v>2</v>
      </c>
      <c r="I866" s="151">
        <v>2</v>
      </c>
      <c r="J866" s="154" t="s">
        <v>1476</v>
      </c>
    </row>
    <row r="867" spans="1:10" x14ac:dyDescent="0.3">
      <c r="A867" s="151">
        <v>866</v>
      </c>
      <c r="B867" s="151" t="s">
        <v>1899</v>
      </c>
      <c r="C867" s="151" t="s">
        <v>1900</v>
      </c>
      <c r="D867" s="151" t="s">
        <v>1881</v>
      </c>
      <c r="E867" s="151" t="s">
        <v>1882</v>
      </c>
      <c r="F867" s="151">
        <v>8</v>
      </c>
      <c r="G867" s="151" t="s">
        <v>1141</v>
      </c>
      <c r="H867" s="153">
        <v>2</v>
      </c>
      <c r="I867" s="151">
        <v>2</v>
      </c>
      <c r="J867" s="154" t="s">
        <v>1476</v>
      </c>
    </row>
    <row r="868" spans="1:10" x14ac:dyDescent="0.3">
      <c r="A868" s="151">
        <v>867</v>
      </c>
      <c r="B868" s="151" t="s">
        <v>1901</v>
      </c>
      <c r="C868" s="151" t="s">
        <v>1902</v>
      </c>
      <c r="D868" s="151" t="s">
        <v>1881</v>
      </c>
      <c r="E868" s="151" t="s">
        <v>1882</v>
      </c>
      <c r="F868" s="151">
        <v>8</v>
      </c>
      <c r="G868" s="151" t="s">
        <v>1141</v>
      </c>
      <c r="H868" s="153">
        <v>2</v>
      </c>
      <c r="I868" s="151">
        <v>2</v>
      </c>
      <c r="J868" s="154" t="s">
        <v>1476</v>
      </c>
    </row>
    <row r="869" spans="1:10" x14ac:dyDescent="0.3">
      <c r="A869" s="151">
        <v>868</v>
      </c>
      <c r="B869" s="151" t="s">
        <v>1903</v>
      </c>
      <c r="C869" s="151" t="s">
        <v>1904</v>
      </c>
      <c r="D869" s="151" t="s">
        <v>1881</v>
      </c>
      <c r="E869" s="151" t="s">
        <v>1882</v>
      </c>
      <c r="F869" s="151">
        <v>8</v>
      </c>
      <c r="G869" s="151" t="s">
        <v>1141</v>
      </c>
      <c r="H869" s="153">
        <v>2</v>
      </c>
      <c r="I869" s="151">
        <v>2</v>
      </c>
      <c r="J869" s="154" t="s">
        <v>1476</v>
      </c>
    </row>
    <row r="870" spans="1:10" x14ac:dyDescent="0.3">
      <c r="A870" s="151">
        <v>869</v>
      </c>
      <c r="B870" s="151" t="s">
        <v>1905</v>
      </c>
      <c r="C870" s="151" t="s">
        <v>1906</v>
      </c>
      <c r="D870" s="151" t="s">
        <v>1881</v>
      </c>
      <c r="E870" s="151" t="s">
        <v>1882</v>
      </c>
      <c r="F870" s="151">
        <v>8</v>
      </c>
      <c r="G870" s="151" t="s">
        <v>1141</v>
      </c>
      <c r="H870" s="153">
        <v>2</v>
      </c>
      <c r="I870" s="151">
        <v>2</v>
      </c>
      <c r="J870" s="154" t="s">
        <v>1476</v>
      </c>
    </row>
    <row r="871" spans="1:10" x14ac:dyDescent="0.3">
      <c r="A871" s="151">
        <v>870</v>
      </c>
      <c r="B871" s="151" t="s">
        <v>1907</v>
      </c>
      <c r="C871" s="151" t="s">
        <v>1908</v>
      </c>
      <c r="D871" s="151" t="s">
        <v>1881</v>
      </c>
      <c r="E871" s="151" t="s">
        <v>1882</v>
      </c>
      <c r="F871" s="151">
        <v>8</v>
      </c>
      <c r="G871" s="151" t="s">
        <v>1141</v>
      </c>
      <c r="H871" s="153">
        <v>2</v>
      </c>
      <c r="I871" s="151">
        <v>2</v>
      </c>
      <c r="J871" s="154" t="s">
        <v>1476</v>
      </c>
    </row>
    <row r="872" spans="1:10" x14ac:dyDescent="0.3">
      <c r="A872" s="151">
        <v>871</v>
      </c>
      <c r="B872" s="151" t="s">
        <v>1909</v>
      </c>
      <c r="C872" s="151" t="s">
        <v>1910</v>
      </c>
      <c r="D872" s="151" t="s">
        <v>1881</v>
      </c>
      <c r="E872" s="151" t="s">
        <v>1882</v>
      </c>
      <c r="F872" s="151">
        <v>8</v>
      </c>
      <c r="G872" s="151" t="s">
        <v>1141</v>
      </c>
      <c r="H872" s="153">
        <v>2</v>
      </c>
      <c r="I872" s="151">
        <v>2</v>
      </c>
      <c r="J872" s="154" t="s">
        <v>1476</v>
      </c>
    </row>
    <row r="873" spans="1:10" x14ac:dyDescent="0.3">
      <c r="A873" s="151">
        <v>872</v>
      </c>
      <c r="B873" s="151" t="s">
        <v>1911</v>
      </c>
      <c r="C873" s="151" t="s">
        <v>1912</v>
      </c>
      <c r="D873" s="151" t="s">
        <v>1881</v>
      </c>
      <c r="E873" s="151" t="s">
        <v>1882</v>
      </c>
      <c r="F873" s="151">
        <v>8</v>
      </c>
      <c r="G873" s="151" t="s">
        <v>1141</v>
      </c>
      <c r="H873" s="153">
        <v>2</v>
      </c>
      <c r="I873" s="151">
        <v>2</v>
      </c>
      <c r="J873" s="154" t="s">
        <v>1476</v>
      </c>
    </row>
    <row r="874" spans="1:10" x14ac:dyDescent="0.3">
      <c r="A874" s="151">
        <v>873</v>
      </c>
      <c r="B874" s="151" t="s">
        <v>1913</v>
      </c>
      <c r="C874" s="151" t="s">
        <v>1914</v>
      </c>
      <c r="D874" s="151" t="s">
        <v>1881</v>
      </c>
      <c r="E874" s="151" t="s">
        <v>1882</v>
      </c>
      <c r="F874" s="151">
        <v>8</v>
      </c>
      <c r="G874" s="151" t="s">
        <v>1141</v>
      </c>
      <c r="H874" s="153">
        <v>2</v>
      </c>
      <c r="I874" s="151">
        <v>2</v>
      </c>
      <c r="J874" s="154" t="s">
        <v>1476</v>
      </c>
    </row>
    <row r="875" spans="1:10" x14ac:dyDescent="0.3">
      <c r="A875" s="151">
        <v>874</v>
      </c>
      <c r="B875" s="151" t="s">
        <v>1915</v>
      </c>
      <c r="C875" s="151" t="s">
        <v>1916</v>
      </c>
      <c r="D875" s="151" t="s">
        <v>1881</v>
      </c>
      <c r="E875" s="151" t="s">
        <v>1882</v>
      </c>
      <c r="F875" s="151">
        <v>8</v>
      </c>
      <c r="G875" s="151" t="s">
        <v>1141</v>
      </c>
      <c r="H875" s="153">
        <v>2</v>
      </c>
      <c r="I875" s="151">
        <v>2</v>
      </c>
      <c r="J875" s="154" t="s">
        <v>1476</v>
      </c>
    </row>
    <row r="876" spans="1:10" x14ac:dyDescent="0.3">
      <c r="A876" s="151">
        <v>875</v>
      </c>
      <c r="B876" s="151" t="s">
        <v>1917</v>
      </c>
      <c r="C876" s="151" t="s">
        <v>1918</v>
      </c>
      <c r="D876" s="151" t="s">
        <v>1881</v>
      </c>
      <c r="E876" s="151" t="s">
        <v>1882</v>
      </c>
      <c r="F876" s="151">
        <v>8</v>
      </c>
      <c r="G876" s="151" t="s">
        <v>1141</v>
      </c>
      <c r="H876" s="153">
        <v>2</v>
      </c>
      <c r="I876" s="151">
        <v>2</v>
      </c>
      <c r="J876" s="154" t="s">
        <v>1476</v>
      </c>
    </row>
    <row r="877" spans="1:10" x14ac:dyDescent="0.3">
      <c r="A877" s="151">
        <v>876</v>
      </c>
      <c r="B877" s="151" t="s">
        <v>1919</v>
      </c>
      <c r="C877" s="151" t="s">
        <v>1920</v>
      </c>
      <c r="D877" s="151" t="s">
        <v>1881</v>
      </c>
      <c r="E877" s="151" t="s">
        <v>1882</v>
      </c>
      <c r="F877" s="151">
        <v>8</v>
      </c>
      <c r="G877" s="151" t="s">
        <v>1141</v>
      </c>
      <c r="H877" s="153">
        <v>2</v>
      </c>
      <c r="I877" s="151">
        <v>2</v>
      </c>
      <c r="J877" s="154" t="s">
        <v>1476</v>
      </c>
    </row>
    <row r="878" spans="1:10" x14ac:dyDescent="0.3">
      <c r="A878" s="151">
        <v>877</v>
      </c>
      <c r="B878" s="151" t="s">
        <v>1921</v>
      </c>
      <c r="C878" s="151" t="s">
        <v>1922</v>
      </c>
      <c r="D878" s="151" t="s">
        <v>1881</v>
      </c>
      <c r="E878" s="151" t="s">
        <v>1882</v>
      </c>
      <c r="F878" s="151">
        <v>8</v>
      </c>
      <c r="G878" s="151" t="s">
        <v>1141</v>
      </c>
      <c r="H878" s="153">
        <v>2</v>
      </c>
      <c r="I878" s="151">
        <v>2</v>
      </c>
      <c r="J878" s="154" t="s">
        <v>1476</v>
      </c>
    </row>
    <row r="879" spans="1:10" x14ac:dyDescent="0.3">
      <c r="A879" s="151">
        <v>878</v>
      </c>
      <c r="B879" s="151" t="s">
        <v>1923</v>
      </c>
      <c r="C879" s="151" t="s">
        <v>1924</v>
      </c>
      <c r="D879" s="151" t="s">
        <v>1881</v>
      </c>
      <c r="E879" s="151" t="s">
        <v>1882</v>
      </c>
      <c r="F879" s="151">
        <v>8</v>
      </c>
      <c r="G879" s="151" t="s">
        <v>1141</v>
      </c>
      <c r="H879" s="153">
        <v>2</v>
      </c>
      <c r="I879" s="151">
        <v>2</v>
      </c>
      <c r="J879" s="154" t="s">
        <v>1476</v>
      </c>
    </row>
    <row r="880" spans="1:10" x14ac:dyDescent="0.3">
      <c r="A880" s="151">
        <v>879</v>
      </c>
      <c r="B880" s="151" t="s">
        <v>1925</v>
      </c>
      <c r="C880" s="151" t="s">
        <v>1926</v>
      </c>
      <c r="D880" s="151" t="s">
        <v>1881</v>
      </c>
      <c r="E880" s="151" t="s">
        <v>1882</v>
      </c>
      <c r="F880" s="151">
        <v>8</v>
      </c>
      <c r="G880" s="151" t="s">
        <v>1141</v>
      </c>
      <c r="H880" s="153">
        <v>2</v>
      </c>
      <c r="I880" s="151">
        <v>2</v>
      </c>
      <c r="J880" s="154" t="s">
        <v>1476</v>
      </c>
    </row>
    <row r="881" spans="1:10" x14ac:dyDescent="0.3">
      <c r="A881" s="151">
        <v>880</v>
      </c>
      <c r="B881" s="151" t="s">
        <v>1927</v>
      </c>
      <c r="C881" s="151" t="s">
        <v>1928</v>
      </c>
      <c r="D881" s="151" t="s">
        <v>1881</v>
      </c>
      <c r="E881" s="151" t="s">
        <v>1882</v>
      </c>
      <c r="F881" s="151">
        <v>8</v>
      </c>
      <c r="G881" s="151" t="s">
        <v>1141</v>
      </c>
      <c r="H881" s="153">
        <v>2</v>
      </c>
      <c r="I881" s="151">
        <v>2</v>
      </c>
      <c r="J881" s="154" t="s">
        <v>1476</v>
      </c>
    </row>
    <row r="882" spans="1:10" x14ac:dyDescent="0.3">
      <c r="A882" s="151">
        <v>881</v>
      </c>
      <c r="B882" s="151" t="s">
        <v>1929</v>
      </c>
      <c r="C882" s="151" t="s">
        <v>1930</v>
      </c>
      <c r="D882" s="151" t="s">
        <v>1881</v>
      </c>
      <c r="E882" s="151" t="s">
        <v>1882</v>
      </c>
      <c r="F882" s="151">
        <v>8</v>
      </c>
      <c r="G882" s="151" t="s">
        <v>1141</v>
      </c>
      <c r="H882" s="153">
        <v>2</v>
      </c>
      <c r="I882" s="151">
        <v>2</v>
      </c>
      <c r="J882" s="154" t="s">
        <v>1476</v>
      </c>
    </row>
    <row r="883" spans="1:10" x14ac:dyDescent="0.3">
      <c r="A883" s="151">
        <v>882</v>
      </c>
      <c r="B883" s="151" t="s">
        <v>1931</v>
      </c>
      <c r="C883" s="151" t="s">
        <v>1932</v>
      </c>
      <c r="D883" s="151" t="s">
        <v>1933</v>
      </c>
      <c r="E883" s="151" t="s">
        <v>1934</v>
      </c>
      <c r="F883" s="151">
        <v>8</v>
      </c>
      <c r="G883" s="151" t="s">
        <v>1141</v>
      </c>
      <c r="H883" s="153">
        <v>2</v>
      </c>
      <c r="I883" s="151">
        <v>2</v>
      </c>
      <c r="J883" s="154" t="s">
        <v>1476</v>
      </c>
    </row>
    <row r="884" spans="1:10" x14ac:dyDescent="0.3">
      <c r="A884" s="151">
        <v>883</v>
      </c>
      <c r="B884" s="151" t="s">
        <v>1935</v>
      </c>
      <c r="C884" s="151" t="s">
        <v>1936</v>
      </c>
      <c r="D884" s="151" t="s">
        <v>1933</v>
      </c>
      <c r="E884" s="151" t="s">
        <v>1934</v>
      </c>
      <c r="F884" s="151">
        <v>8</v>
      </c>
      <c r="G884" s="151" t="s">
        <v>1141</v>
      </c>
      <c r="H884" s="153">
        <v>2</v>
      </c>
      <c r="I884" s="151">
        <v>2</v>
      </c>
      <c r="J884" s="154" t="s">
        <v>1476</v>
      </c>
    </row>
    <row r="885" spans="1:10" x14ac:dyDescent="0.3">
      <c r="A885" s="151">
        <v>884</v>
      </c>
      <c r="B885" s="151" t="s">
        <v>1937</v>
      </c>
      <c r="C885" s="151" t="s">
        <v>1938</v>
      </c>
      <c r="D885" s="151" t="s">
        <v>1933</v>
      </c>
      <c r="E885" s="151" t="s">
        <v>1934</v>
      </c>
      <c r="F885" s="151">
        <v>8</v>
      </c>
      <c r="G885" s="151" t="s">
        <v>1141</v>
      </c>
      <c r="H885" s="153">
        <v>2</v>
      </c>
      <c r="I885" s="151">
        <v>2</v>
      </c>
      <c r="J885" s="154" t="s">
        <v>1476</v>
      </c>
    </row>
    <row r="886" spans="1:10" x14ac:dyDescent="0.3">
      <c r="A886" s="151">
        <v>885</v>
      </c>
      <c r="B886" s="151" t="s">
        <v>1939</v>
      </c>
      <c r="C886" s="151" t="s">
        <v>1940</v>
      </c>
      <c r="D886" s="151" t="s">
        <v>1933</v>
      </c>
      <c r="E886" s="151" t="s">
        <v>1934</v>
      </c>
      <c r="F886" s="151">
        <v>8</v>
      </c>
      <c r="G886" s="151" t="s">
        <v>1141</v>
      </c>
      <c r="H886" s="153">
        <v>2</v>
      </c>
      <c r="I886" s="151">
        <v>2</v>
      </c>
      <c r="J886" s="154" t="s">
        <v>1476</v>
      </c>
    </row>
    <row r="887" spans="1:10" x14ac:dyDescent="0.3">
      <c r="A887" s="151">
        <v>886</v>
      </c>
      <c r="B887" s="151" t="s">
        <v>1941</v>
      </c>
      <c r="C887" s="151" t="s">
        <v>1942</v>
      </c>
      <c r="D887" s="151" t="s">
        <v>1933</v>
      </c>
      <c r="E887" s="151" t="s">
        <v>1934</v>
      </c>
      <c r="F887" s="151">
        <v>8</v>
      </c>
      <c r="G887" s="151" t="s">
        <v>1141</v>
      </c>
      <c r="H887" s="153">
        <v>2</v>
      </c>
      <c r="I887" s="151">
        <v>2</v>
      </c>
      <c r="J887" s="154" t="s">
        <v>1476</v>
      </c>
    </row>
    <row r="888" spans="1:10" x14ac:dyDescent="0.3">
      <c r="A888" s="151">
        <v>887</v>
      </c>
      <c r="B888" s="151" t="s">
        <v>1943</v>
      </c>
      <c r="C888" s="151" t="s">
        <v>1944</v>
      </c>
      <c r="D888" s="151" t="s">
        <v>1933</v>
      </c>
      <c r="E888" s="151" t="s">
        <v>1934</v>
      </c>
      <c r="F888" s="151">
        <v>8</v>
      </c>
      <c r="G888" s="151" t="s">
        <v>1141</v>
      </c>
      <c r="H888" s="153">
        <v>2</v>
      </c>
      <c r="I888" s="151">
        <v>2</v>
      </c>
      <c r="J888" s="154" t="s">
        <v>1476</v>
      </c>
    </row>
    <row r="889" spans="1:10" x14ac:dyDescent="0.3">
      <c r="A889" s="151">
        <v>888</v>
      </c>
      <c r="B889" s="151" t="s">
        <v>1945</v>
      </c>
      <c r="C889" s="151" t="s">
        <v>1946</v>
      </c>
      <c r="D889" s="151" t="s">
        <v>1933</v>
      </c>
      <c r="E889" s="151" t="s">
        <v>1934</v>
      </c>
      <c r="F889" s="151">
        <v>8</v>
      </c>
      <c r="G889" s="151" t="s">
        <v>1141</v>
      </c>
      <c r="H889" s="153">
        <v>2</v>
      </c>
      <c r="I889" s="151">
        <v>2</v>
      </c>
      <c r="J889" s="154" t="s">
        <v>1476</v>
      </c>
    </row>
    <row r="890" spans="1:10" x14ac:dyDescent="0.3">
      <c r="A890" s="151">
        <v>889</v>
      </c>
      <c r="B890" s="151" t="s">
        <v>1947</v>
      </c>
      <c r="C890" s="151" t="s">
        <v>1948</v>
      </c>
      <c r="D890" s="151" t="s">
        <v>1933</v>
      </c>
      <c r="E890" s="151" t="s">
        <v>1934</v>
      </c>
      <c r="F890" s="151">
        <v>8</v>
      </c>
      <c r="G890" s="151" t="s">
        <v>1141</v>
      </c>
      <c r="H890" s="153">
        <v>2</v>
      </c>
      <c r="I890" s="151">
        <v>2</v>
      </c>
      <c r="J890" s="154" t="s">
        <v>1476</v>
      </c>
    </row>
    <row r="891" spans="1:10" x14ac:dyDescent="0.3">
      <c r="A891" s="151">
        <v>890</v>
      </c>
      <c r="B891" s="151" t="s">
        <v>1949</v>
      </c>
      <c r="C891" s="151" t="s">
        <v>1950</v>
      </c>
      <c r="D891" s="151" t="s">
        <v>1933</v>
      </c>
      <c r="E891" s="151" t="s">
        <v>1934</v>
      </c>
      <c r="F891" s="151">
        <v>8</v>
      </c>
      <c r="G891" s="151" t="s">
        <v>1141</v>
      </c>
      <c r="H891" s="153">
        <v>2</v>
      </c>
      <c r="I891" s="151">
        <v>2</v>
      </c>
      <c r="J891" s="154" t="s">
        <v>1476</v>
      </c>
    </row>
    <row r="892" spans="1:10" x14ac:dyDescent="0.3">
      <c r="A892" s="151">
        <v>891</v>
      </c>
      <c r="B892" s="151" t="s">
        <v>1951</v>
      </c>
      <c r="C892" s="151" t="s">
        <v>1952</v>
      </c>
      <c r="D892" s="151" t="s">
        <v>1933</v>
      </c>
      <c r="E892" s="151" t="s">
        <v>1934</v>
      </c>
      <c r="F892" s="151">
        <v>8</v>
      </c>
      <c r="G892" s="151" t="s">
        <v>1141</v>
      </c>
      <c r="H892" s="153">
        <v>2</v>
      </c>
      <c r="I892" s="151">
        <v>2</v>
      </c>
      <c r="J892" s="154" t="s">
        <v>1476</v>
      </c>
    </row>
    <row r="893" spans="1:10" x14ac:dyDescent="0.3">
      <c r="A893" s="151">
        <v>892</v>
      </c>
      <c r="B893" s="151" t="s">
        <v>1953</v>
      </c>
      <c r="C893" s="151" t="s">
        <v>1954</v>
      </c>
      <c r="D893" s="151" t="s">
        <v>1933</v>
      </c>
      <c r="E893" s="151" t="s">
        <v>1934</v>
      </c>
      <c r="F893" s="151">
        <v>8</v>
      </c>
      <c r="G893" s="151" t="s">
        <v>1141</v>
      </c>
      <c r="H893" s="153">
        <v>2</v>
      </c>
      <c r="I893" s="151">
        <v>2</v>
      </c>
      <c r="J893" s="154" t="s">
        <v>1476</v>
      </c>
    </row>
    <row r="894" spans="1:10" x14ac:dyDescent="0.3">
      <c r="A894" s="151">
        <v>893</v>
      </c>
      <c r="B894" s="151" t="s">
        <v>1955</v>
      </c>
      <c r="C894" s="151" t="s">
        <v>1956</v>
      </c>
      <c r="D894" s="151" t="s">
        <v>1933</v>
      </c>
      <c r="E894" s="151" t="s">
        <v>1934</v>
      </c>
      <c r="F894" s="151">
        <v>8</v>
      </c>
      <c r="G894" s="151" t="s">
        <v>1141</v>
      </c>
      <c r="H894" s="153">
        <v>2</v>
      </c>
      <c r="I894" s="151">
        <v>2</v>
      </c>
      <c r="J894" s="154" t="s">
        <v>1476</v>
      </c>
    </row>
    <row r="895" spans="1:10" x14ac:dyDescent="0.3">
      <c r="A895" s="151">
        <v>894</v>
      </c>
      <c r="B895" s="151" t="s">
        <v>1957</v>
      </c>
      <c r="C895" s="151" t="s">
        <v>1958</v>
      </c>
      <c r="D895" s="151" t="s">
        <v>1933</v>
      </c>
      <c r="E895" s="151" t="s">
        <v>1934</v>
      </c>
      <c r="F895" s="151">
        <v>8</v>
      </c>
      <c r="G895" s="151" t="s">
        <v>1141</v>
      </c>
      <c r="H895" s="153">
        <v>2</v>
      </c>
      <c r="I895" s="151">
        <v>2</v>
      </c>
      <c r="J895" s="154" t="s">
        <v>1476</v>
      </c>
    </row>
    <row r="896" spans="1:10" x14ac:dyDescent="0.3">
      <c r="A896" s="151">
        <v>895</v>
      </c>
      <c r="B896" s="151" t="s">
        <v>1959</v>
      </c>
      <c r="C896" s="151" t="s">
        <v>1960</v>
      </c>
      <c r="D896" s="151" t="s">
        <v>1933</v>
      </c>
      <c r="E896" s="151" t="s">
        <v>1934</v>
      </c>
      <c r="F896" s="151">
        <v>8</v>
      </c>
      <c r="G896" s="151" t="s">
        <v>1141</v>
      </c>
      <c r="H896" s="153">
        <v>2</v>
      </c>
      <c r="I896" s="151">
        <v>2</v>
      </c>
      <c r="J896" s="154" t="s">
        <v>1476</v>
      </c>
    </row>
    <row r="897" spans="1:10" x14ac:dyDescent="0.3">
      <c r="A897" s="151">
        <v>896</v>
      </c>
      <c r="B897" s="151" t="s">
        <v>1961</v>
      </c>
      <c r="C897" s="151" t="s">
        <v>1962</v>
      </c>
      <c r="D897" s="151" t="s">
        <v>1933</v>
      </c>
      <c r="E897" s="151" t="s">
        <v>1934</v>
      </c>
      <c r="F897" s="151">
        <v>8</v>
      </c>
      <c r="G897" s="151" t="s">
        <v>1141</v>
      </c>
      <c r="H897" s="153">
        <v>2</v>
      </c>
      <c r="I897" s="151">
        <v>2</v>
      </c>
      <c r="J897" s="154" t="s">
        <v>1476</v>
      </c>
    </row>
    <row r="898" spans="1:10" x14ac:dyDescent="0.3">
      <c r="A898" s="151">
        <v>897</v>
      </c>
      <c r="B898" s="151" t="s">
        <v>1963</v>
      </c>
      <c r="C898" s="151" t="s">
        <v>1964</v>
      </c>
      <c r="D898" s="151" t="s">
        <v>1933</v>
      </c>
      <c r="E898" s="151" t="s">
        <v>1934</v>
      </c>
      <c r="F898" s="151">
        <v>8</v>
      </c>
      <c r="G898" s="151" t="s">
        <v>1141</v>
      </c>
      <c r="H898" s="153">
        <v>2</v>
      </c>
      <c r="I898" s="151">
        <v>2</v>
      </c>
      <c r="J898" s="154" t="s">
        <v>1476</v>
      </c>
    </row>
    <row r="899" spans="1:10" x14ac:dyDescent="0.3">
      <c r="A899" s="151">
        <v>898</v>
      </c>
      <c r="B899" s="151" t="s">
        <v>1965</v>
      </c>
      <c r="C899" s="151" t="s">
        <v>1966</v>
      </c>
      <c r="D899" s="151" t="s">
        <v>1933</v>
      </c>
      <c r="E899" s="151" t="s">
        <v>1934</v>
      </c>
      <c r="F899" s="151">
        <v>8</v>
      </c>
      <c r="G899" s="151" t="s">
        <v>1141</v>
      </c>
      <c r="H899" s="153">
        <v>2</v>
      </c>
      <c r="I899" s="151">
        <v>2</v>
      </c>
      <c r="J899" s="154" t="s">
        <v>1476</v>
      </c>
    </row>
    <row r="900" spans="1:10" x14ac:dyDescent="0.3">
      <c r="A900" s="151">
        <v>899</v>
      </c>
      <c r="B900" s="151" t="s">
        <v>1967</v>
      </c>
      <c r="C900" s="151" t="s">
        <v>1968</v>
      </c>
      <c r="D900" s="151" t="s">
        <v>1933</v>
      </c>
      <c r="E900" s="151" t="s">
        <v>1934</v>
      </c>
      <c r="F900" s="151">
        <v>8</v>
      </c>
      <c r="G900" s="151" t="s">
        <v>1141</v>
      </c>
      <c r="H900" s="153">
        <v>2</v>
      </c>
      <c r="I900" s="151">
        <v>2</v>
      </c>
      <c r="J900" s="154" t="s">
        <v>1476</v>
      </c>
    </row>
    <row r="901" spans="1:10" x14ac:dyDescent="0.3">
      <c r="A901" s="151">
        <v>900</v>
      </c>
      <c r="B901" s="151" t="s">
        <v>1969</v>
      </c>
      <c r="C901" s="151" t="s">
        <v>1970</v>
      </c>
      <c r="D901" s="151" t="s">
        <v>1933</v>
      </c>
      <c r="E901" s="151" t="s">
        <v>1934</v>
      </c>
      <c r="F901" s="151">
        <v>8</v>
      </c>
      <c r="G901" s="151" t="s">
        <v>1141</v>
      </c>
      <c r="H901" s="153">
        <v>2</v>
      </c>
      <c r="I901" s="151">
        <v>2</v>
      </c>
      <c r="J901" s="154" t="s">
        <v>1476</v>
      </c>
    </row>
    <row r="902" spans="1:10" x14ac:dyDescent="0.3">
      <c r="A902" s="151">
        <v>901</v>
      </c>
      <c r="B902" s="151" t="s">
        <v>1971</v>
      </c>
      <c r="C902" s="151" t="s">
        <v>1972</v>
      </c>
      <c r="D902" s="151" t="s">
        <v>1933</v>
      </c>
      <c r="E902" s="151" t="s">
        <v>1934</v>
      </c>
      <c r="F902" s="151">
        <v>8</v>
      </c>
      <c r="G902" s="151" t="s">
        <v>1141</v>
      </c>
      <c r="H902" s="153">
        <v>2</v>
      </c>
      <c r="I902" s="151">
        <v>2</v>
      </c>
      <c r="J902" s="154" t="s">
        <v>1476</v>
      </c>
    </row>
    <row r="903" spans="1:10" x14ac:dyDescent="0.3">
      <c r="A903" s="151">
        <v>902</v>
      </c>
      <c r="B903" s="151" t="s">
        <v>1973</v>
      </c>
      <c r="C903" s="151" t="s">
        <v>1974</v>
      </c>
      <c r="D903" s="151" t="s">
        <v>1933</v>
      </c>
      <c r="E903" s="151" t="s">
        <v>1934</v>
      </c>
      <c r="F903" s="151">
        <v>8</v>
      </c>
      <c r="G903" s="151" t="s">
        <v>1141</v>
      </c>
      <c r="H903" s="153">
        <v>2</v>
      </c>
      <c r="I903" s="151">
        <v>2</v>
      </c>
      <c r="J903" s="154" t="s">
        <v>1476</v>
      </c>
    </row>
    <row r="904" spans="1:10" x14ac:dyDescent="0.3">
      <c r="A904" s="151">
        <v>903</v>
      </c>
      <c r="B904" s="151" t="s">
        <v>1975</v>
      </c>
      <c r="C904" s="151" t="s">
        <v>1976</v>
      </c>
      <c r="D904" s="151" t="s">
        <v>1933</v>
      </c>
      <c r="E904" s="151" t="s">
        <v>1934</v>
      </c>
      <c r="F904" s="151">
        <v>8</v>
      </c>
      <c r="G904" s="151" t="s">
        <v>1141</v>
      </c>
      <c r="H904" s="153">
        <v>2</v>
      </c>
      <c r="I904" s="151">
        <v>2</v>
      </c>
      <c r="J904" s="154" t="s">
        <v>1476</v>
      </c>
    </row>
    <row r="905" spans="1:10" x14ac:dyDescent="0.3">
      <c r="A905" s="151">
        <v>904</v>
      </c>
      <c r="B905" s="151" t="s">
        <v>1977</v>
      </c>
      <c r="C905" s="151" t="s">
        <v>1978</v>
      </c>
      <c r="D905" s="151" t="s">
        <v>1933</v>
      </c>
      <c r="E905" s="151" t="s">
        <v>1934</v>
      </c>
      <c r="F905" s="151">
        <v>8</v>
      </c>
      <c r="G905" s="151" t="s">
        <v>1141</v>
      </c>
      <c r="H905" s="153">
        <v>2</v>
      </c>
      <c r="I905" s="151">
        <v>2</v>
      </c>
      <c r="J905" s="154" t="s">
        <v>1476</v>
      </c>
    </row>
    <row r="906" spans="1:10" x14ac:dyDescent="0.3">
      <c r="A906" s="151">
        <v>905</v>
      </c>
      <c r="B906" s="151" t="s">
        <v>1979</v>
      </c>
      <c r="C906" s="151" t="s">
        <v>1980</v>
      </c>
      <c r="D906" s="151" t="s">
        <v>1933</v>
      </c>
      <c r="E906" s="151" t="s">
        <v>1934</v>
      </c>
      <c r="F906" s="151">
        <v>8</v>
      </c>
      <c r="G906" s="151" t="s">
        <v>1141</v>
      </c>
      <c r="H906" s="153">
        <v>2</v>
      </c>
      <c r="I906" s="151">
        <v>2</v>
      </c>
      <c r="J906" s="154" t="s">
        <v>1476</v>
      </c>
    </row>
    <row r="907" spans="1:10" x14ac:dyDescent="0.3">
      <c r="A907" s="151">
        <v>906</v>
      </c>
      <c r="B907" s="151" t="s">
        <v>1981</v>
      </c>
      <c r="C907" s="151" t="s">
        <v>1982</v>
      </c>
      <c r="D907" s="151" t="s">
        <v>1933</v>
      </c>
      <c r="E907" s="151" t="s">
        <v>1934</v>
      </c>
      <c r="F907" s="151">
        <v>8</v>
      </c>
      <c r="G907" s="151" t="s">
        <v>1141</v>
      </c>
      <c r="H907" s="153">
        <v>2</v>
      </c>
      <c r="I907" s="151">
        <v>2</v>
      </c>
      <c r="J907" s="154" t="s">
        <v>1476</v>
      </c>
    </row>
    <row r="908" spans="1:10" x14ac:dyDescent="0.3">
      <c r="A908" s="151">
        <v>907</v>
      </c>
      <c r="B908" s="151" t="s">
        <v>1983</v>
      </c>
      <c r="C908" s="151" t="s">
        <v>1984</v>
      </c>
      <c r="D908" s="151" t="s">
        <v>1933</v>
      </c>
      <c r="E908" s="151" t="s">
        <v>1934</v>
      </c>
      <c r="F908" s="151">
        <v>8</v>
      </c>
      <c r="G908" s="151" t="s">
        <v>1141</v>
      </c>
      <c r="H908" s="153">
        <v>2</v>
      </c>
      <c r="I908" s="151">
        <v>2</v>
      </c>
      <c r="J908" s="154" t="s">
        <v>1476</v>
      </c>
    </row>
    <row r="909" spans="1:10" x14ac:dyDescent="0.3">
      <c r="A909" s="151">
        <v>908</v>
      </c>
      <c r="B909" s="151" t="s">
        <v>1985</v>
      </c>
      <c r="C909" s="151" t="s">
        <v>1986</v>
      </c>
      <c r="D909" s="151" t="s">
        <v>1933</v>
      </c>
      <c r="E909" s="151" t="s">
        <v>1934</v>
      </c>
      <c r="F909" s="151">
        <v>8</v>
      </c>
      <c r="G909" s="151" t="s">
        <v>1141</v>
      </c>
      <c r="H909" s="153">
        <v>2</v>
      </c>
      <c r="I909" s="151">
        <v>2</v>
      </c>
      <c r="J909" s="154" t="s">
        <v>1476</v>
      </c>
    </row>
    <row r="910" spans="1:10" x14ac:dyDescent="0.3">
      <c r="A910" s="151">
        <v>909</v>
      </c>
      <c r="B910" s="151" t="s">
        <v>1987</v>
      </c>
      <c r="C910" s="151" t="s">
        <v>1988</v>
      </c>
      <c r="D910" s="151" t="s">
        <v>1933</v>
      </c>
      <c r="E910" s="151" t="s">
        <v>1934</v>
      </c>
      <c r="F910" s="151">
        <v>8</v>
      </c>
      <c r="G910" s="151" t="s">
        <v>1141</v>
      </c>
      <c r="H910" s="153">
        <v>2</v>
      </c>
      <c r="I910" s="151">
        <v>2</v>
      </c>
      <c r="J910" s="154" t="s">
        <v>1476</v>
      </c>
    </row>
    <row r="911" spans="1:10" x14ac:dyDescent="0.3">
      <c r="A911" s="151">
        <v>910</v>
      </c>
      <c r="B911" s="151" t="s">
        <v>1989</v>
      </c>
      <c r="C911" s="151" t="s">
        <v>1990</v>
      </c>
      <c r="D911" s="151" t="s">
        <v>1933</v>
      </c>
      <c r="E911" s="151" t="s">
        <v>1934</v>
      </c>
      <c r="F911" s="151">
        <v>8</v>
      </c>
      <c r="G911" s="151" t="s">
        <v>1141</v>
      </c>
      <c r="H911" s="153">
        <v>2</v>
      </c>
      <c r="I911" s="151">
        <v>2</v>
      </c>
      <c r="J911" s="154" t="s">
        <v>1476</v>
      </c>
    </row>
    <row r="912" spans="1:10" x14ac:dyDescent="0.3">
      <c r="A912" s="151">
        <v>911</v>
      </c>
      <c r="B912" s="151" t="s">
        <v>1991</v>
      </c>
      <c r="C912" s="151" t="s">
        <v>1992</v>
      </c>
      <c r="D912" s="151" t="s">
        <v>1933</v>
      </c>
      <c r="E912" s="151" t="s">
        <v>1934</v>
      </c>
      <c r="F912" s="151">
        <v>8</v>
      </c>
      <c r="G912" s="151" t="s">
        <v>1141</v>
      </c>
      <c r="H912" s="153">
        <v>2</v>
      </c>
      <c r="I912" s="151">
        <v>2</v>
      </c>
      <c r="J912" s="154" t="s">
        <v>1476</v>
      </c>
    </row>
    <row r="913" spans="1:10" x14ac:dyDescent="0.3">
      <c r="A913" s="151">
        <v>912</v>
      </c>
      <c r="B913" s="151" t="s">
        <v>1993</v>
      </c>
      <c r="C913" s="151" t="s">
        <v>1994</v>
      </c>
      <c r="D913" s="151" t="s">
        <v>1933</v>
      </c>
      <c r="E913" s="151" t="s">
        <v>1934</v>
      </c>
      <c r="F913" s="151">
        <v>8</v>
      </c>
      <c r="G913" s="151" t="s">
        <v>1141</v>
      </c>
      <c r="H913" s="153">
        <v>2</v>
      </c>
      <c r="I913" s="151">
        <v>2</v>
      </c>
      <c r="J913" s="154" t="s">
        <v>1476</v>
      </c>
    </row>
    <row r="914" spans="1:10" x14ac:dyDescent="0.3">
      <c r="A914" s="151">
        <v>913</v>
      </c>
      <c r="B914" s="151" t="s">
        <v>1995</v>
      </c>
      <c r="C914" s="151" t="s">
        <v>1996</v>
      </c>
      <c r="D914" s="151" t="s">
        <v>1933</v>
      </c>
      <c r="E914" s="151" t="s">
        <v>1934</v>
      </c>
      <c r="F914" s="151">
        <v>8</v>
      </c>
      <c r="G914" s="151" t="s">
        <v>1141</v>
      </c>
      <c r="H914" s="153">
        <v>2</v>
      </c>
      <c r="I914" s="151">
        <v>2</v>
      </c>
      <c r="J914" s="154" t="s">
        <v>1476</v>
      </c>
    </row>
    <row r="915" spans="1:10" x14ac:dyDescent="0.3">
      <c r="A915" s="151">
        <v>914</v>
      </c>
      <c r="B915" s="151" t="s">
        <v>1997</v>
      </c>
      <c r="C915" s="151" t="s">
        <v>1998</v>
      </c>
      <c r="D915" s="151" t="s">
        <v>1933</v>
      </c>
      <c r="E915" s="151" t="s">
        <v>1934</v>
      </c>
      <c r="F915" s="151">
        <v>8</v>
      </c>
      <c r="G915" s="151" t="s">
        <v>1141</v>
      </c>
      <c r="H915" s="153">
        <v>2</v>
      </c>
      <c r="I915" s="151">
        <v>2</v>
      </c>
      <c r="J915" s="154" t="s">
        <v>1476</v>
      </c>
    </row>
    <row r="916" spans="1:10" x14ac:dyDescent="0.3">
      <c r="A916" s="151">
        <v>915</v>
      </c>
      <c r="B916" s="151" t="s">
        <v>1999</v>
      </c>
      <c r="C916" s="151" t="s">
        <v>2000</v>
      </c>
      <c r="D916" s="151" t="s">
        <v>1933</v>
      </c>
      <c r="E916" s="151" t="s">
        <v>1934</v>
      </c>
      <c r="F916" s="151">
        <v>8</v>
      </c>
      <c r="G916" s="151" t="s">
        <v>1141</v>
      </c>
      <c r="H916" s="153">
        <v>2</v>
      </c>
      <c r="I916" s="151">
        <v>2</v>
      </c>
      <c r="J916" s="154" t="s">
        <v>1476</v>
      </c>
    </row>
    <row r="917" spans="1:10" x14ac:dyDescent="0.3">
      <c r="A917" s="151">
        <v>916</v>
      </c>
      <c r="B917" s="151" t="s">
        <v>2001</v>
      </c>
      <c r="C917" s="151" t="s">
        <v>2002</v>
      </c>
      <c r="D917" s="151" t="s">
        <v>1933</v>
      </c>
      <c r="E917" s="151" t="s">
        <v>1934</v>
      </c>
      <c r="F917" s="151">
        <v>8</v>
      </c>
      <c r="G917" s="151" t="s">
        <v>1141</v>
      </c>
      <c r="H917" s="153">
        <v>2</v>
      </c>
      <c r="I917" s="151">
        <v>2</v>
      </c>
      <c r="J917" s="154" t="s">
        <v>1476</v>
      </c>
    </row>
    <row r="918" spans="1:10" x14ac:dyDescent="0.3">
      <c r="A918" s="151">
        <v>917</v>
      </c>
      <c r="B918" s="151" t="s">
        <v>2003</v>
      </c>
      <c r="C918" s="151" t="s">
        <v>2004</v>
      </c>
      <c r="D918" s="151" t="s">
        <v>2005</v>
      </c>
      <c r="E918" s="151" t="s">
        <v>2006</v>
      </c>
      <c r="F918" s="151">
        <v>8</v>
      </c>
      <c r="G918" s="151" t="s">
        <v>1141</v>
      </c>
      <c r="H918" s="153">
        <v>3</v>
      </c>
      <c r="I918" s="151">
        <v>3</v>
      </c>
      <c r="J918" s="154" t="s">
        <v>1147</v>
      </c>
    </row>
    <row r="919" spans="1:10" x14ac:dyDescent="0.3">
      <c r="A919" s="151">
        <v>918</v>
      </c>
      <c r="B919" s="151" t="s">
        <v>2007</v>
      </c>
      <c r="C919" s="151" t="s">
        <v>2008</v>
      </c>
      <c r="D919" s="151" t="s">
        <v>2005</v>
      </c>
      <c r="E919" s="151" t="s">
        <v>2006</v>
      </c>
      <c r="F919" s="151">
        <v>8</v>
      </c>
      <c r="G919" s="151" t="s">
        <v>1141</v>
      </c>
      <c r="H919" s="153">
        <v>3</v>
      </c>
      <c r="I919" s="151">
        <v>3</v>
      </c>
      <c r="J919" s="154" t="s">
        <v>1147</v>
      </c>
    </row>
    <row r="920" spans="1:10" x14ac:dyDescent="0.3">
      <c r="A920" s="151">
        <v>919</v>
      </c>
      <c r="B920" s="151" t="s">
        <v>2009</v>
      </c>
      <c r="C920" s="151" t="s">
        <v>2010</v>
      </c>
      <c r="D920" s="151" t="s">
        <v>2005</v>
      </c>
      <c r="E920" s="151" t="s">
        <v>2006</v>
      </c>
      <c r="F920" s="151">
        <v>8</v>
      </c>
      <c r="G920" s="151" t="s">
        <v>1141</v>
      </c>
      <c r="H920" s="153">
        <v>3</v>
      </c>
      <c r="I920" s="151">
        <v>3</v>
      </c>
      <c r="J920" s="154" t="s">
        <v>1147</v>
      </c>
    </row>
    <row r="921" spans="1:10" x14ac:dyDescent="0.3">
      <c r="A921" s="151">
        <v>920</v>
      </c>
      <c r="B921" s="151" t="s">
        <v>2011</v>
      </c>
      <c r="C921" s="151" t="s">
        <v>2012</v>
      </c>
      <c r="D921" s="151" t="s">
        <v>2005</v>
      </c>
      <c r="E921" s="151" t="s">
        <v>2006</v>
      </c>
      <c r="F921" s="151">
        <v>8</v>
      </c>
      <c r="G921" s="151" t="s">
        <v>1141</v>
      </c>
      <c r="H921" s="153">
        <v>3</v>
      </c>
      <c r="I921" s="151">
        <v>3</v>
      </c>
      <c r="J921" s="154" t="s">
        <v>1147</v>
      </c>
    </row>
    <row r="922" spans="1:10" x14ac:dyDescent="0.3">
      <c r="A922" s="151">
        <v>921</v>
      </c>
      <c r="B922" s="151" t="s">
        <v>2013</v>
      </c>
      <c r="C922" s="151" t="s">
        <v>2014</v>
      </c>
      <c r="D922" s="151" t="s">
        <v>2005</v>
      </c>
      <c r="E922" s="151" t="s">
        <v>2006</v>
      </c>
      <c r="F922" s="151">
        <v>8</v>
      </c>
      <c r="G922" s="151" t="s">
        <v>1141</v>
      </c>
      <c r="H922" s="153">
        <v>3</v>
      </c>
      <c r="I922" s="151">
        <v>3</v>
      </c>
      <c r="J922" s="154" t="s">
        <v>1147</v>
      </c>
    </row>
    <row r="923" spans="1:10" x14ac:dyDescent="0.3">
      <c r="A923" s="151">
        <v>922</v>
      </c>
      <c r="B923" s="151" t="s">
        <v>2015</v>
      </c>
      <c r="C923" s="151" t="s">
        <v>2016</v>
      </c>
      <c r="D923" s="151" t="s">
        <v>2005</v>
      </c>
      <c r="E923" s="151" t="s">
        <v>2006</v>
      </c>
      <c r="F923" s="151">
        <v>8</v>
      </c>
      <c r="G923" s="151" t="s">
        <v>1141</v>
      </c>
      <c r="H923" s="153">
        <v>3</v>
      </c>
      <c r="I923" s="151">
        <v>3</v>
      </c>
      <c r="J923" s="154" t="s">
        <v>1147</v>
      </c>
    </row>
    <row r="924" spans="1:10" x14ac:dyDescent="0.3">
      <c r="A924" s="151">
        <v>923</v>
      </c>
      <c r="B924" s="151" t="s">
        <v>2017</v>
      </c>
      <c r="C924" s="151" t="s">
        <v>2018</v>
      </c>
      <c r="D924" s="151" t="s">
        <v>2005</v>
      </c>
      <c r="E924" s="151" t="s">
        <v>2006</v>
      </c>
      <c r="F924" s="151">
        <v>8</v>
      </c>
      <c r="G924" s="151" t="s">
        <v>1141</v>
      </c>
      <c r="H924" s="153">
        <v>3</v>
      </c>
      <c r="I924" s="151">
        <v>3</v>
      </c>
      <c r="J924" s="154" t="s">
        <v>1147</v>
      </c>
    </row>
    <row r="925" spans="1:10" x14ac:dyDescent="0.3">
      <c r="A925" s="151">
        <v>924</v>
      </c>
      <c r="B925" s="151" t="s">
        <v>2019</v>
      </c>
      <c r="C925" s="151" t="s">
        <v>2020</v>
      </c>
      <c r="D925" s="151" t="s">
        <v>2005</v>
      </c>
      <c r="E925" s="151" t="s">
        <v>2006</v>
      </c>
      <c r="F925" s="151">
        <v>8</v>
      </c>
      <c r="G925" s="151" t="s">
        <v>1141</v>
      </c>
      <c r="H925" s="153">
        <v>3</v>
      </c>
      <c r="I925" s="151">
        <v>3</v>
      </c>
      <c r="J925" s="154" t="s">
        <v>1147</v>
      </c>
    </row>
    <row r="926" spans="1:10" x14ac:dyDescent="0.3">
      <c r="A926" s="151">
        <v>925</v>
      </c>
      <c r="B926" s="151" t="s">
        <v>2021</v>
      </c>
      <c r="C926" s="151" t="s">
        <v>2022</v>
      </c>
      <c r="D926" s="151" t="s">
        <v>2005</v>
      </c>
      <c r="E926" s="151" t="s">
        <v>2006</v>
      </c>
      <c r="F926" s="151">
        <v>8</v>
      </c>
      <c r="G926" s="151" t="s">
        <v>1141</v>
      </c>
      <c r="H926" s="153">
        <v>3</v>
      </c>
      <c r="I926" s="151">
        <v>3</v>
      </c>
      <c r="J926" s="154" t="s">
        <v>1147</v>
      </c>
    </row>
    <row r="927" spans="1:10" x14ac:dyDescent="0.3">
      <c r="A927" s="151">
        <v>926</v>
      </c>
      <c r="B927" s="151" t="s">
        <v>2023</v>
      </c>
      <c r="C927" s="151" t="s">
        <v>2024</v>
      </c>
      <c r="D927" s="151" t="s">
        <v>2005</v>
      </c>
      <c r="E927" s="151" t="s">
        <v>2006</v>
      </c>
      <c r="F927" s="151">
        <v>8</v>
      </c>
      <c r="G927" s="151" t="s">
        <v>1141</v>
      </c>
      <c r="H927" s="153">
        <v>3</v>
      </c>
      <c r="I927" s="151">
        <v>3</v>
      </c>
      <c r="J927" s="154" t="s">
        <v>1147</v>
      </c>
    </row>
    <row r="928" spans="1:10" x14ac:dyDescent="0.3">
      <c r="A928" s="151">
        <v>927</v>
      </c>
      <c r="B928" s="151" t="s">
        <v>2025</v>
      </c>
      <c r="C928" s="151" t="s">
        <v>2026</v>
      </c>
      <c r="D928" s="151" t="s">
        <v>2005</v>
      </c>
      <c r="E928" s="151" t="s">
        <v>2006</v>
      </c>
      <c r="F928" s="151">
        <v>8</v>
      </c>
      <c r="G928" s="151" t="s">
        <v>1141</v>
      </c>
      <c r="H928" s="153">
        <v>3</v>
      </c>
      <c r="I928" s="151">
        <v>3</v>
      </c>
      <c r="J928" s="154" t="s">
        <v>1147</v>
      </c>
    </row>
    <row r="929" spans="1:10" x14ac:dyDescent="0.3">
      <c r="A929" s="151">
        <v>928</v>
      </c>
      <c r="B929" s="151" t="s">
        <v>2027</v>
      </c>
      <c r="C929" s="151" t="s">
        <v>2028</v>
      </c>
      <c r="D929" s="151" t="s">
        <v>2005</v>
      </c>
      <c r="E929" s="151" t="s">
        <v>2006</v>
      </c>
      <c r="F929" s="151">
        <v>8</v>
      </c>
      <c r="G929" s="151" t="s">
        <v>1141</v>
      </c>
      <c r="H929" s="153">
        <v>3</v>
      </c>
      <c r="I929" s="151">
        <v>3</v>
      </c>
      <c r="J929" s="154" t="s">
        <v>1147</v>
      </c>
    </row>
    <row r="930" spans="1:10" x14ac:dyDescent="0.3">
      <c r="A930" s="151">
        <v>929</v>
      </c>
      <c r="B930" s="151" t="s">
        <v>2029</v>
      </c>
      <c r="C930" s="151" t="s">
        <v>2030</v>
      </c>
      <c r="D930" s="151" t="s">
        <v>2005</v>
      </c>
      <c r="E930" s="151" t="s">
        <v>2006</v>
      </c>
      <c r="F930" s="151">
        <v>8</v>
      </c>
      <c r="G930" s="151" t="s">
        <v>1141</v>
      </c>
      <c r="H930" s="153">
        <v>3</v>
      </c>
      <c r="I930" s="151">
        <v>3</v>
      </c>
      <c r="J930" s="154" t="s">
        <v>1147</v>
      </c>
    </row>
    <row r="931" spans="1:10" x14ac:dyDescent="0.3">
      <c r="A931" s="151">
        <v>930</v>
      </c>
      <c r="B931" s="151" t="s">
        <v>2031</v>
      </c>
      <c r="C931" s="151" t="s">
        <v>2032</v>
      </c>
      <c r="D931" s="151" t="s">
        <v>2005</v>
      </c>
      <c r="E931" s="151" t="s">
        <v>2006</v>
      </c>
      <c r="F931" s="151">
        <v>8</v>
      </c>
      <c r="G931" s="151" t="s">
        <v>1141</v>
      </c>
      <c r="H931" s="153">
        <v>3</v>
      </c>
      <c r="I931" s="151">
        <v>3</v>
      </c>
      <c r="J931" s="154" t="s">
        <v>1147</v>
      </c>
    </row>
    <row r="932" spans="1:10" x14ac:dyDescent="0.3">
      <c r="A932" s="151">
        <v>931</v>
      </c>
      <c r="B932" s="151" t="s">
        <v>2033</v>
      </c>
      <c r="C932" s="151" t="s">
        <v>2034</v>
      </c>
      <c r="D932" s="151" t="s">
        <v>2005</v>
      </c>
      <c r="E932" s="151" t="s">
        <v>2006</v>
      </c>
      <c r="F932" s="151">
        <v>8</v>
      </c>
      <c r="G932" s="151" t="s">
        <v>1141</v>
      </c>
      <c r="H932" s="153">
        <v>3</v>
      </c>
      <c r="I932" s="151">
        <v>3</v>
      </c>
      <c r="J932" s="154" t="s">
        <v>1147</v>
      </c>
    </row>
    <row r="933" spans="1:10" x14ac:dyDescent="0.3">
      <c r="A933" s="151">
        <v>932</v>
      </c>
      <c r="B933" s="151" t="s">
        <v>2035</v>
      </c>
      <c r="C933" s="151" t="s">
        <v>2036</v>
      </c>
      <c r="D933" s="151" t="s">
        <v>2005</v>
      </c>
      <c r="E933" s="151" t="s">
        <v>2006</v>
      </c>
      <c r="F933" s="151">
        <v>8</v>
      </c>
      <c r="G933" s="151" t="s">
        <v>1141</v>
      </c>
      <c r="H933" s="153">
        <v>3</v>
      </c>
      <c r="I933" s="151">
        <v>3</v>
      </c>
      <c r="J933" s="154" t="s">
        <v>1147</v>
      </c>
    </row>
    <row r="934" spans="1:10" x14ac:dyDescent="0.3">
      <c r="A934" s="151">
        <v>933</v>
      </c>
      <c r="B934" s="151" t="s">
        <v>2037</v>
      </c>
      <c r="C934" s="151" t="s">
        <v>2038</v>
      </c>
      <c r="D934" s="151" t="s">
        <v>2005</v>
      </c>
      <c r="E934" s="151" t="s">
        <v>2006</v>
      </c>
      <c r="F934" s="151">
        <v>8</v>
      </c>
      <c r="G934" s="151" t="s">
        <v>1141</v>
      </c>
      <c r="H934" s="153">
        <v>3</v>
      </c>
      <c r="I934" s="151">
        <v>3</v>
      </c>
      <c r="J934" s="154" t="s">
        <v>1147</v>
      </c>
    </row>
    <row r="935" spans="1:10" x14ac:dyDescent="0.3">
      <c r="A935" s="151">
        <v>934</v>
      </c>
      <c r="B935" s="151" t="s">
        <v>2039</v>
      </c>
      <c r="C935" s="151" t="s">
        <v>2040</v>
      </c>
      <c r="D935" s="151" t="s">
        <v>2005</v>
      </c>
      <c r="E935" s="151" t="s">
        <v>2006</v>
      </c>
      <c r="F935" s="151">
        <v>8</v>
      </c>
      <c r="G935" s="151" t="s">
        <v>1141</v>
      </c>
      <c r="H935" s="153">
        <v>3</v>
      </c>
      <c r="I935" s="151">
        <v>3</v>
      </c>
      <c r="J935" s="154" t="s">
        <v>1147</v>
      </c>
    </row>
    <row r="936" spans="1:10" x14ac:dyDescent="0.3">
      <c r="A936" s="151">
        <v>935</v>
      </c>
      <c r="B936" s="151" t="s">
        <v>2041</v>
      </c>
      <c r="C936" s="151" t="s">
        <v>2042</v>
      </c>
      <c r="D936" s="151" t="s">
        <v>2005</v>
      </c>
      <c r="E936" s="151" t="s">
        <v>2006</v>
      </c>
      <c r="F936" s="151">
        <v>8</v>
      </c>
      <c r="G936" s="151" t="s">
        <v>1141</v>
      </c>
      <c r="H936" s="153">
        <v>3</v>
      </c>
      <c r="I936" s="151">
        <v>3</v>
      </c>
      <c r="J936" s="154" t="s">
        <v>1147</v>
      </c>
    </row>
    <row r="937" spans="1:10" x14ac:dyDescent="0.3">
      <c r="A937" s="151">
        <v>936</v>
      </c>
      <c r="B937" s="151" t="s">
        <v>2043</v>
      </c>
      <c r="C937" s="151" t="s">
        <v>2044</v>
      </c>
      <c r="D937" s="151" t="s">
        <v>2005</v>
      </c>
      <c r="E937" s="151" t="s">
        <v>2006</v>
      </c>
      <c r="F937" s="151">
        <v>8</v>
      </c>
      <c r="G937" s="151" t="s">
        <v>1141</v>
      </c>
      <c r="H937" s="153">
        <v>3</v>
      </c>
      <c r="I937" s="151">
        <v>3</v>
      </c>
      <c r="J937" s="154" t="s">
        <v>1147</v>
      </c>
    </row>
    <row r="938" spans="1:10" x14ac:dyDescent="0.3">
      <c r="A938" s="151">
        <v>937</v>
      </c>
      <c r="B938" s="151" t="s">
        <v>2045</v>
      </c>
      <c r="C938" s="151" t="s">
        <v>2046</v>
      </c>
      <c r="D938" s="151" t="s">
        <v>2005</v>
      </c>
      <c r="E938" s="151" t="s">
        <v>2006</v>
      </c>
      <c r="F938" s="151">
        <v>8</v>
      </c>
      <c r="G938" s="151" t="s">
        <v>1141</v>
      </c>
      <c r="H938" s="153">
        <v>3</v>
      </c>
      <c r="I938" s="151">
        <v>3</v>
      </c>
      <c r="J938" s="154" t="s">
        <v>1147</v>
      </c>
    </row>
    <row r="939" spans="1:10" x14ac:dyDescent="0.3">
      <c r="A939" s="151">
        <v>938</v>
      </c>
      <c r="B939" s="151" t="s">
        <v>2047</v>
      </c>
      <c r="C939" s="151" t="s">
        <v>2048</v>
      </c>
      <c r="D939" s="151" t="s">
        <v>2005</v>
      </c>
      <c r="E939" s="151" t="s">
        <v>2006</v>
      </c>
      <c r="F939" s="151">
        <v>8</v>
      </c>
      <c r="G939" s="151" t="s">
        <v>1141</v>
      </c>
      <c r="H939" s="153">
        <v>3</v>
      </c>
      <c r="I939" s="151">
        <v>3</v>
      </c>
      <c r="J939" s="154" t="s">
        <v>1147</v>
      </c>
    </row>
    <row r="940" spans="1:10" x14ac:dyDescent="0.3">
      <c r="A940" s="151">
        <v>939</v>
      </c>
      <c r="B940" s="151" t="s">
        <v>2049</v>
      </c>
      <c r="C940" s="151" t="s">
        <v>2050</v>
      </c>
      <c r="D940" s="151" t="s">
        <v>2005</v>
      </c>
      <c r="E940" s="151" t="s">
        <v>2006</v>
      </c>
      <c r="F940" s="151">
        <v>8</v>
      </c>
      <c r="G940" s="151" t="s">
        <v>1141</v>
      </c>
      <c r="H940" s="153">
        <v>3</v>
      </c>
      <c r="I940" s="151">
        <v>3</v>
      </c>
      <c r="J940" s="154" t="s">
        <v>1147</v>
      </c>
    </row>
    <row r="941" spans="1:10" x14ac:dyDescent="0.3">
      <c r="A941" s="151">
        <v>940</v>
      </c>
      <c r="B941" s="151" t="s">
        <v>2051</v>
      </c>
      <c r="C941" s="151" t="s">
        <v>2052</v>
      </c>
      <c r="D941" s="151" t="s">
        <v>2005</v>
      </c>
      <c r="E941" s="151" t="s">
        <v>2006</v>
      </c>
      <c r="F941" s="151">
        <v>8</v>
      </c>
      <c r="G941" s="151" t="s">
        <v>1141</v>
      </c>
      <c r="H941" s="153">
        <v>3</v>
      </c>
      <c r="I941" s="151">
        <v>3</v>
      </c>
      <c r="J941" s="154" t="s">
        <v>1147</v>
      </c>
    </row>
    <row r="942" spans="1:10" x14ac:dyDescent="0.3">
      <c r="A942" s="151">
        <v>941</v>
      </c>
      <c r="B942" s="151" t="s">
        <v>2053</v>
      </c>
      <c r="C942" s="151" t="s">
        <v>2054</v>
      </c>
      <c r="D942" s="151" t="s">
        <v>2005</v>
      </c>
      <c r="E942" s="151" t="s">
        <v>2006</v>
      </c>
      <c r="F942" s="151">
        <v>8</v>
      </c>
      <c r="G942" s="151" t="s">
        <v>1141</v>
      </c>
      <c r="H942" s="153">
        <v>3</v>
      </c>
      <c r="I942" s="151">
        <v>3</v>
      </c>
      <c r="J942" s="154" t="s">
        <v>1147</v>
      </c>
    </row>
    <row r="943" spans="1:10" x14ac:dyDescent="0.3">
      <c r="A943" s="151">
        <v>942</v>
      </c>
      <c r="B943" s="151" t="s">
        <v>2055</v>
      </c>
      <c r="C943" s="151" t="s">
        <v>2056</v>
      </c>
      <c r="D943" s="151" t="s">
        <v>2005</v>
      </c>
      <c r="E943" s="151" t="s">
        <v>2006</v>
      </c>
      <c r="F943" s="151">
        <v>8</v>
      </c>
      <c r="G943" s="151" t="s">
        <v>1141</v>
      </c>
      <c r="H943" s="153">
        <v>3</v>
      </c>
      <c r="I943" s="151">
        <v>3</v>
      </c>
      <c r="J943" s="154" t="s">
        <v>1147</v>
      </c>
    </row>
    <row r="944" spans="1:10" x14ac:dyDescent="0.3">
      <c r="A944" s="151">
        <v>943</v>
      </c>
      <c r="B944" s="151" t="s">
        <v>2057</v>
      </c>
      <c r="C944" s="151" t="s">
        <v>2058</v>
      </c>
      <c r="D944" s="151" t="s">
        <v>2005</v>
      </c>
      <c r="E944" s="151" t="s">
        <v>2006</v>
      </c>
      <c r="F944" s="151">
        <v>8</v>
      </c>
      <c r="G944" s="151" t="s">
        <v>1141</v>
      </c>
      <c r="H944" s="153">
        <v>3</v>
      </c>
      <c r="I944" s="151">
        <v>3</v>
      </c>
      <c r="J944" s="154" t="s">
        <v>1147</v>
      </c>
    </row>
    <row r="945" spans="1:10" x14ac:dyDescent="0.3">
      <c r="A945" s="151">
        <v>944</v>
      </c>
      <c r="B945" s="151" t="s">
        <v>2059</v>
      </c>
      <c r="C945" s="151" t="s">
        <v>2060</v>
      </c>
      <c r="D945" s="151" t="s">
        <v>2005</v>
      </c>
      <c r="E945" s="151" t="s">
        <v>2006</v>
      </c>
      <c r="F945" s="151">
        <v>8</v>
      </c>
      <c r="G945" s="151" t="s">
        <v>1141</v>
      </c>
      <c r="H945" s="153">
        <v>3</v>
      </c>
      <c r="I945" s="151">
        <v>3</v>
      </c>
      <c r="J945" s="154" t="s">
        <v>1147</v>
      </c>
    </row>
    <row r="946" spans="1:10" x14ac:dyDescent="0.3">
      <c r="A946" s="151">
        <v>945</v>
      </c>
      <c r="B946" s="151" t="s">
        <v>2061</v>
      </c>
      <c r="C946" s="151" t="s">
        <v>2062</v>
      </c>
      <c r="D946" s="151" t="s">
        <v>2063</v>
      </c>
      <c r="E946" s="151" t="s">
        <v>2064</v>
      </c>
      <c r="F946" s="151">
        <v>8</v>
      </c>
      <c r="G946" s="151" t="s">
        <v>1141</v>
      </c>
      <c r="H946" s="153">
        <v>3</v>
      </c>
      <c r="I946" s="151">
        <v>3</v>
      </c>
      <c r="J946" s="154" t="s">
        <v>1147</v>
      </c>
    </row>
    <row r="947" spans="1:10" x14ac:dyDescent="0.3">
      <c r="A947" s="151">
        <v>946</v>
      </c>
      <c r="B947" s="151" t="s">
        <v>2065</v>
      </c>
      <c r="C947" s="151" t="s">
        <v>2066</v>
      </c>
      <c r="D947" s="151" t="s">
        <v>2063</v>
      </c>
      <c r="E947" s="151" t="s">
        <v>2064</v>
      </c>
      <c r="F947" s="151">
        <v>8</v>
      </c>
      <c r="G947" s="151" t="s">
        <v>1141</v>
      </c>
      <c r="H947" s="153">
        <v>3</v>
      </c>
      <c r="I947" s="151">
        <v>3</v>
      </c>
      <c r="J947" s="154" t="s">
        <v>1147</v>
      </c>
    </row>
    <row r="948" spans="1:10" x14ac:dyDescent="0.3">
      <c r="A948" s="151">
        <v>947</v>
      </c>
      <c r="B948" s="151" t="s">
        <v>2067</v>
      </c>
      <c r="C948" s="151" t="s">
        <v>2068</v>
      </c>
      <c r="D948" s="151" t="s">
        <v>2063</v>
      </c>
      <c r="E948" s="151" t="s">
        <v>2064</v>
      </c>
      <c r="F948" s="151">
        <v>8</v>
      </c>
      <c r="G948" s="151" t="s">
        <v>1141</v>
      </c>
      <c r="H948" s="153">
        <v>3</v>
      </c>
      <c r="I948" s="151">
        <v>3</v>
      </c>
      <c r="J948" s="154" t="s">
        <v>1147</v>
      </c>
    </row>
    <row r="949" spans="1:10" x14ac:dyDescent="0.3">
      <c r="A949" s="151">
        <v>948</v>
      </c>
      <c r="B949" s="151" t="s">
        <v>2069</v>
      </c>
      <c r="C949" s="151" t="s">
        <v>2070</v>
      </c>
      <c r="D949" s="151" t="s">
        <v>2063</v>
      </c>
      <c r="E949" s="151" t="s">
        <v>2064</v>
      </c>
      <c r="F949" s="151">
        <v>8</v>
      </c>
      <c r="G949" s="151" t="s">
        <v>1141</v>
      </c>
      <c r="H949" s="153">
        <v>3</v>
      </c>
      <c r="I949" s="151">
        <v>3</v>
      </c>
      <c r="J949" s="154" t="s">
        <v>1147</v>
      </c>
    </row>
    <row r="950" spans="1:10" x14ac:dyDescent="0.3">
      <c r="A950" s="151">
        <v>949</v>
      </c>
      <c r="B950" s="151" t="s">
        <v>2071</v>
      </c>
      <c r="C950" s="151" t="s">
        <v>2072</v>
      </c>
      <c r="D950" s="151" t="s">
        <v>2063</v>
      </c>
      <c r="E950" s="151" t="s">
        <v>2064</v>
      </c>
      <c r="F950" s="151">
        <v>8</v>
      </c>
      <c r="G950" s="151" t="s">
        <v>1141</v>
      </c>
      <c r="H950" s="153">
        <v>3</v>
      </c>
      <c r="I950" s="151">
        <v>3</v>
      </c>
      <c r="J950" s="154" t="s">
        <v>1147</v>
      </c>
    </row>
    <row r="951" spans="1:10" x14ac:dyDescent="0.3">
      <c r="A951" s="151">
        <v>950</v>
      </c>
      <c r="B951" s="151" t="s">
        <v>2073</v>
      </c>
      <c r="C951" s="151" t="s">
        <v>2074</v>
      </c>
      <c r="D951" s="151" t="s">
        <v>2063</v>
      </c>
      <c r="E951" s="151" t="s">
        <v>2064</v>
      </c>
      <c r="F951" s="151">
        <v>8</v>
      </c>
      <c r="G951" s="151" t="s">
        <v>1141</v>
      </c>
      <c r="H951" s="153">
        <v>3</v>
      </c>
      <c r="I951" s="151">
        <v>3</v>
      </c>
      <c r="J951" s="154" t="s">
        <v>1147</v>
      </c>
    </row>
    <row r="952" spans="1:10" x14ac:dyDescent="0.3">
      <c r="A952" s="151">
        <v>951</v>
      </c>
      <c r="B952" s="151" t="s">
        <v>2075</v>
      </c>
      <c r="C952" s="151" t="s">
        <v>2076</v>
      </c>
      <c r="D952" s="151" t="s">
        <v>2063</v>
      </c>
      <c r="E952" s="151" t="s">
        <v>2064</v>
      </c>
      <c r="F952" s="151">
        <v>8</v>
      </c>
      <c r="G952" s="151" t="s">
        <v>1141</v>
      </c>
      <c r="H952" s="153">
        <v>3</v>
      </c>
      <c r="I952" s="151">
        <v>3</v>
      </c>
      <c r="J952" s="154" t="s">
        <v>1147</v>
      </c>
    </row>
    <row r="953" spans="1:10" x14ac:dyDescent="0.3">
      <c r="A953" s="151">
        <v>952</v>
      </c>
      <c r="B953" s="151" t="s">
        <v>2077</v>
      </c>
      <c r="C953" s="151" t="s">
        <v>2078</v>
      </c>
      <c r="D953" s="151" t="s">
        <v>2063</v>
      </c>
      <c r="E953" s="151" t="s">
        <v>2064</v>
      </c>
      <c r="F953" s="151">
        <v>8</v>
      </c>
      <c r="G953" s="151" t="s">
        <v>1141</v>
      </c>
      <c r="H953" s="153">
        <v>3</v>
      </c>
      <c r="I953" s="151">
        <v>3</v>
      </c>
      <c r="J953" s="154" t="s">
        <v>1147</v>
      </c>
    </row>
    <row r="954" spans="1:10" x14ac:dyDescent="0.3">
      <c r="A954" s="151">
        <v>953</v>
      </c>
      <c r="B954" s="151" t="s">
        <v>2079</v>
      </c>
      <c r="C954" s="151" t="s">
        <v>2080</v>
      </c>
      <c r="D954" s="151" t="s">
        <v>2063</v>
      </c>
      <c r="E954" s="151" t="s">
        <v>2064</v>
      </c>
      <c r="F954" s="151">
        <v>8</v>
      </c>
      <c r="G954" s="151" t="s">
        <v>1141</v>
      </c>
      <c r="H954" s="153">
        <v>3</v>
      </c>
      <c r="I954" s="151">
        <v>3</v>
      </c>
      <c r="J954" s="154" t="s">
        <v>1147</v>
      </c>
    </row>
    <row r="955" spans="1:10" x14ac:dyDescent="0.3">
      <c r="A955" s="151">
        <v>954</v>
      </c>
      <c r="B955" s="151" t="s">
        <v>2081</v>
      </c>
      <c r="C955" s="151" t="s">
        <v>2082</v>
      </c>
      <c r="D955" s="151" t="s">
        <v>2063</v>
      </c>
      <c r="E955" s="151" t="s">
        <v>2064</v>
      </c>
      <c r="F955" s="151">
        <v>8</v>
      </c>
      <c r="G955" s="151" t="s">
        <v>1141</v>
      </c>
      <c r="H955" s="153">
        <v>3</v>
      </c>
      <c r="I955" s="151">
        <v>3</v>
      </c>
      <c r="J955" s="154" t="s">
        <v>1147</v>
      </c>
    </row>
    <row r="956" spans="1:10" x14ac:dyDescent="0.3">
      <c r="A956" s="151">
        <v>955</v>
      </c>
      <c r="B956" s="151" t="s">
        <v>2083</v>
      </c>
      <c r="C956" s="151" t="s">
        <v>2084</v>
      </c>
      <c r="D956" s="151" t="s">
        <v>2063</v>
      </c>
      <c r="E956" s="151" t="s">
        <v>2064</v>
      </c>
      <c r="F956" s="151">
        <v>8</v>
      </c>
      <c r="G956" s="151" t="s">
        <v>1141</v>
      </c>
      <c r="H956" s="153">
        <v>3</v>
      </c>
      <c r="I956" s="151">
        <v>3</v>
      </c>
      <c r="J956" s="154" t="s">
        <v>1147</v>
      </c>
    </row>
    <row r="957" spans="1:10" x14ac:dyDescent="0.3">
      <c r="A957" s="151">
        <v>956</v>
      </c>
      <c r="B957" s="151" t="s">
        <v>2085</v>
      </c>
      <c r="C957" s="151" t="s">
        <v>2086</v>
      </c>
      <c r="D957" s="151" t="s">
        <v>2063</v>
      </c>
      <c r="E957" s="151" t="s">
        <v>2064</v>
      </c>
      <c r="F957" s="151">
        <v>8</v>
      </c>
      <c r="G957" s="151" t="s">
        <v>1141</v>
      </c>
      <c r="H957" s="153">
        <v>3</v>
      </c>
      <c r="I957" s="151">
        <v>3</v>
      </c>
      <c r="J957" s="154" t="s">
        <v>1147</v>
      </c>
    </row>
    <row r="958" spans="1:10" x14ac:dyDescent="0.3">
      <c r="A958" s="151">
        <v>957</v>
      </c>
      <c r="B958" s="151" t="s">
        <v>2087</v>
      </c>
      <c r="C958" s="151" t="s">
        <v>2088</v>
      </c>
      <c r="D958" s="151" t="s">
        <v>2063</v>
      </c>
      <c r="E958" s="151" t="s">
        <v>2064</v>
      </c>
      <c r="F958" s="151">
        <v>8</v>
      </c>
      <c r="G958" s="151" t="s">
        <v>1141</v>
      </c>
      <c r="H958" s="153">
        <v>3</v>
      </c>
      <c r="I958" s="151">
        <v>3</v>
      </c>
      <c r="J958" s="154" t="s">
        <v>1147</v>
      </c>
    </row>
    <row r="959" spans="1:10" x14ac:dyDescent="0.3">
      <c r="A959" s="151">
        <v>958</v>
      </c>
      <c r="B959" s="151" t="s">
        <v>2089</v>
      </c>
      <c r="C959" s="151" t="s">
        <v>2090</v>
      </c>
      <c r="D959" s="151" t="s">
        <v>2063</v>
      </c>
      <c r="E959" s="151" t="s">
        <v>2064</v>
      </c>
      <c r="F959" s="151">
        <v>8</v>
      </c>
      <c r="G959" s="151" t="s">
        <v>1141</v>
      </c>
      <c r="H959" s="153">
        <v>3</v>
      </c>
      <c r="I959" s="151">
        <v>3</v>
      </c>
      <c r="J959" s="154" t="s">
        <v>1147</v>
      </c>
    </row>
    <row r="960" spans="1:10" x14ac:dyDescent="0.3">
      <c r="A960" s="151">
        <v>959</v>
      </c>
      <c r="B960" s="151" t="s">
        <v>2091</v>
      </c>
      <c r="C960" s="151" t="s">
        <v>2092</v>
      </c>
      <c r="D960" s="151" t="s">
        <v>2063</v>
      </c>
      <c r="E960" s="151" t="s">
        <v>2064</v>
      </c>
      <c r="F960" s="151">
        <v>8</v>
      </c>
      <c r="G960" s="151" t="s">
        <v>1141</v>
      </c>
      <c r="H960" s="153">
        <v>3</v>
      </c>
      <c r="I960" s="151">
        <v>3</v>
      </c>
      <c r="J960" s="154" t="s">
        <v>1147</v>
      </c>
    </row>
    <row r="961" spans="1:10" x14ac:dyDescent="0.3">
      <c r="A961" s="151">
        <v>960</v>
      </c>
      <c r="B961" s="151" t="s">
        <v>2093</v>
      </c>
      <c r="C961" s="151" t="s">
        <v>2094</v>
      </c>
      <c r="D961" s="151" t="s">
        <v>2063</v>
      </c>
      <c r="E961" s="151" t="s">
        <v>2064</v>
      </c>
      <c r="F961" s="151">
        <v>8</v>
      </c>
      <c r="G961" s="151" t="s">
        <v>1141</v>
      </c>
      <c r="H961" s="153">
        <v>3</v>
      </c>
      <c r="I961" s="151">
        <v>3</v>
      </c>
      <c r="J961" s="154" t="s">
        <v>1147</v>
      </c>
    </row>
    <row r="962" spans="1:10" x14ac:dyDescent="0.3">
      <c r="A962" s="151">
        <v>961</v>
      </c>
      <c r="B962" s="151" t="s">
        <v>2095</v>
      </c>
      <c r="C962" s="151" t="s">
        <v>2096</v>
      </c>
      <c r="D962" s="151" t="s">
        <v>2063</v>
      </c>
      <c r="E962" s="151" t="s">
        <v>2064</v>
      </c>
      <c r="F962" s="151">
        <v>8</v>
      </c>
      <c r="G962" s="151" t="s">
        <v>1141</v>
      </c>
      <c r="H962" s="153">
        <v>3</v>
      </c>
      <c r="I962" s="151">
        <v>3</v>
      </c>
      <c r="J962" s="154" t="s">
        <v>1147</v>
      </c>
    </row>
    <row r="963" spans="1:10" x14ac:dyDescent="0.3">
      <c r="A963" s="151">
        <v>962</v>
      </c>
      <c r="B963" s="151" t="s">
        <v>2097</v>
      </c>
      <c r="C963" s="151" t="s">
        <v>2098</v>
      </c>
      <c r="D963" s="151" t="s">
        <v>2063</v>
      </c>
      <c r="E963" s="151" t="s">
        <v>2064</v>
      </c>
      <c r="F963" s="151">
        <v>8</v>
      </c>
      <c r="G963" s="151" t="s">
        <v>1141</v>
      </c>
      <c r="H963" s="153">
        <v>3</v>
      </c>
      <c r="I963" s="151">
        <v>3</v>
      </c>
      <c r="J963" s="154" t="s">
        <v>1147</v>
      </c>
    </row>
    <row r="964" spans="1:10" x14ac:dyDescent="0.3">
      <c r="A964" s="151">
        <v>963</v>
      </c>
      <c r="B964" s="151" t="s">
        <v>2099</v>
      </c>
      <c r="C964" s="151" t="s">
        <v>2100</v>
      </c>
      <c r="D964" s="151" t="s">
        <v>2063</v>
      </c>
      <c r="E964" s="151" t="s">
        <v>2064</v>
      </c>
      <c r="F964" s="151">
        <v>8</v>
      </c>
      <c r="G964" s="151" t="s">
        <v>1141</v>
      </c>
      <c r="H964" s="153">
        <v>3</v>
      </c>
      <c r="I964" s="151">
        <v>3</v>
      </c>
      <c r="J964" s="154" t="s">
        <v>1147</v>
      </c>
    </row>
    <row r="965" spans="1:10" x14ac:dyDescent="0.3">
      <c r="A965" s="151">
        <v>964</v>
      </c>
      <c r="B965" s="151" t="s">
        <v>2101</v>
      </c>
      <c r="C965" s="151" t="s">
        <v>2102</v>
      </c>
      <c r="D965" s="151" t="s">
        <v>2063</v>
      </c>
      <c r="E965" s="151" t="s">
        <v>2064</v>
      </c>
      <c r="F965" s="151">
        <v>8</v>
      </c>
      <c r="G965" s="151" t="s">
        <v>1141</v>
      </c>
      <c r="H965" s="153">
        <v>3</v>
      </c>
      <c r="I965" s="151">
        <v>3</v>
      </c>
      <c r="J965" s="154" t="s">
        <v>1147</v>
      </c>
    </row>
    <row r="966" spans="1:10" x14ac:dyDescent="0.3">
      <c r="A966" s="151">
        <v>965</v>
      </c>
      <c r="B966" s="151" t="s">
        <v>2103</v>
      </c>
      <c r="C966" s="151" t="s">
        <v>2104</v>
      </c>
      <c r="D966" s="151" t="s">
        <v>2063</v>
      </c>
      <c r="E966" s="151" t="s">
        <v>2064</v>
      </c>
      <c r="F966" s="151">
        <v>8</v>
      </c>
      <c r="G966" s="151" t="s">
        <v>1141</v>
      </c>
      <c r="H966" s="153">
        <v>3</v>
      </c>
      <c r="I966" s="151">
        <v>3</v>
      </c>
      <c r="J966" s="154" t="s">
        <v>1147</v>
      </c>
    </row>
    <row r="967" spans="1:10" x14ac:dyDescent="0.3">
      <c r="A967" s="151">
        <v>966</v>
      </c>
      <c r="B967" s="151" t="s">
        <v>2105</v>
      </c>
      <c r="C967" s="151" t="s">
        <v>2106</v>
      </c>
      <c r="D967" s="151" t="s">
        <v>2063</v>
      </c>
      <c r="E967" s="151" t="s">
        <v>2064</v>
      </c>
      <c r="F967" s="151">
        <v>8</v>
      </c>
      <c r="G967" s="151" t="s">
        <v>1141</v>
      </c>
      <c r="H967" s="153">
        <v>3</v>
      </c>
      <c r="I967" s="151">
        <v>3</v>
      </c>
      <c r="J967" s="154" t="s">
        <v>1147</v>
      </c>
    </row>
    <row r="968" spans="1:10" x14ac:dyDescent="0.3">
      <c r="A968" s="151">
        <v>967</v>
      </c>
      <c r="B968" s="151" t="s">
        <v>2107</v>
      </c>
      <c r="C968" s="151" t="s">
        <v>2108</v>
      </c>
      <c r="D968" s="151" t="s">
        <v>2063</v>
      </c>
      <c r="E968" s="151" t="s">
        <v>2064</v>
      </c>
      <c r="F968" s="151">
        <v>8</v>
      </c>
      <c r="G968" s="151" t="s">
        <v>1141</v>
      </c>
      <c r="H968" s="153">
        <v>3</v>
      </c>
      <c r="I968" s="151">
        <v>3</v>
      </c>
      <c r="J968" s="154" t="s">
        <v>1147</v>
      </c>
    </row>
    <row r="969" spans="1:10" x14ac:dyDescent="0.3">
      <c r="A969" s="151">
        <v>968</v>
      </c>
      <c r="B969" s="151" t="s">
        <v>2109</v>
      </c>
      <c r="C969" s="151" t="s">
        <v>2110</v>
      </c>
      <c r="D969" s="151" t="s">
        <v>2063</v>
      </c>
      <c r="E969" s="151" t="s">
        <v>2064</v>
      </c>
      <c r="F969" s="151">
        <v>8</v>
      </c>
      <c r="G969" s="151" t="s">
        <v>1141</v>
      </c>
      <c r="H969" s="153">
        <v>3</v>
      </c>
      <c r="I969" s="151">
        <v>3</v>
      </c>
      <c r="J969" s="154" t="s">
        <v>1147</v>
      </c>
    </row>
    <row r="970" spans="1:10" x14ac:dyDescent="0.3">
      <c r="A970" s="151">
        <v>969</v>
      </c>
      <c r="B970" s="151" t="s">
        <v>2111</v>
      </c>
      <c r="C970" s="151" t="s">
        <v>2112</v>
      </c>
      <c r="D970" s="151" t="s">
        <v>2063</v>
      </c>
      <c r="E970" s="151" t="s">
        <v>2064</v>
      </c>
      <c r="F970" s="151">
        <v>8</v>
      </c>
      <c r="G970" s="151" t="s">
        <v>1141</v>
      </c>
      <c r="H970" s="153">
        <v>3</v>
      </c>
      <c r="I970" s="151">
        <v>3</v>
      </c>
      <c r="J970" s="154" t="s">
        <v>1147</v>
      </c>
    </row>
    <row r="971" spans="1:10" x14ac:dyDescent="0.3">
      <c r="A971" s="151">
        <v>970</v>
      </c>
      <c r="B971" s="151" t="s">
        <v>2113</v>
      </c>
      <c r="C971" s="151" t="s">
        <v>2114</v>
      </c>
      <c r="D971" s="151" t="s">
        <v>2063</v>
      </c>
      <c r="E971" s="151" t="s">
        <v>2064</v>
      </c>
      <c r="F971" s="151">
        <v>8</v>
      </c>
      <c r="G971" s="151" t="s">
        <v>1141</v>
      </c>
      <c r="H971" s="153">
        <v>3</v>
      </c>
      <c r="I971" s="151">
        <v>3</v>
      </c>
      <c r="J971" s="154" t="s">
        <v>1147</v>
      </c>
    </row>
    <row r="972" spans="1:10" x14ac:dyDescent="0.3">
      <c r="A972" s="151">
        <v>971</v>
      </c>
      <c r="B972" s="151" t="s">
        <v>2115</v>
      </c>
      <c r="C972" s="151" t="s">
        <v>2116</v>
      </c>
      <c r="D972" s="151" t="s">
        <v>2063</v>
      </c>
      <c r="E972" s="151" t="s">
        <v>2064</v>
      </c>
      <c r="F972" s="151">
        <v>8</v>
      </c>
      <c r="G972" s="151" t="s">
        <v>1141</v>
      </c>
      <c r="H972" s="153">
        <v>3</v>
      </c>
      <c r="I972" s="151">
        <v>3</v>
      </c>
      <c r="J972" s="154" t="s">
        <v>1147</v>
      </c>
    </row>
    <row r="973" spans="1:10" x14ac:dyDescent="0.3">
      <c r="A973" s="151">
        <v>972</v>
      </c>
      <c r="B973" s="151" t="s">
        <v>2117</v>
      </c>
      <c r="C973" s="151" t="s">
        <v>2118</v>
      </c>
      <c r="D973" s="151" t="s">
        <v>2063</v>
      </c>
      <c r="E973" s="151" t="s">
        <v>2064</v>
      </c>
      <c r="F973" s="151">
        <v>8</v>
      </c>
      <c r="G973" s="151" t="s">
        <v>1141</v>
      </c>
      <c r="H973" s="153">
        <v>3</v>
      </c>
      <c r="I973" s="151">
        <v>3</v>
      </c>
      <c r="J973" s="154" t="s">
        <v>1147</v>
      </c>
    </row>
    <row r="974" spans="1:10" x14ac:dyDescent="0.3">
      <c r="A974" s="151">
        <v>973</v>
      </c>
      <c r="B974" s="151" t="s">
        <v>2119</v>
      </c>
      <c r="C974" s="151" t="s">
        <v>2120</v>
      </c>
      <c r="D974" s="151" t="s">
        <v>2063</v>
      </c>
      <c r="E974" s="151" t="s">
        <v>2064</v>
      </c>
      <c r="F974" s="151">
        <v>8</v>
      </c>
      <c r="G974" s="151" t="s">
        <v>1141</v>
      </c>
      <c r="H974" s="153">
        <v>3</v>
      </c>
      <c r="I974" s="151">
        <v>3</v>
      </c>
      <c r="J974" s="154" t="s">
        <v>1147</v>
      </c>
    </row>
    <row r="975" spans="1:10" x14ac:dyDescent="0.3">
      <c r="A975" s="151">
        <v>974</v>
      </c>
      <c r="B975" s="151" t="s">
        <v>2121</v>
      </c>
      <c r="C975" s="151" t="s">
        <v>2122</v>
      </c>
      <c r="D975" s="151" t="s">
        <v>2063</v>
      </c>
      <c r="E975" s="151" t="s">
        <v>2064</v>
      </c>
      <c r="F975" s="151">
        <v>8</v>
      </c>
      <c r="G975" s="151" t="s">
        <v>1141</v>
      </c>
      <c r="H975" s="153">
        <v>3</v>
      </c>
      <c r="I975" s="151">
        <v>3</v>
      </c>
      <c r="J975" s="154" t="s">
        <v>1147</v>
      </c>
    </row>
    <row r="976" spans="1:10" x14ac:dyDescent="0.3">
      <c r="A976" s="151">
        <v>975</v>
      </c>
      <c r="B976" s="151" t="s">
        <v>2123</v>
      </c>
      <c r="C976" s="151" t="s">
        <v>2124</v>
      </c>
      <c r="D976" s="151" t="s">
        <v>2125</v>
      </c>
      <c r="E976" s="151" t="s">
        <v>2126</v>
      </c>
      <c r="F976" s="151">
        <v>8</v>
      </c>
      <c r="G976" s="151" t="s">
        <v>1141</v>
      </c>
      <c r="H976" s="153">
        <v>3</v>
      </c>
      <c r="I976" s="151">
        <v>3</v>
      </c>
      <c r="J976" s="154" t="s">
        <v>1147</v>
      </c>
    </row>
    <row r="977" spans="1:10" x14ac:dyDescent="0.3">
      <c r="A977" s="151">
        <v>976</v>
      </c>
      <c r="B977" s="151" t="s">
        <v>2127</v>
      </c>
      <c r="C977" s="151" t="s">
        <v>2128</v>
      </c>
      <c r="D977" s="151" t="s">
        <v>2125</v>
      </c>
      <c r="E977" s="151" t="s">
        <v>2126</v>
      </c>
      <c r="F977" s="151">
        <v>8</v>
      </c>
      <c r="G977" s="151" t="s">
        <v>1141</v>
      </c>
      <c r="H977" s="153">
        <v>3</v>
      </c>
      <c r="I977" s="151">
        <v>3</v>
      </c>
      <c r="J977" s="154" t="s">
        <v>1147</v>
      </c>
    </row>
    <row r="978" spans="1:10" x14ac:dyDescent="0.3">
      <c r="A978" s="151">
        <v>977</v>
      </c>
      <c r="B978" s="151" t="s">
        <v>2129</v>
      </c>
      <c r="C978" s="151" t="s">
        <v>2130</v>
      </c>
      <c r="D978" s="151" t="s">
        <v>2125</v>
      </c>
      <c r="E978" s="151" t="s">
        <v>2126</v>
      </c>
      <c r="F978" s="151">
        <v>8</v>
      </c>
      <c r="G978" s="151" t="s">
        <v>1141</v>
      </c>
      <c r="H978" s="153">
        <v>3</v>
      </c>
      <c r="I978" s="151">
        <v>3</v>
      </c>
      <c r="J978" s="154" t="s">
        <v>1147</v>
      </c>
    </row>
    <row r="979" spans="1:10" x14ac:dyDescent="0.3">
      <c r="A979" s="151">
        <v>978</v>
      </c>
      <c r="B979" s="151" t="s">
        <v>2131</v>
      </c>
      <c r="C979" s="151" t="s">
        <v>2132</v>
      </c>
      <c r="D979" s="151" t="s">
        <v>2125</v>
      </c>
      <c r="E979" s="151" t="s">
        <v>2126</v>
      </c>
      <c r="F979" s="151">
        <v>8</v>
      </c>
      <c r="G979" s="151" t="s">
        <v>1141</v>
      </c>
      <c r="H979" s="153">
        <v>3</v>
      </c>
      <c r="I979" s="151">
        <v>3</v>
      </c>
      <c r="J979" s="154" t="s">
        <v>1147</v>
      </c>
    </row>
    <row r="980" spans="1:10" x14ac:dyDescent="0.3">
      <c r="A980" s="151">
        <v>979</v>
      </c>
      <c r="B980" s="151" t="s">
        <v>2133</v>
      </c>
      <c r="C980" s="151" t="s">
        <v>2134</v>
      </c>
      <c r="D980" s="151" t="s">
        <v>2125</v>
      </c>
      <c r="E980" s="151" t="s">
        <v>2126</v>
      </c>
      <c r="F980" s="151">
        <v>8</v>
      </c>
      <c r="G980" s="151" t="s">
        <v>1141</v>
      </c>
      <c r="H980" s="153">
        <v>3</v>
      </c>
      <c r="I980" s="151">
        <v>3</v>
      </c>
      <c r="J980" s="154" t="s">
        <v>1147</v>
      </c>
    </row>
    <row r="981" spans="1:10" x14ac:dyDescent="0.3">
      <c r="A981" s="151">
        <v>980</v>
      </c>
      <c r="B981" s="151" t="s">
        <v>2135</v>
      </c>
      <c r="C981" s="151" t="s">
        <v>2136</v>
      </c>
      <c r="D981" s="151" t="s">
        <v>2125</v>
      </c>
      <c r="E981" s="151" t="s">
        <v>2126</v>
      </c>
      <c r="F981" s="151">
        <v>8</v>
      </c>
      <c r="G981" s="151" t="s">
        <v>1141</v>
      </c>
      <c r="H981" s="153">
        <v>3</v>
      </c>
      <c r="I981" s="151">
        <v>3</v>
      </c>
      <c r="J981" s="154" t="s">
        <v>1147</v>
      </c>
    </row>
    <row r="982" spans="1:10" x14ac:dyDescent="0.3">
      <c r="A982" s="151">
        <v>981</v>
      </c>
      <c r="B982" s="151" t="s">
        <v>2137</v>
      </c>
      <c r="C982" s="151" t="s">
        <v>2138</v>
      </c>
      <c r="D982" s="151" t="s">
        <v>2125</v>
      </c>
      <c r="E982" s="151" t="s">
        <v>2126</v>
      </c>
      <c r="F982" s="151">
        <v>8</v>
      </c>
      <c r="G982" s="151" t="s">
        <v>1141</v>
      </c>
      <c r="H982" s="153">
        <v>3</v>
      </c>
      <c r="I982" s="151">
        <v>3</v>
      </c>
      <c r="J982" s="154" t="s">
        <v>1147</v>
      </c>
    </row>
    <row r="983" spans="1:10" x14ac:dyDescent="0.3">
      <c r="A983" s="151">
        <v>982</v>
      </c>
      <c r="B983" s="151" t="s">
        <v>2139</v>
      </c>
      <c r="C983" s="151" t="s">
        <v>2140</v>
      </c>
      <c r="D983" s="151" t="s">
        <v>2125</v>
      </c>
      <c r="E983" s="151" t="s">
        <v>2126</v>
      </c>
      <c r="F983" s="151">
        <v>8</v>
      </c>
      <c r="G983" s="151" t="s">
        <v>1141</v>
      </c>
      <c r="H983" s="153">
        <v>3</v>
      </c>
      <c r="I983" s="151">
        <v>3</v>
      </c>
      <c r="J983" s="154" t="s">
        <v>1147</v>
      </c>
    </row>
    <row r="984" spans="1:10" x14ac:dyDescent="0.3">
      <c r="A984" s="151">
        <v>983</v>
      </c>
      <c r="B984" s="151" t="s">
        <v>2141</v>
      </c>
      <c r="C984" s="151" t="s">
        <v>2142</v>
      </c>
      <c r="D984" s="151" t="s">
        <v>2125</v>
      </c>
      <c r="E984" s="151" t="s">
        <v>2126</v>
      </c>
      <c r="F984" s="151">
        <v>8</v>
      </c>
      <c r="G984" s="151" t="s">
        <v>1141</v>
      </c>
      <c r="H984" s="153">
        <v>3</v>
      </c>
      <c r="I984" s="151">
        <v>3</v>
      </c>
      <c r="J984" s="154" t="s">
        <v>1147</v>
      </c>
    </row>
    <row r="985" spans="1:10" x14ac:dyDescent="0.3">
      <c r="A985" s="151">
        <v>984</v>
      </c>
      <c r="B985" s="151" t="s">
        <v>2143</v>
      </c>
      <c r="C985" s="151" t="s">
        <v>2144</v>
      </c>
      <c r="D985" s="151" t="s">
        <v>2125</v>
      </c>
      <c r="E985" s="151" t="s">
        <v>2126</v>
      </c>
      <c r="F985" s="151">
        <v>8</v>
      </c>
      <c r="G985" s="151" t="s">
        <v>1141</v>
      </c>
      <c r="H985" s="153">
        <v>3</v>
      </c>
      <c r="I985" s="151">
        <v>3</v>
      </c>
      <c r="J985" s="154" t="s">
        <v>1147</v>
      </c>
    </row>
    <row r="986" spans="1:10" x14ac:dyDescent="0.3">
      <c r="A986" s="151">
        <v>985</v>
      </c>
      <c r="B986" s="151" t="s">
        <v>2145</v>
      </c>
      <c r="C986" s="151" t="s">
        <v>2146</v>
      </c>
      <c r="D986" s="151" t="s">
        <v>2125</v>
      </c>
      <c r="E986" s="151" t="s">
        <v>2126</v>
      </c>
      <c r="F986" s="151">
        <v>8</v>
      </c>
      <c r="G986" s="151" t="s">
        <v>1141</v>
      </c>
      <c r="H986" s="153">
        <v>3</v>
      </c>
      <c r="I986" s="151">
        <v>3</v>
      </c>
      <c r="J986" s="154" t="s">
        <v>1147</v>
      </c>
    </row>
    <row r="987" spans="1:10" x14ac:dyDescent="0.3">
      <c r="A987" s="151">
        <v>986</v>
      </c>
      <c r="B987" s="151" t="s">
        <v>2147</v>
      </c>
      <c r="C987" s="151" t="s">
        <v>2148</v>
      </c>
      <c r="D987" s="151" t="s">
        <v>2125</v>
      </c>
      <c r="E987" s="151" t="s">
        <v>2126</v>
      </c>
      <c r="F987" s="151">
        <v>8</v>
      </c>
      <c r="G987" s="151" t="s">
        <v>1141</v>
      </c>
      <c r="H987" s="153">
        <v>3</v>
      </c>
      <c r="I987" s="151">
        <v>3</v>
      </c>
      <c r="J987" s="154" t="s">
        <v>1147</v>
      </c>
    </row>
    <row r="988" spans="1:10" x14ac:dyDescent="0.3">
      <c r="A988" s="151">
        <v>987</v>
      </c>
      <c r="B988" s="151" t="s">
        <v>2149</v>
      </c>
      <c r="C988" s="151" t="s">
        <v>2150</v>
      </c>
      <c r="D988" s="151" t="s">
        <v>2125</v>
      </c>
      <c r="E988" s="151" t="s">
        <v>2126</v>
      </c>
      <c r="F988" s="151">
        <v>8</v>
      </c>
      <c r="G988" s="151" t="s">
        <v>1141</v>
      </c>
      <c r="H988" s="153">
        <v>3</v>
      </c>
      <c r="I988" s="151">
        <v>3</v>
      </c>
      <c r="J988" s="154" t="s">
        <v>1147</v>
      </c>
    </row>
    <row r="989" spans="1:10" x14ac:dyDescent="0.3">
      <c r="A989" s="151">
        <v>988</v>
      </c>
      <c r="B989" s="151" t="s">
        <v>2151</v>
      </c>
      <c r="C989" s="151" t="s">
        <v>2152</v>
      </c>
      <c r="D989" s="151" t="s">
        <v>2125</v>
      </c>
      <c r="E989" s="151" t="s">
        <v>2126</v>
      </c>
      <c r="F989" s="151">
        <v>8</v>
      </c>
      <c r="G989" s="151" t="s">
        <v>1141</v>
      </c>
      <c r="H989" s="153">
        <v>3</v>
      </c>
      <c r="I989" s="151">
        <v>3</v>
      </c>
      <c r="J989" s="154" t="s">
        <v>1147</v>
      </c>
    </row>
    <row r="990" spans="1:10" x14ac:dyDescent="0.3">
      <c r="A990" s="151">
        <v>989</v>
      </c>
      <c r="B990" s="151" t="s">
        <v>2153</v>
      </c>
      <c r="C990" s="151" t="s">
        <v>2154</v>
      </c>
      <c r="D990" s="151" t="s">
        <v>2125</v>
      </c>
      <c r="E990" s="151" t="s">
        <v>2126</v>
      </c>
      <c r="F990" s="151">
        <v>8</v>
      </c>
      <c r="G990" s="151" t="s">
        <v>1141</v>
      </c>
      <c r="H990" s="153">
        <v>3</v>
      </c>
      <c r="I990" s="151">
        <v>3</v>
      </c>
      <c r="J990" s="154" t="s">
        <v>1147</v>
      </c>
    </row>
    <row r="991" spans="1:10" x14ac:dyDescent="0.3">
      <c r="A991" s="151">
        <v>990</v>
      </c>
      <c r="B991" s="151" t="s">
        <v>2155</v>
      </c>
      <c r="C991" s="151" t="s">
        <v>2156</v>
      </c>
      <c r="D991" s="151" t="s">
        <v>2125</v>
      </c>
      <c r="E991" s="151" t="s">
        <v>2126</v>
      </c>
      <c r="F991" s="151">
        <v>8</v>
      </c>
      <c r="G991" s="151" t="s">
        <v>1141</v>
      </c>
      <c r="H991" s="153">
        <v>3</v>
      </c>
      <c r="I991" s="151">
        <v>3</v>
      </c>
      <c r="J991" s="154" t="s">
        <v>1147</v>
      </c>
    </row>
    <row r="992" spans="1:10" x14ac:dyDescent="0.3">
      <c r="A992" s="151">
        <v>991</v>
      </c>
      <c r="B992" s="151" t="s">
        <v>2157</v>
      </c>
      <c r="C992" s="151" t="s">
        <v>2158</v>
      </c>
      <c r="D992" s="151" t="s">
        <v>2125</v>
      </c>
      <c r="E992" s="151" t="s">
        <v>2126</v>
      </c>
      <c r="F992" s="151">
        <v>8</v>
      </c>
      <c r="G992" s="151" t="s">
        <v>1141</v>
      </c>
      <c r="H992" s="153">
        <v>3</v>
      </c>
      <c r="I992" s="151">
        <v>3</v>
      </c>
      <c r="J992" s="154" t="s">
        <v>1147</v>
      </c>
    </row>
    <row r="993" spans="1:10" x14ac:dyDescent="0.3">
      <c r="A993" s="151">
        <v>992</v>
      </c>
      <c r="B993" s="151" t="s">
        <v>2159</v>
      </c>
      <c r="C993" s="151" t="s">
        <v>2160</v>
      </c>
      <c r="D993" s="151" t="s">
        <v>2125</v>
      </c>
      <c r="E993" s="151" t="s">
        <v>2126</v>
      </c>
      <c r="F993" s="151">
        <v>8</v>
      </c>
      <c r="G993" s="151" t="s">
        <v>1141</v>
      </c>
      <c r="H993" s="153">
        <v>3</v>
      </c>
      <c r="I993" s="151">
        <v>3</v>
      </c>
      <c r="J993" s="154" t="s">
        <v>1147</v>
      </c>
    </row>
    <row r="994" spans="1:10" x14ac:dyDescent="0.3">
      <c r="A994" s="151">
        <v>993</v>
      </c>
      <c r="B994" s="151" t="s">
        <v>2161</v>
      </c>
      <c r="C994" s="151" t="s">
        <v>2162</v>
      </c>
      <c r="D994" s="151" t="s">
        <v>2125</v>
      </c>
      <c r="E994" s="151" t="s">
        <v>2126</v>
      </c>
      <c r="F994" s="151">
        <v>8</v>
      </c>
      <c r="G994" s="151" t="s">
        <v>1141</v>
      </c>
      <c r="H994" s="153">
        <v>3</v>
      </c>
      <c r="I994" s="151">
        <v>3</v>
      </c>
      <c r="J994" s="154" t="s">
        <v>1147</v>
      </c>
    </row>
    <row r="995" spans="1:10" x14ac:dyDescent="0.3">
      <c r="A995" s="151">
        <v>994</v>
      </c>
      <c r="B995" s="151" t="s">
        <v>2163</v>
      </c>
      <c r="C995" s="151" t="s">
        <v>2164</v>
      </c>
      <c r="D995" s="151" t="s">
        <v>2125</v>
      </c>
      <c r="E995" s="151" t="s">
        <v>2126</v>
      </c>
      <c r="F995" s="151">
        <v>8</v>
      </c>
      <c r="G995" s="151" t="s">
        <v>1141</v>
      </c>
      <c r="H995" s="153">
        <v>3</v>
      </c>
      <c r="I995" s="151">
        <v>3</v>
      </c>
      <c r="J995" s="154" t="s">
        <v>1147</v>
      </c>
    </row>
    <row r="996" spans="1:10" x14ac:dyDescent="0.3">
      <c r="A996" s="151">
        <v>995</v>
      </c>
      <c r="B996" s="151" t="s">
        <v>2165</v>
      </c>
      <c r="C996" s="151" t="s">
        <v>2166</v>
      </c>
      <c r="D996" s="151" t="s">
        <v>2125</v>
      </c>
      <c r="E996" s="151" t="s">
        <v>2126</v>
      </c>
      <c r="F996" s="151">
        <v>8</v>
      </c>
      <c r="G996" s="151" t="s">
        <v>1141</v>
      </c>
      <c r="H996" s="153">
        <v>3</v>
      </c>
      <c r="I996" s="151">
        <v>3</v>
      </c>
      <c r="J996" s="154" t="s">
        <v>1147</v>
      </c>
    </row>
    <row r="997" spans="1:10" x14ac:dyDescent="0.3">
      <c r="A997" s="151">
        <v>996</v>
      </c>
      <c r="B997" s="151" t="s">
        <v>2167</v>
      </c>
      <c r="C997" s="151" t="s">
        <v>2168</v>
      </c>
      <c r="D997" s="151" t="s">
        <v>2125</v>
      </c>
      <c r="E997" s="151" t="s">
        <v>2126</v>
      </c>
      <c r="F997" s="151">
        <v>8</v>
      </c>
      <c r="G997" s="151" t="s">
        <v>1141</v>
      </c>
      <c r="H997" s="153">
        <v>3</v>
      </c>
      <c r="I997" s="151">
        <v>3</v>
      </c>
      <c r="J997" s="154" t="s">
        <v>1147</v>
      </c>
    </row>
    <row r="998" spans="1:10" x14ac:dyDescent="0.3">
      <c r="A998" s="151">
        <v>997</v>
      </c>
      <c r="B998" s="151" t="s">
        <v>2169</v>
      </c>
      <c r="C998" s="151" t="s">
        <v>2170</v>
      </c>
      <c r="D998" s="151" t="s">
        <v>2125</v>
      </c>
      <c r="E998" s="151" t="s">
        <v>2126</v>
      </c>
      <c r="F998" s="151">
        <v>8</v>
      </c>
      <c r="G998" s="151" t="s">
        <v>1141</v>
      </c>
      <c r="H998" s="153">
        <v>3</v>
      </c>
      <c r="I998" s="151">
        <v>3</v>
      </c>
      <c r="J998" s="154" t="s">
        <v>1147</v>
      </c>
    </row>
    <row r="999" spans="1:10" x14ac:dyDescent="0.3">
      <c r="A999" s="151">
        <v>998</v>
      </c>
      <c r="B999" s="151" t="s">
        <v>2171</v>
      </c>
      <c r="C999" s="151" t="s">
        <v>2172</v>
      </c>
      <c r="D999" s="151" t="s">
        <v>2125</v>
      </c>
      <c r="E999" s="151" t="s">
        <v>2126</v>
      </c>
      <c r="F999" s="151">
        <v>8</v>
      </c>
      <c r="G999" s="151" t="s">
        <v>1141</v>
      </c>
      <c r="H999" s="153">
        <v>3</v>
      </c>
      <c r="I999" s="151">
        <v>3</v>
      </c>
      <c r="J999" s="154" t="s">
        <v>1147</v>
      </c>
    </row>
    <row r="1000" spans="1:10" x14ac:dyDescent="0.3">
      <c r="A1000" s="151">
        <v>999</v>
      </c>
      <c r="B1000" s="151" t="s">
        <v>2173</v>
      </c>
      <c r="C1000" s="151" t="s">
        <v>2174</v>
      </c>
      <c r="D1000" s="151" t="s">
        <v>2125</v>
      </c>
      <c r="E1000" s="151" t="s">
        <v>2126</v>
      </c>
      <c r="F1000" s="151">
        <v>8</v>
      </c>
      <c r="G1000" s="151" t="s">
        <v>1141</v>
      </c>
      <c r="H1000" s="153">
        <v>3</v>
      </c>
      <c r="I1000" s="151">
        <v>3</v>
      </c>
      <c r="J1000" s="154" t="s">
        <v>1147</v>
      </c>
    </row>
    <row r="1001" spans="1:10" x14ac:dyDescent="0.3">
      <c r="A1001" s="151">
        <v>1000</v>
      </c>
      <c r="B1001" s="151" t="s">
        <v>2175</v>
      </c>
      <c r="C1001" s="151" t="s">
        <v>2176</v>
      </c>
      <c r="D1001" s="151" t="s">
        <v>2125</v>
      </c>
      <c r="E1001" s="151" t="s">
        <v>2126</v>
      </c>
      <c r="F1001" s="151">
        <v>8</v>
      </c>
      <c r="G1001" s="151" t="s">
        <v>1141</v>
      </c>
      <c r="H1001" s="153">
        <v>3</v>
      </c>
      <c r="I1001" s="151">
        <v>3</v>
      </c>
      <c r="J1001" s="154" t="s">
        <v>1147</v>
      </c>
    </row>
    <row r="1002" spans="1:10" x14ac:dyDescent="0.3">
      <c r="A1002" s="151">
        <v>1001</v>
      </c>
      <c r="B1002" s="151" t="s">
        <v>2177</v>
      </c>
      <c r="C1002" s="151" t="s">
        <v>2178</v>
      </c>
      <c r="D1002" s="151" t="s">
        <v>2125</v>
      </c>
      <c r="E1002" s="151" t="s">
        <v>2126</v>
      </c>
      <c r="F1002" s="151">
        <v>8</v>
      </c>
      <c r="G1002" s="151" t="s">
        <v>1141</v>
      </c>
      <c r="H1002" s="153">
        <v>3</v>
      </c>
      <c r="I1002" s="151">
        <v>3</v>
      </c>
      <c r="J1002" s="154" t="s">
        <v>1147</v>
      </c>
    </row>
    <row r="1003" spans="1:10" x14ac:dyDescent="0.3">
      <c r="A1003" s="151">
        <v>1002</v>
      </c>
      <c r="B1003" s="151" t="s">
        <v>2179</v>
      </c>
      <c r="C1003" s="151" t="s">
        <v>2180</v>
      </c>
      <c r="D1003" s="151" t="s">
        <v>2125</v>
      </c>
      <c r="E1003" s="151" t="s">
        <v>2126</v>
      </c>
      <c r="F1003" s="151">
        <v>8</v>
      </c>
      <c r="G1003" s="151" t="s">
        <v>1141</v>
      </c>
      <c r="H1003" s="153">
        <v>3</v>
      </c>
      <c r="I1003" s="151">
        <v>3</v>
      </c>
      <c r="J1003" s="154" t="s">
        <v>1147</v>
      </c>
    </row>
    <row r="1004" spans="1:10" x14ac:dyDescent="0.3">
      <c r="A1004" s="151">
        <v>1003</v>
      </c>
      <c r="B1004" s="151" t="s">
        <v>2181</v>
      </c>
      <c r="C1004" s="151" t="s">
        <v>2182</v>
      </c>
      <c r="D1004" s="151" t="s">
        <v>2125</v>
      </c>
      <c r="E1004" s="151" t="s">
        <v>2126</v>
      </c>
      <c r="F1004" s="151">
        <v>8</v>
      </c>
      <c r="G1004" s="151" t="s">
        <v>1141</v>
      </c>
      <c r="H1004" s="153">
        <v>3</v>
      </c>
      <c r="I1004" s="151">
        <v>3</v>
      </c>
      <c r="J1004" s="154" t="s">
        <v>1147</v>
      </c>
    </row>
    <row r="1005" spans="1:10" x14ac:dyDescent="0.3">
      <c r="A1005" s="151">
        <v>1004</v>
      </c>
      <c r="B1005" s="151" t="s">
        <v>2183</v>
      </c>
      <c r="C1005" s="151" t="s">
        <v>2184</v>
      </c>
      <c r="D1005" s="151" t="s">
        <v>2125</v>
      </c>
      <c r="E1005" s="151" t="s">
        <v>2126</v>
      </c>
      <c r="F1005" s="151">
        <v>8</v>
      </c>
      <c r="G1005" s="151" t="s">
        <v>1141</v>
      </c>
      <c r="H1005" s="153">
        <v>3</v>
      </c>
      <c r="I1005" s="151">
        <v>3</v>
      </c>
      <c r="J1005" s="154" t="s">
        <v>1147</v>
      </c>
    </row>
    <row r="1006" spans="1:10" x14ac:dyDescent="0.3">
      <c r="A1006" s="151">
        <v>1005</v>
      </c>
      <c r="B1006" s="151" t="s">
        <v>2185</v>
      </c>
      <c r="C1006" s="151" t="s">
        <v>2186</v>
      </c>
      <c r="D1006" s="151" t="s">
        <v>2125</v>
      </c>
      <c r="E1006" s="151" t="s">
        <v>2126</v>
      </c>
      <c r="F1006" s="151">
        <v>8</v>
      </c>
      <c r="G1006" s="151" t="s">
        <v>1141</v>
      </c>
      <c r="H1006" s="153">
        <v>3</v>
      </c>
      <c r="I1006" s="151">
        <v>3</v>
      </c>
      <c r="J1006" s="154" t="s">
        <v>1147</v>
      </c>
    </row>
    <row r="1007" spans="1:10" x14ac:dyDescent="0.3">
      <c r="A1007" s="151">
        <v>1006</v>
      </c>
      <c r="B1007" s="151" t="s">
        <v>2187</v>
      </c>
      <c r="C1007" s="151" t="s">
        <v>2188</v>
      </c>
      <c r="D1007" s="151" t="s">
        <v>2189</v>
      </c>
      <c r="E1007" s="151" t="s">
        <v>2190</v>
      </c>
      <c r="F1007" s="151">
        <v>8</v>
      </c>
      <c r="G1007" s="151" t="s">
        <v>1141</v>
      </c>
      <c r="H1007" s="153">
        <v>3</v>
      </c>
      <c r="I1007" s="151">
        <v>3</v>
      </c>
      <c r="J1007" s="154" t="s">
        <v>1147</v>
      </c>
    </row>
    <row r="1008" spans="1:10" x14ac:dyDescent="0.3">
      <c r="A1008" s="151">
        <v>1007</v>
      </c>
      <c r="B1008" s="151" t="s">
        <v>2191</v>
      </c>
      <c r="C1008" s="151" t="s">
        <v>2192</v>
      </c>
      <c r="D1008" s="151" t="s">
        <v>2189</v>
      </c>
      <c r="E1008" s="151" t="s">
        <v>2190</v>
      </c>
      <c r="F1008" s="151">
        <v>8</v>
      </c>
      <c r="G1008" s="151" t="s">
        <v>1141</v>
      </c>
      <c r="H1008" s="153">
        <v>3</v>
      </c>
      <c r="I1008" s="151">
        <v>3</v>
      </c>
      <c r="J1008" s="154" t="s">
        <v>1147</v>
      </c>
    </row>
    <row r="1009" spans="1:10" x14ac:dyDescent="0.3">
      <c r="A1009" s="151">
        <v>1008</v>
      </c>
      <c r="B1009" s="151" t="s">
        <v>2193</v>
      </c>
      <c r="C1009" s="151" t="s">
        <v>2194</v>
      </c>
      <c r="D1009" s="151" t="s">
        <v>2189</v>
      </c>
      <c r="E1009" s="151" t="s">
        <v>2190</v>
      </c>
      <c r="F1009" s="151">
        <v>8</v>
      </c>
      <c r="G1009" s="151" t="s">
        <v>1141</v>
      </c>
      <c r="H1009" s="153">
        <v>3</v>
      </c>
      <c r="I1009" s="151">
        <v>3</v>
      </c>
      <c r="J1009" s="154" t="s">
        <v>1147</v>
      </c>
    </row>
    <row r="1010" spans="1:10" x14ac:dyDescent="0.3">
      <c r="A1010" s="151">
        <v>1009</v>
      </c>
      <c r="B1010" s="151" t="s">
        <v>2195</v>
      </c>
      <c r="C1010" s="151" t="s">
        <v>2196</v>
      </c>
      <c r="D1010" s="151" t="s">
        <v>2189</v>
      </c>
      <c r="E1010" s="151" t="s">
        <v>2190</v>
      </c>
      <c r="F1010" s="151">
        <v>8</v>
      </c>
      <c r="G1010" s="151" t="s">
        <v>1141</v>
      </c>
      <c r="H1010" s="153">
        <v>3</v>
      </c>
      <c r="I1010" s="151">
        <v>3</v>
      </c>
      <c r="J1010" s="154" t="s">
        <v>1147</v>
      </c>
    </row>
    <row r="1011" spans="1:10" x14ac:dyDescent="0.3">
      <c r="A1011" s="151">
        <v>1010</v>
      </c>
      <c r="B1011" s="151" t="s">
        <v>2197</v>
      </c>
      <c r="C1011" s="151" t="s">
        <v>2198</v>
      </c>
      <c r="D1011" s="151" t="s">
        <v>2189</v>
      </c>
      <c r="E1011" s="151" t="s">
        <v>2190</v>
      </c>
      <c r="F1011" s="151">
        <v>8</v>
      </c>
      <c r="G1011" s="151" t="s">
        <v>1141</v>
      </c>
      <c r="H1011" s="153">
        <v>3</v>
      </c>
      <c r="I1011" s="151">
        <v>3</v>
      </c>
      <c r="J1011" s="154" t="s">
        <v>1147</v>
      </c>
    </row>
    <row r="1012" spans="1:10" x14ac:dyDescent="0.3">
      <c r="A1012" s="151">
        <v>1011</v>
      </c>
      <c r="B1012" s="151" t="s">
        <v>2199</v>
      </c>
      <c r="C1012" s="151" t="s">
        <v>2200</v>
      </c>
      <c r="D1012" s="151" t="s">
        <v>2189</v>
      </c>
      <c r="E1012" s="151" t="s">
        <v>2190</v>
      </c>
      <c r="F1012" s="151">
        <v>8</v>
      </c>
      <c r="G1012" s="151" t="s">
        <v>1141</v>
      </c>
      <c r="H1012" s="153">
        <v>3</v>
      </c>
      <c r="I1012" s="151">
        <v>3</v>
      </c>
      <c r="J1012" s="154" t="s">
        <v>1147</v>
      </c>
    </row>
    <row r="1013" spans="1:10" x14ac:dyDescent="0.3">
      <c r="A1013" s="151">
        <v>1012</v>
      </c>
      <c r="B1013" s="151" t="s">
        <v>2201</v>
      </c>
      <c r="C1013" s="151" t="s">
        <v>2202</v>
      </c>
      <c r="D1013" s="151" t="s">
        <v>2189</v>
      </c>
      <c r="E1013" s="151" t="s">
        <v>2190</v>
      </c>
      <c r="F1013" s="151">
        <v>8</v>
      </c>
      <c r="G1013" s="151" t="s">
        <v>1141</v>
      </c>
      <c r="H1013" s="153">
        <v>3</v>
      </c>
      <c r="I1013" s="151">
        <v>3</v>
      </c>
      <c r="J1013" s="154" t="s">
        <v>1147</v>
      </c>
    </row>
    <row r="1014" spans="1:10" x14ac:dyDescent="0.3">
      <c r="A1014" s="151">
        <v>1013</v>
      </c>
      <c r="B1014" s="151" t="s">
        <v>2203</v>
      </c>
      <c r="C1014" s="151" t="s">
        <v>2204</v>
      </c>
      <c r="D1014" s="151" t="s">
        <v>2189</v>
      </c>
      <c r="E1014" s="151" t="s">
        <v>2190</v>
      </c>
      <c r="F1014" s="151">
        <v>8</v>
      </c>
      <c r="G1014" s="151" t="s">
        <v>1141</v>
      </c>
      <c r="H1014" s="153">
        <v>3</v>
      </c>
      <c r="I1014" s="151">
        <v>3</v>
      </c>
      <c r="J1014" s="154" t="s">
        <v>1147</v>
      </c>
    </row>
    <row r="1015" spans="1:10" x14ac:dyDescent="0.3">
      <c r="A1015" s="151">
        <v>1014</v>
      </c>
      <c r="B1015" s="151" t="s">
        <v>2205</v>
      </c>
      <c r="C1015" s="151" t="s">
        <v>2206</v>
      </c>
      <c r="D1015" s="151" t="s">
        <v>2189</v>
      </c>
      <c r="E1015" s="151" t="s">
        <v>2190</v>
      </c>
      <c r="F1015" s="151">
        <v>8</v>
      </c>
      <c r="G1015" s="151" t="s">
        <v>1141</v>
      </c>
      <c r="H1015" s="153">
        <v>3</v>
      </c>
      <c r="I1015" s="151">
        <v>3</v>
      </c>
      <c r="J1015" s="154" t="s">
        <v>1147</v>
      </c>
    </row>
    <row r="1016" spans="1:10" x14ac:dyDescent="0.3">
      <c r="A1016" s="151">
        <v>1015</v>
      </c>
      <c r="B1016" s="151" t="s">
        <v>2207</v>
      </c>
      <c r="C1016" s="151" t="s">
        <v>2208</v>
      </c>
      <c r="D1016" s="151" t="s">
        <v>2189</v>
      </c>
      <c r="E1016" s="151" t="s">
        <v>2190</v>
      </c>
      <c r="F1016" s="151">
        <v>8</v>
      </c>
      <c r="G1016" s="151" t="s">
        <v>1141</v>
      </c>
      <c r="H1016" s="153">
        <v>3</v>
      </c>
      <c r="I1016" s="151">
        <v>3</v>
      </c>
      <c r="J1016" s="154" t="s">
        <v>1147</v>
      </c>
    </row>
    <row r="1017" spans="1:10" x14ac:dyDescent="0.3">
      <c r="A1017" s="151">
        <v>1016</v>
      </c>
      <c r="B1017" s="151" t="s">
        <v>2209</v>
      </c>
      <c r="C1017" s="151" t="s">
        <v>2210</v>
      </c>
      <c r="D1017" s="151" t="s">
        <v>2189</v>
      </c>
      <c r="E1017" s="151" t="s">
        <v>2190</v>
      </c>
      <c r="F1017" s="151">
        <v>8</v>
      </c>
      <c r="G1017" s="151" t="s">
        <v>1141</v>
      </c>
      <c r="H1017" s="153">
        <v>3</v>
      </c>
      <c r="I1017" s="151">
        <v>3</v>
      </c>
      <c r="J1017" s="154" t="s">
        <v>1147</v>
      </c>
    </row>
    <row r="1018" spans="1:10" x14ac:dyDescent="0.3">
      <c r="A1018" s="151">
        <v>1017</v>
      </c>
      <c r="B1018" s="151" t="s">
        <v>2211</v>
      </c>
      <c r="C1018" s="151" t="s">
        <v>2212</v>
      </c>
      <c r="D1018" s="151" t="s">
        <v>2189</v>
      </c>
      <c r="E1018" s="151" t="s">
        <v>2190</v>
      </c>
      <c r="F1018" s="151">
        <v>8</v>
      </c>
      <c r="G1018" s="151" t="s">
        <v>1141</v>
      </c>
      <c r="H1018" s="153">
        <v>3</v>
      </c>
      <c r="I1018" s="151">
        <v>3</v>
      </c>
      <c r="J1018" s="154" t="s">
        <v>1147</v>
      </c>
    </row>
    <row r="1019" spans="1:10" x14ac:dyDescent="0.3">
      <c r="A1019" s="151">
        <v>1018</v>
      </c>
      <c r="B1019" s="151" t="s">
        <v>2213</v>
      </c>
      <c r="C1019" s="151" t="s">
        <v>2214</v>
      </c>
      <c r="D1019" s="151" t="s">
        <v>2189</v>
      </c>
      <c r="E1019" s="151" t="s">
        <v>2190</v>
      </c>
      <c r="F1019" s="151">
        <v>8</v>
      </c>
      <c r="G1019" s="151" t="s">
        <v>1141</v>
      </c>
      <c r="H1019" s="153">
        <v>3</v>
      </c>
      <c r="I1019" s="151">
        <v>3</v>
      </c>
      <c r="J1019" s="154" t="s">
        <v>1147</v>
      </c>
    </row>
    <row r="1020" spans="1:10" x14ac:dyDescent="0.3">
      <c r="A1020" s="151">
        <v>1019</v>
      </c>
      <c r="B1020" s="151" t="s">
        <v>2215</v>
      </c>
      <c r="C1020" s="151" t="s">
        <v>2216</v>
      </c>
      <c r="D1020" s="151" t="s">
        <v>2189</v>
      </c>
      <c r="E1020" s="151" t="s">
        <v>2190</v>
      </c>
      <c r="F1020" s="151">
        <v>8</v>
      </c>
      <c r="G1020" s="151" t="s">
        <v>1141</v>
      </c>
      <c r="H1020" s="153">
        <v>3</v>
      </c>
      <c r="I1020" s="151">
        <v>3</v>
      </c>
      <c r="J1020" s="154" t="s">
        <v>1147</v>
      </c>
    </row>
    <row r="1021" spans="1:10" x14ac:dyDescent="0.3">
      <c r="A1021" s="151">
        <v>1020</v>
      </c>
      <c r="B1021" s="151" t="s">
        <v>2217</v>
      </c>
      <c r="C1021" s="151" t="s">
        <v>2218</v>
      </c>
      <c r="D1021" s="151" t="s">
        <v>2189</v>
      </c>
      <c r="E1021" s="151" t="s">
        <v>2190</v>
      </c>
      <c r="F1021" s="151">
        <v>8</v>
      </c>
      <c r="G1021" s="151" t="s">
        <v>1141</v>
      </c>
      <c r="H1021" s="153">
        <v>3</v>
      </c>
      <c r="I1021" s="151">
        <v>3</v>
      </c>
      <c r="J1021" s="154" t="s">
        <v>1147</v>
      </c>
    </row>
    <row r="1022" spans="1:10" x14ac:dyDescent="0.3">
      <c r="A1022" s="151">
        <v>1021</v>
      </c>
      <c r="B1022" s="151" t="s">
        <v>2219</v>
      </c>
      <c r="C1022" s="151" t="s">
        <v>2220</v>
      </c>
      <c r="D1022" s="151" t="s">
        <v>2189</v>
      </c>
      <c r="E1022" s="151" t="s">
        <v>2190</v>
      </c>
      <c r="F1022" s="151">
        <v>8</v>
      </c>
      <c r="G1022" s="151" t="s">
        <v>1141</v>
      </c>
      <c r="H1022" s="153">
        <v>3</v>
      </c>
      <c r="I1022" s="151">
        <v>3</v>
      </c>
      <c r="J1022" s="154" t="s">
        <v>1147</v>
      </c>
    </row>
    <row r="1023" spans="1:10" x14ac:dyDescent="0.3">
      <c r="A1023" s="151">
        <v>1022</v>
      </c>
      <c r="B1023" s="151" t="s">
        <v>2221</v>
      </c>
      <c r="C1023" s="151" t="s">
        <v>2222</v>
      </c>
      <c r="D1023" s="151" t="s">
        <v>2189</v>
      </c>
      <c r="E1023" s="151" t="s">
        <v>2190</v>
      </c>
      <c r="F1023" s="151">
        <v>8</v>
      </c>
      <c r="G1023" s="151" t="s">
        <v>1141</v>
      </c>
      <c r="H1023" s="153">
        <v>3</v>
      </c>
      <c r="I1023" s="151">
        <v>3</v>
      </c>
      <c r="J1023" s="154" t="s">
        <v>1147</v>
      </c>
    </row>
    <row r="1024" spans="1:10" x14ac:dyDescent="0.3">
      <c r="A1024" s="151">
        <v>1023</v>
      </c>
      <c r="B1024" s="151" t="s">
        <v>2223</v>
      </c>
      <c r="C1024" s="151" t="s">
        <v>2224</v>
      </c>
      <c r="D1024" s="151" t="s">
        <v>2189</v>
      </c>
      <c r="E1024" s="151" t="s">
        <v>2190</v>
      </c>
      <c r="F1024" s="151">
        <v>8</v>
      </c>
      <c r="G1024" s="151" t="s">
        <v>1141</v>
      </c>
      <c r="H1024" s="153">
        <v>3</v>
      </c>
      <c r="I1024" s="151">
        <v>3</v>
      </c>
      <c r="J1024" s="154" t="s">
        <v>1147</v>
      </c>
    </row>
    <row r="1025" spans="1:10" x14ac:dyDescent="0.3">
      <c r="A1025" s="151">
        <v>1024</v>
      </c>
      <c r="B1025" s="151" t="s">
        <v>2225</v>
      </c>
      <c r="C1025" s="151" t="s">
        <v>2226</v>
      </c>
      <c r="D1025" s="151" t="s">
        <v>2189</v>
      </c>
      <c r="E1025" s="151" t="s">
        <v>2190</v>
      </c>
      <c r="F1025" s="151">
        <v>8</v>
      </c>
      <c r="G1025" s="151" t="s">
        <v>1141</v>
      </c>
      <c r="H1025" s="153">
        <v>3</v>
      </c>
      <c r="I1025" s="151">
        <v>3</v>
      </c>
      <c r="J1025" s="154" t="s">
        <v>1147</v>
      </c>
    </row>
    <row r="1026" spans="1:10" x14ac:dyDescent="0.3">
      <c r="A1026" s="151">
        <v>1025</v>
      </c>
      <c r="B1026" s="151" t="s">
        <v>2227</v>
      </c>
      <c r="C1026" s="151" t="s">
        <v>2228</v>
      </c>
      <c r="D1026" s="151" t="s">
        <v>2189</v>
      </c>
      <c r="E1026" s="151" t="s">
        <v>2190</v>
      </c>
      <c r="F1026" s="151">
        <v>8</v>
      </c>
      <c r="G1026" s="151" t="s">
        <v>1141</v>
      </c>
      <c r="H1026" s="153">
        <v>3</v>
      </c>
      <c r="I1026" s="151">
        <v>3</v>
      </c>
      <c r="J1026" s="154" t="s">
        <v>1147</v>
      </c>
    </row>
    <row r="1027" spans="1:10" x14ac:dyDescent="0.3">
      <c r="A1027" s="151">
        <v>1026</v>
      </c>
      <c r="B1027" s="151" t="s">
        <v>2229</v>
      </c>
      <c r="C1027" s="151" t="s">
        <v>2230</v>
      </c>
      <c r="D1027" s="151" t="s">
        <v>2189</v>
      </c>
      <c r="E1027" s="151" t="s">
        <v>2190</v>
      </c>
      <c r="F1027" s="151">
        <v>8</v>
      </c>
      <c r="G1027" s="151" t="s">
        <v>1141</v>
      </c>
      <c r="H1027" s="153">
        <v>3</v>
      </c>
      <c r="I1027" s="151">
        <v>3</v>
      </c>
      <c r="J1027" s="154" t="s">
        <v>1147</v>
      </c>
    </row>
    <row r="1028" spans="1:10" x14ac:dyDescent="0.3">
      <c r="A1028" s="151">
        <v>1027</v>
      </c>
      <c r="B1028" s="151" t="s">
        <v>2231</v>
      </c>
      <c r="C1028" s="151" t="s">
        <v>2232</v>
      </c>
      <c r="D1028" s="151" t="s">
        <v>2189</v>
      </c>
      <c r="E1028" s="151" t="s">
        <v>2190</v>
      </c>
      <c r="F1028" s="151">
        <v>8</v>
      </c>
      <c r="G1028" s="151" t="s">
        <v>1141</v>
      </c>
      <c r="H1028" s="153">
        <v>3</v>
      </c>
      <c r="I1028" s="151">
        <v>3</v>
      </c>
      <c r="J1028" s="154" t="s">
        <v>1147</v>
      </c>
    </row>
    <row r="1029" spans="1:10" x14ac:dyDescent="0.3">
      <c r="A1029" s="151">
        <v>1028</v>
      </c>
      <c r="B1029" s="151" t="s">
        <v>2233</v>
      </c>
      <c r="C1029" s="151" t="s">
        <v>2234</v>
      </c>
      <c r="D1029" s="151" t="s">
        <v>2189</v>
      </c>
      <c r="E1029" s="151" t="s">
        <v>2190</v>
      </c>
      <c r="F1029" s="151">
        <v>8</v>
      </c>
      <c r="G1029" s="151" t="s">
        <v>1141</v>
      </c>
      <c r="H1029" s="153">
        <v>3</v>
      </c>
      <c r="I1029" s="151">
        <v>3</v>
      </c>
      <c r="J1029" s="154" t="s">
        <v>1147</v>
      </c>
    </row>
    <row r="1030" spans="1:10" x14ac:dyDescent="0.3">
      <c r="A1030" s="151">
        <v>1029</v>
      </c>
      <c r="B1030" s="151" t="s">
        <v>2235</v>
      </c>
      <c r="C1030" s="151" t="s">
        <v>2236</v>
      </c>
      <c r="D1030" s="151" t="s">
        <v>2189</v>
      </c>
      <c r="E1030" s="151" t="s">
        <v>2190</v>
      </c>
      <c r="F1030" s="151">
        <v>8</v>
      </c>
      <c r="G1030" s="151" t="s">
        <v>1141</v>
      </c>
      <c r="H1030" s="153">
        <v>3</v>
      </c>
      <c r="I1030" s="151">
        <v>3</v>
      </c>
      <c r="J1030" s="154" t="s">
        <v>1147</v>
      </c>
    </row>
    <row r="1031" spans="1:10" x14ac:dyDescent="0.3">
      <c r="A1031" s="151">
        <v>1030</v>
      </c>
      <c r="B1031" s="151" t="s">
        <v>2237</v>
      </c>
      <c r="C1031" s="151" t="s">
        <v>2238</v>
      </c>
      <c r="D1031" s="151" t="s">
        <v>2189</v>
      </c>
      <c r="E1031" s="151" t="s">
        <v>2190</v>
      </c>
      <c r="F1031" s="151">
        <v>8</v>
      </c>
      <c r="G1031" s="151" t="s">
        <v>1141</v>
      </c>
      <c r="H1031" s="153">
        <v>3</v>
      </c>
      <c r="I1031" s="151">
        <v>3</v>
      </c>
      <c r="J1031" s="154" t="s">
        <v>1147</v>
      </c>
    </row>
    <row r="1032" spans="1:10" x14ac:dyDescent="0.3">
      <c r="A1032" s="151">
        <v>1031</v>
      </c>
      <c r="B1032" s="151" t="s">
        <v>2239</v>
      </c>
      <c r="C1032" s="151" t="s">
        <v>2240</v>
      </c>
      <c r="D1032" s="151" t="s">
        <v>2189</v>
      </c>
      <c r="E1032" s="151" t="s">
        <v>2190</v>
      </c>
      <c r="F1032" s="151">
        <v>8</v>
      </c>
      <c r="G1032" s="151" t="s">
        <v>1141</v>
      </c>
      <c r="H1032" s="153">
        <v>3</v>
      </c>
      <c r="I1032" s="151">
        <v>3</v>
      </c>
      <c r="J1032" s="154" t="s">
        <v>1147</v>
      </c>
    </row>
    <row r="1033" spans="1:10" x14ac:dyDescent="0.3">
      <c r="A1033" s="151">
        <v>1032</v>
      </c>
      <c r="B1033" s="151" t="s">
        <v>2241</v>
      </c>
      <c r="C1033" s="151" t="s">
        <v>2242</v>
      </c>
      <c r="D1033" s="151" t="s">
        <v>2189</v>
      </c>
      <c r="E1033" s="151" t="s">
        <v>2190</v>
      </c>
      <c r="F1033" s="151">
        <v>8</v>
      </c>
      <c r="G1033" s="151" t="s">
        <v>1141</v>
      </c>
      <c r="H1033" s="153">
        <v>3</v>
      </c>
      <c r="I1033" s="151">
        <v>3</v>
      </c>
      <c r="J1033" s="154" t="s">
        <v>1147</v>
      </c>
    </row>
    <row r="1034" spans="1:10" x14ac:dyDescent="0.3">
      <c r="A1034" s="151">
        <v>1033</v>
      </c>
      <c r="B1034" s="151" t="s">
        <v>2243</v>
      </c>
      <c r="C1034" s="151" t="s">
        <v>2244</v>
      </c>
      <c r="D1034" s="151" t="s">
        <v>2245</v>
      </c>
      <c r="E1034" s="151" t="s">
        <v>2246</v>
      </c>
      <c r="F1034" s="151">
        <v>8</v>
      </c>
      <c r="G1034" s="151" t="s">
        <v>1141</v>
      </c>
      <c r="H1034" s="153">
        <v>2</v>
      </c>
      <c r="I1034" s="151">
        <v>2</v>
      </c>
      <c r="J1034" s="154" t="s">
        <v>1476</v>
      </c>
    </row>
    <row r="1035" spans="1:10" x14ac:dyDescent="0.3">
      <c r="A1035" s="151">
        <v>1034</v>
      </c>
      <c r="B1035" s="151" t="s">
        <v>2247</v>
      </c>
      <c r="C1035" s="151" t="s">
        <v>2248</v>
      </c>
      <c r="D1035" s="151" t="s">
        <v>2245</v>
      </c>
      <c r="E1035" s="151" t="s">
        <v>2246</v>
      </c>
      <c r="F1035" s="151">
        <v>8</v>
      </c>
      <c r="G1035" s="151" t="s">
        <v>1141</v>
      </c>
      <c r="H1035" s="153">
        <v>2</v>
      </c>
      <c r="I1035" s="151">
        <v>2</v>
      </c>
      <c r="J1035" s="154" t="s">
        <v>1476</v>
      </c>
    </row>
    <row r="1036" spans="1:10" x14ac:dyDescent="0.3">
      <c r="A1036" s="151">
        <v>1035</v>
      </c>
      <c r="B1036" s="151" t="s">
        <v>2249</v>
      </c>
      <c r="C1036" s="151" t="s">
        <v>2250</v>
      </c>
      <c r="D1036" s="151" t="s">
        <v>2245</v>
      </c>
      <c r="E1036" s="151" t="s">
        <v>2246</v>
      </c>
      <c r="F1036" s="151">
        <v>8</v>
      </c>
      <c r="G1036" s="151" t="s">
        <v>1141</v>
      </c>
      <c r="H1036" s="153">
        <v>2</v>
      </c>
      <c r="I1036" s="151">
        <v>2</v>
      </c>
      <c r="J1036" s="154" t="s">
        <v>1476</v>
      </c>
    </row>
    <row r="1037" spans="1:10" x14ac:dyDescent="0.3">
      <c r="A1037" s="151">
        <v>1036</v>
      </c>
      <c r="B1037" s="151" t="s">
        <v>2251</v>
      </c>
      <c r="C1037" s="151" t="s">
        <v>2252</v>
      </c>
      <c r="D1037" s="151" t="s">
        <v>2245</v>
      </c>
      <c r="E1037" s="151" t="s">
        <v>2246</v>
      </c>
      <c r="F1037" s="151">
        <v>8</v>
      </c>
      <c r="G1037" s="151" t="s">
        <v>1141</v>
      </c>
      <c r="H1037" s="153">
        <v>2</v>
      </c>
      <c r="I1037" s="151">
        <v>2</v>
      </c>
      <c r="J1037" s="154" t="s">
        <v>1476</v>
      </c>
    </row>
    <row r="1038" spans="1:10" x14ac:dyDescent="0.3">
      <c r="A1038" s="151">
        <v>1037</v>
      </c>
      <c r="B1038" s="151" t="s">
        <v>2253</v>
      </c>
      <c r="C1038" s="151" t="s">
        <v>2254</v>
      </c>
      <c r="D1038" s="151" t="s">
        <v>2245</v>
      </c>
      <c r="E1038" s="151" t="s">
        <v>2246</v>
      </c>
      <c r="F1038" s="151">
        <v>8</v>
      </c>
      <c r="G1038" s="151" t="s">
        <v>1141</v>
      </c>
      <c r="H1038" s="153">
        <v>2</v>
      </c>
      <c r="I1038" s="151">
        <v>2</v>
      </c>
      <c r="J1038" s="154" t="s">
        <v>1476</v>
      </c>
    </row>
    <row r="1039" spans="1:10" x14ac:dyDescent="0.3">
      <c r="A1039" s="151">
        <v>1038</v>
      </c>
      <c r="B1039" s="151" t="s">
        <v>2255</v>
      </c>
      <c r="C1039" s="151" t="s">
        <v>2256</v>
      </c>
      <c r="D1039" s="151" t="s">
        <v>2245</v>
      </c>
      <c r="E1039" s="151" t="s">
        <v>2246</v>
      </c>
      <c r="F1039" s="151">
        <v>8</v>
      </c>
      <c r="G1039" s="151" t="s">
        <v>1141</v>
      </c>
      <c r="H1039" s="153">
        <v>2</v>
      </c>
      <c r="I1039" s="151">
        <v>2</v>
      </c>
      <c r="J1039" s="154" t="s">
        <v>1476</v>
      </c>
    </row>
    <row r="1040" spans="1:10" x14ac:dyDescent="0.3">
      <c r="A1040" s="151">
        <v>1039</v>
      </c>
      <c r="B1040" s="151" t="s">
        <v>2257</v>
      </c>
      <c r="C1040" s="151" t="s">
        <v>2258</v>
      </c>
      <c r="D1040" s="151" t="s">
        <v>2245</v>
      </c>
      <c r="E1040" s="151" t="s">
        <v>2246</v>
      </c>
      <c r="F1040" s="151">
        <v>8</v>
      </c>
      <c r="G1040" s="151" t="s">
        <v>1141</v>
      </c>
      <c r="H1040" s="153">
        <v>2</v>
      </c>
      <c r="I1040" s="151">
        <v>2</v>
      </c>
      <c r="J1040" s="154" t="s">
        <v>1476</v>
      </c>
    </row>
    <row r="1041" spans="1:10" x14ac:dyDescent="0.3">
      <c r="A1041" s="151">
        <v>1040</v>
      </c>
      <c r="B1041" s="151" t="s">
        <v>2259</v>
      </c>
      <c r="C1041" s="151" t="s">
        <v>2260</v>
      </c>
      <c r="D1041" s="151" t="s">
        <v>2245</v>
      </c>
      <c r="E1041" s="151" t="s">
        <v>2246</v>
      </c>
      <c r="F1041" s="151">
        <v>8</v>
      </c>
      <c r="G1041" s="151" t="s">
        <v>1141</v>
      </c>
      <c r="H1041" s="153">
        <v>2</v>
      </c>
      <c r="I1041" s="151">
        <v>2</v>
      </c>
      <c r="J1041" s="154" t="s">
        <v>1476</v>
      </c>
    </row>
    <row r="1042" spans="1:10" x14ac:dyDescent="0.3">
      <c r="A1042" s="151">
        <v>1041</v>
      </c>
      <c r="B1042" s="151" t="s">
        <v>2261</v>
      </c>
      <c r="C1042" s="151" t="s">
        <v>2262</v>
      </c>
      <c r="D1042" s="151" t="s">
        <v>2245</v>
      </c>
      <c r="E1042" s="151" t="s">
        <v>2246</v>
      </c>
      <c r="F1042" s="151">
        <v>8</v>
      </c>
      <c r="G1042" s="151" t="s">
        <v>1141</v>
      </c>
      <c r="H1042" s="153">
        <v>2</v>
      </c>
      <c r="I1042" s="151">
        <v>2</v>
      </c>
      <c r="J1042" s="154" t="s">
        <v>1476</v>
      </c>
    </row>
    <row r="1043" spans="1:10" x14ac:dyDescent="0.3">
      <c r="A1043" s="151">
        <v>1042</v>
      </c>
      <c r="B1043" s="151" t="s">
        <v>2263</v>
      </c>
      <c r="C1043" s="151" t="s">
        <v>2264</v>
      </c>
      <c r="D1043" s="151" t="s">
        <v>2245</v>
      </c>
      <c r="E1043" s="151" t="s">
        <v>2246</v>
      </c>
      <c r="F1043" s="151">
        <v>8</v>
      </c>
      <c r="G1043" s="151" t="s">
        <v>1141</v>
      </c>
      <c r="H1043" s="153">
        <v>2</v>
      </c>
      <c r="I1043" s="151">
        <v>2</v>
      </c>
      <c r="J1043" s="154" t="s">
        <v>1476</v>
      </c>
    </row>
    <row r="1044" spans="1:10" x14ac:dyDescent="0.3">
      <c r="A1044" s="151">
        <v>1043</v>
      </c>
      <c r="B1044" s="151" t="s">
        <v>2265</v>
      </c>
      <c r="C1044" s="151" t="s">
        <v>2266</v>
      </c>
      <c r="D1044" s="151" t="s">
        <v>2245</v>
      </c>
      <c r="E1044" s="151" t="s">
        <v>2246</v>
      </c>
      <c r="F1044" s="151">
        <v>8</v>
      </c>
      <c r="G1044" s="151" t="s">
        <v>1141</v>
      </c>
      <c r="H1044" s="153">
        <v>2</v>
      </c>
      <c r="I1044" s="151">
        <v>2</v>
      </c>
      <c r="J1044" s="154" t="s">
        <v>1476</v>
      </c>
    </row>
    <row r="1045" spans="1:10" x14ac:dyDescent="0.3">
      <c r="A1045" s="151">
        <v>1044</v>
      </c>
      <c r="B1045" s="151" t="s">
        <v>2267</v>
      </c>
      <c r="C1045" s="151" t="s">
        <v>2268</v>
      </c>
      <c r="D1045" s="151" t="s">
        <v>2245</v>
      </c>
      <c r="E1045" s="151" t="s">
        <v>2246</v>
      </c>
      <c r="F1045" s="151">
        <v>8</v>
      </c>
      <c r="G1045" s="151" t="s">
        <v>1141</v>
      </c>
      <c r="H1045" s="153">
        <v>2</v>
      </c>
      <c r="I1045" s="151">
        <v>2</v>
      </c>
      <c r="J1045" s="154" t="s">
        <v>1476</v>
      </c>
    </row>
    <row r="1046" spans="1:10" x14ac:dyDescent="0.3">
      <c r="A1046" s="151">
        <v>1045</v>
      </c>
      <c r="B1046" s="151" t="s">
        <v>2269</v>
      </c>
      <c r="C1046" s="151" t="s">
        <v>2270</v>
      </c>
      <c r="D1046" s="151" t="s">
        <v>2245</v>
      </c>
      <c r="E1046" s="151" t="s">
        <v>2246</v>
      </c>
      <c r="F1046" s="151">
        <v>8</v>
      </c>
      <c r="G1046" s="151" t="s">
        <v>1141</v>
      </c>
      <c r="H1046" s="153">
        <v>2</v>
      </c>
      <c r="I1046" s="151">
        <v>2</v>
      </c>
      <c r="J1046" s="154" t="s">
        <v>1476</v>
      </c>
    </row>
    <row r="1047" spans="1:10" x14ac:dyDescent="0.3">
      <c r="A1047" s="151">
        <v>1046</v>
      </c>
      <c r="B1047" s="151" t="s">
        <v>2271</v>
      </c>
      <c r="C1047" s="151" t="s">
        <v>2272</v>
      </c>
      <c r="D1047" s="151" t="s">
        <v>2245</v>
      </c>
      <c r="E1047" s="151" t="s">
        <v>2246</v>
      </c>
      <c r="F1047" s="151">
        <v>8</v>
      </c>
      <c r="G1047" s="151" t="s">
        <v>1141</v>
      </c>
      <c r="H1047" s="153">
        <v>2</v>
      </c>
      <c r="I1047" s="151">
        <v>2</v>
      </c>
      <c r="J1047" s="154" t="s">
        <v>1476</v>
      </c>
    </row>
    <row r="1048" spans="1:10" x14ac:dyDescent="0.3">
      <c r="A1048" s="151">
        <v>1047</v>
      </c>
      <c r="B1048" s="151" t="s">
        <v>2273</v>
      </c>
      <c r="C1048" s="151" t="s">
        <v>2274</v>
      </c>
      <c r="D1048" s="151" t="s">
        <v>2245</v>
      </c>
      <c r="E1048" s="151" t="s">
        <v>2246</v>
      </c>
      <c r="F1048" s="151">
        <v>8</v>
      </c>
      <c r="G1048" s="151" t="s">
        <v>1141</v>
      </c>
      <c r="H1048" s="153">
        <v>2</v>
      </c>
      <c r="I1048" s="151">
        <v>2</v>
      </c>
      <c r="J1048" s="154" t="s">
        <v>1476</v>
      </c>
    </row>
    <row r="1049" spans="1:10" x14ac:dyDescent="0.3">
      <c r="A1049" s="151">
        <v>1048</v>
      </c>
      <c r="B1049" s="151" t="s">
        <v>2275</v>
      </c>
      <c r="C1049" s="151" t="s">
        <v>2276</v>
      </c>
      <c r="D1049" s="151" t="s">
        <v>2245</v>
      </c>
      <c r="E1049" s="151" t="s">
        <v>2246</v>
      </c>
      <c r="F1049" s="151">
        <v>8</v>
      </c>
      <c r="G1049" s="151" t="s">
        <v>1141</v>
      </c>
      <c r="H1049" s="153">
        <v>2</v>
      </c>
      <c r="I1049" s="151">
        <v>2</v>
      </c>
      <c r="J1049" s="154" t="s">
        <v>1476</v>
      </c>
    </row>
    <row r="1050" spans="1:10" x14ac:dyDescent="0.3">
      <c r="A1050" s="151">
        <v>1049</v>
      </c>
      <c r="B1050" s="151" t="s">
        <v>2277</v>
      </c>
      <c r="C1050" s="151" t="s">
        <v>2278</v>
      </c>
      <c r="D1050" s="151" t="s">
        <v>2245</v>
      </c>
      <c r="E1050" s="151" t="s">
        <v>2246</v>
      </c>
      <c r="F1050" s="151">
        <v>8</v>
      </c>
      <c r="G1050" s="151" t="s">
        <v>1141</v>
      </c>
      <c r="H1050" s="153">
        <v>2</v>
      </c>
      <c r="I1050" s="151">
        <v>2</v>
      </c>
      <c r="J1050" s="154" t="s">
        <v>1476</v>
      </c>
    </row>
    <row r="1051" spans="1:10" x14ac:dyDescent="0.3">
      <c r="A1051" s="151">
        <v>1050</v>
      </c>
      <c r="B1051" s="151" t="s">
        <v>2279</v>
      </c>
      <c r="C1051" s="151" t="s">
        <v>2280</v>
      </c>
      <c r="D1051" s="151" t="s">
        <v>2245</v>
      </c>
      <c r="E1051" s="151" t="s">
        <v>2246</v>
      </c>
      <c r="F1051" s="151">
        <v>8</v>
      </c>
      <c r="G1051" s="151" t="s">
        <v>1141</v>
      </c>
      <c r="H1051" s="153">
        <v>2</v>
      </c>
      <c r="I1051" s="151">
        <v>2</v>
      </c>
      <c r="J1051" s="154" t="s">
        <v>1476</v>
      </c>
    </row>
    <row r="1052" spans="1:10" x14ac:dyDescent="0.3">
      <c r="A1052" s="151">
        <v>1051</v>
      </c>
      <c r="B1052" s="151" t="s">
        <v>2281</v>
      </c>
      <c r="C1052" s="151" t="s">
        <v>2282</v>
      </c>
      <c r="D1052" s="151" t="s">
        <v>2245</v>
      </c>
      <c r="E1052" s="151" t="s">
        <v>2246</v>
      </c>
      <c r="F1052" s="151">
        <v>8</v>
      </c>
      <c r="G1052" s="151" t="s">
        <v>1141</v>
      </c>
      <c r="H1052" s="153">
        <v>2</v>
      </c>
      <c r="I1052" s="151">
        <v>2</v>
      </c>
      <c r="J1052" s="154" t="s">
        <v>1476</v>
      </c>
    </row>
    <row r="1053" spans="1:10" x14ac:dyDescent="0.3">
      <c r="A1053" s="151">
        <v>1052</v>
      </c>
      <c r="B1053" s="151" t="s">
        <v>2283</v>
      </c>
      <c r="C1053" s="151" t="s">
        <v>2284</v>
      </c>
      <c r="D1053" s="151" t="s">
        <v>2245</v>
      </c>
      <c r="E1053" s="151" t="s">
        <v>2246</v>
      </c>
      <c r="F1053" s="151">
        <v>8</v>
      </c>
      <c r="G1053" s="151" t="s">
        <v>1141</v>
      </c>
      <c r="H1053" s="153">
        <v>2</v>
      </c>
      <c r="I1053" s="151">
        <v>2</v>
      </c>
      <c r="J1053" s="154" t="s">
        <v>1476</v>
      </c>
    </row>
    <row r="1054" spans="1:10" x14ac:dyDescent="0.3">
      <c r="A1054" s="151">
        <v>1053</v>
      </c>
      <c r="B1054" s="151" t="s">
        <v>2285</v>
      </c>
      <c r="C1054" s="151" t="s">
        <v>2286</v>
      </c>
      <c r="D1054" s="151" t="s">
        <v>2245</v>
      </c>
      <c r="E1054" s="151" t="s">
        <v>2246</v>
      </c>
      <c r="F1054" s="151">
        <v>8</v>
      </c>
      <c r="G1054" s="151" t="s">
        <v>1141</v>
      </c>
      <c r="H1054" s="153">
        <v>2</v>
      </c>
      <c r="I1054" s="151">
        <v>2</v>
      </c>
      <c r="J1054" s="154" t="s">
        <v>1476</v>
      </c>
    </row>
    <row r="1055" spans="1:10" x14ac:dyDescent="0.3">
      <c r="A1055" s="151">
        <v>1054</v>
      </c>
      <c r="B1055" s="151" t="s">
        <v>2287</v>
      </c>
      <c r="C1055" s="151" t="s">
        <v>2288</v>
      </c>
      <c r="D1055" s="151" t="s">
        <v>2245</v>
      </c>
      <c r="E1055" s="151" t="s">
        <v>2246</v>
      </c>
      <c r="F1055" s="151">
        <v>8</v>
      </c>
      <c r="G1055" s="151" t="s">
        <v>1141</v>
      </c>
      <c r="H1055" s="153">
        <v>2</v>
      </c>
      <c r="I1055" s="151">
        <v>2</v>
      </c>
      <c r="J1055" s="154" t="s">
        <v>1476</v>
      </c>
    </row>
    <row r="1056" spans="1:10" x14ac:dyDescent="0.3">
      <c r="A1056" s="151">
        <v>1055</v>
      </c>
      <c r="B1056" s="151" t="s">
        <v>2289</v>
      </c>
      <c r="C1056" s="151" t="s">
        <v>2290</v>
      </c>
      <c r="D1056" s="151" t="s">
        <v>2245</v>
      </c>
      <c r="E1056" s="151" t="s">
        <v>2246</v>
      </c>
      <c r="F1056" s="151">
        <v>8</v>
      </c>
      <c r="G1056" s="151" t="s">
        <v>1141</v>
      </c>
      <c r="H1056" s="153">
        <v>2</v>
      </c>
      <c r="I1056" s="151">
        <v>2</v>
      </c>
      <c r="J1056" s="154" t="s">
        <v>1476</v>
      </c>
    </row>
    <row r="1057" spans="1:10" x14ac:dyDescent="0.3">
      <c r="A1057" s="151">
        <v>1056</v>
      </c>
      <c r="B1057" s="151" t="s">
        <v>2291</v>
      </c>
      <c r="C1057" s="151" t="s">
        <v>2292</v>
      </c>
      <c r="D1057" s="151" t="s">
        <v>2293</v>
      </c>
      <c r="E1057" s="151" t="s">
        <v>2294</v>
      </c>
      <c r="F1057" s="151">
        <v>8</v>
      </c>
      <c r="G1057" s="151" t="s">
        <v>1141</v>
      </c>
      <c r="H1057" s="153">
        <v>2</v>
      </c>
      <c r="I1057" s="151">
        <v>2</v>
      </c>
      <c r="J1057" s="154" t="s">
        <v>1476</v>
      </c>
    </row>
    <row r="1058" spans="1:10" x14ac:dyDescent="0.3">
      <c r="A1058" s="151">
        <v>1057</v>
      </c>
      <c r="B1058" s="151" t="s">
        <v>2295</v>
      </c>
      <c r="C1058" s="151" t="s">
        <v>2296</v>
      </c>
      <c r="D1058" s="151" t="s">
        <v>2293</v>
      </c>
      <c r="E1058" s="151" t="s">
        <v>2294</v>
      </c>
      <c r="F1058" s="151">
        <v>8</v>
      </c>
      <c r="G1058" s="151" t="s">
        <v>1141</v>
      </c>
      <c r="H1058" s="153">
        <v>2</v>
      </c>
      <c r="I1058" s="151">
        <v>2</v>
      </c>
      <c r="J1058" s="154" t="s">
        <v>1476</v>
      </c>
    </row>
    <row r="1059" spans="1:10" x14ac:dyDescent="0.3">
      <c r="A1059" s="151">
        <v>1058</v>
      </c>
      <c r="B1059" s="151" t="s">
        <v>2297</v>
      </c>
      <c r="C1059" s="151" t="s">
        <v>2298</v>
      </c>
      <c r="D1059" s="151" t="s">
        <v>2293</v>
      </c>
      <c r="E1059" s="151" t="s">
        <v>2294</v>
      </c>
      <c r="F1059" s="151">
        <v>8</v>
      </c>
      <c r="G1059" s="151" t="s">
        <v>1141</v>
      </c>
      <c r="H1059" s="153">
        <v>2</v>
      </c>
      <c r="I1059" s="151">
        <v>2</v>
      </c>
      <c r="J1059" s="154" t="s">
        <v>1476</v>
      </c>
    </row>
    <row r="1060" spans="1:10" x14ac:dyDescent="0.3">
      <c r="A1060" s="151">
        <v>1059</v>
      </c>
      <c r="B1060" s="151" t="s">
        <v>2299</v>
      </c>
      <c r="C1060" s="151" t="s">
        <v>2300</v>
      </c>
      <c r="D1060" s="151" t="s">
        <v>2293</v>
      </c>
      <c r="E1060" s="151" t="s">
        <v>2294</v>
      </c>
      <c r="F1060" s="151">
        <v>8</v>
      </c>
      <c r="G1060" s="151" t="s">
        <v>1141</v>
      </c>
      <c r="H1060" s="153">
        <v>2</v>
      </c>
      <c r="I1060" s="151">
        <v>2</v>
      </c>
      <c r="J1060" s="154" t="s">
        <v>1476</v>
      </c>
    </row>
    <row r="1061" spans="1:10" x14ac:dyDescent="0.3">
      <c r="A1061" s="151">
        <v>1060</v>
      </c>
      <c r="B1061" s="151" t="s">
        <v>2301</v>
      </c>
      <c r="C1061" s="151" t="s">
        <v>2302</v>
      </c>
      <c r="D1061" s="151" t="s">
        <v>2293</v>
      </c>
      <c r="E1061" s="151" t="s">
        <v>2294</v>
      </c>
      <c r="F1061" s="151">
        <v>8</v>
      </c>
      <c r="G1061" s="151" t="s">
        <v>1141</v>
      </c>
      <c r="H1061" s="153">
        <v>2</v>
      </c>
      <c r="I1061" s="151">
        <v>2</v>
      </c>
      <c r="J1061" s="154" t="s">
        <v>1476</v>
      </c>
    </row>
    <row r="1062" spans="1:10" x14ac:dyDescent="0.3">
      <c r="A1062" s="151">
        <v>1061</v>
      </c>
      <c r="B1062" s="151" t="s">
        <v>2303</v>
      </c>
      <c r="C1062" s="151" t="s">
        <v>2304</v>
      </c>
      <c r="D1062" s="151" t="s">
        <v>2293</v>
      </c>
      <c r="E1062" s="151" t="s">
        <v>2294</v>
      </c>
      <c r="F1062" s="151">
        <v>8</v>
      </c>
      <c r="G1062" s="151" t="s">
        <v>1141</v>
      </c>
      <c r="H1062" s="153">
        <v>2</v>
      </c>
      <c r="I1062" s="151">
        <v>2</v>
      </c>
      <c r="J1062" s="154" t="s">
        <v>1476</v>
      </c>
    </row>
    <row r="1063" spans="1:10" x14ac:dyDescent="0.3">
      <c r="A1063" s="151">
        <v>1062</v>
      </c>
      <c r="B1063" s="151" t="s">
        <v>2305</v>
      </c>
      <c r="C1063" s="151" t="s">
        <v>2306</v>
      </c>
      <c r="D1063" s="151" t="s">
        <v>2293</v>
      </c>
      <c r="E1063" s="151" t="s">
        <v>2294</v>
      </c>
      <c r="F1063" s="151">
        <v>8</v>
      </c>
      <c r="G1063" s="151" t="s">
        <v>1141</v>
      </c>
      <c r="H1063" s="153">
        <v>2</v>
      </c>
      <c r="I1063" s="151">
        <v>2</v>
      </c>
      <c r="J1063" s="154" t="s">
        <v>1476</v>
      </c>
    </row>
    <row r="1064" spans="1:10" x14ac:dyDescent="0.3">
      <c r="A1064" s="151">
        <v>1063</v>
      </c>
      <c r="B1064" s="151" t="s">
        <v>2307</v>
      </c>
      <c r="C1064" s="151" t="s">
        <v>2308</v>
      </c>
      <c r="D1064" s="151" t="s">
        <v>2293</v>
      </c>
      <c r="E1064" s="151" t="s">
        <v>2294</v>
      </c>
      <c r="F1064" s="151">
        <v>8</v>
      </c>
      <c r="G1064" s="151" t="s">
        <v>1141</v>
      </c>
      <c r="H1064" s="153">
        <v>2</v>
      </c>
      <c r="I1064" s="151">
        <v>2</v>
      </c>
      <c r="J1064" s="154" t="s">
        <v>1476</v>
      </c>
    </row>
    <row r="1065" spans="1:10" x14ac:dyDescent="0.3">
      <c r="A1065" s="151">
        <v>1064</v>
      </c>
      <c r="B1065" s="151" t="s">
        <v>2309</v>
      </c>
      <c r="C1065" s="151" t="s">
        <v>2310</v>
      </c>
      <c r="D1065" s="151" t="s">
        <v>2293</v>
      </c>
      <c r="E1065" s="151" t="s">
        <v>2294</v>
      </c>
      <c r="F1065" s="151">
        <v>8</v>
      </c>
      <c r="G1065" s="151" t="s">
        <v>1141</v>
      </c>
      <c r="H1065" s="153">
        <v>2</v>
      </c>
      <c r="I1065" s="151">
        <v>2</v>
      </c>
      <c r="J1065" s="154" t="s">
        <v>1476</v>
      </c>
    </row>
    <row r="1066" spans="1:10" x14ac:dyDescent="0.3">
      <c r="A1066" s="151">
        <v>1065</v>
      </c>
      <c r="B1066" s="151" t="s">
        <v>2311</v>
      </c>
      <c r="C1066" s="151" t="s">
        <v>2312</v>
      </c>
      <c r="D1066" s="151" t="s">
        <v>2293</v>
      </c>
      <c r="E1066" s="151" t="s">
        <v>2294</v>
      </c>
      <c r="F1066" s="151">
        <v>8</v>
      </c>
      <c r="G1066" s="151" t="s">
        <v>1141</v>
      </c>
      <c r="H1066" s="153">
        <v>2</v>
      </c>
      <c r="I1066" s="151">
        <v>2</v>
      </c>
      <c r="J1066" s="154" t="s">
        <v>1476</v>
      </c>
    </row>
    <row r="1067" spans="1:10" x14ac:dyDescent="0.3">
      <c r="A1067" s="151">
        <v>1066</v>
      </c>
      <c r="B1067" s="151" t="s">
        <v>2313</v>
      </c>
      <c r="C1067" s="151" t="s">
        <v>2314</v>
      </c>
      <c r="D1067" s="151" t="s">
        <v>2293</v>
      </c>
      <c r="E1067" s="151" t="s">
        <v>2294</v>
      </c>
      <c r="F1067" s="151">
        <v>8</v>
      </c>
      <c r="G1067" s="151" t="s">
        <v>1141</v>
      </c>
      <c r="H1067" s="153">
        <v>2</v>
      </c>
      <c r="I1067" s="151">
        <v>2</v>
      </c>
      <c r="J1067" s="154" t="s">
        <v>1476</v>
      </c>
    </row>
    <row r="1068" spans="1:10" x14ac:dyDescent="0.3">
      <c r="A1068" s="151">
        <v>1067</v>
      </c>
      <c r="B1068" s="151" t="s">
        <v>2315</v>
      </c>
      <c r="C1068" s="151" t="s">
        <v>2316</v>
      </c>
      <c r="D1068" s="151" t="s">
        <v>2293</v>
      </c>
      <c r="E1068" s="151" t="s">
        <v>2294</v>
      </c>
      <c r="F1068" s="151">
        <v>8</v>
      </c>
      <c r="G1068" s="151" t="s">
        <v>1141</v>
      </c>
      <c r="H1068" s="153">
        <v>2</v>
      </c>
      <c r="I1068" s="151">
        <v>2</v>
      </c>
      <c r="J1068" s="154" t="s">
        <v>1476</v>
      </c>
    </row>
    <row r="1069" spans="1:10" x14ac:dyDescent="0.3">
      <c r="A1069" s="151">
        <v>1068</v>
      </c>
      <c r="B1069" s="151" t="s">
        <v>2317</v>
      </c>
      <c r="C1069" s="151" t="s">
        <v>2318</v>
      </c>
      <c r="D1069" s="151" t="s">
        <v>2293</v>
      </c>
      <c r="E1069" s="151" t="s">
        <v>2294</v>
      </c>
      <c r="F1069" s="151">
        <v>8</v>
      </c>
      <c r="G1069" s="151" t="s">
        <v>1141</v>
      </c>
      <c r="H1069" s="153">
        <v>2</v>
      </c>
      <c r="I1069" s="151">
        <v>2</v>
      </c>
      <c r="J1069" s="154" t="s">
        <v>1476</v>
      </c>
    </row>
    <row r="1070" spans="1:10" x14ac:dyDescent="0.3">
      <c r="A1070" s="151">
        <v>1069</v>
      </c>
      <c r="B1070" s="151" t="s">
        <v>2319</v>
      </c>
      <c r="C1070" s="151" t="s">
        <v>2320</v>
      </c>
      <c r="D1070" s="151" t="s">
        <v>2293</v>
      </c>
      <c r="E1070" s="151" t="s">
        <v>2294</v>
      </c>
      <c r="F1070" s="151">
        <v>8</v>
      </c>
      <c r="G1070" s="151" t="s">
        <v>1141</v>
      </c>
      <c r="H1070" s="153">
        <v>2</v>
      </c>
      <c r="I1070" s="151">
        <v>2</v>
      </c>
      <c r="J1070" s="154" t="s">
        <v>1476</v>
      </c>
    </row>
    <row r="1071" spans="1:10" x14ac:dyDescent="0.3">
      <c r="A1071" s="151">
        <v>1070</v>
      </c>
      <c r="B1071" s="151" t="s">
        <v>2321</v>
      </c>
      <c r="C1071" s="151" t="s">
        <v>2322</v>
      </c>
      <c r="D1071" s="151" t="s">
        <v>2293</v>
      </c>
      <c r="E1071" s="151" t="s">
        <v>2294</v>
      </c>
      <c r="F1071" s="151">
        <v>8</v>
      </c>
      <c r="G1071" s="151" t="s">
        <v>1141</v>
      </c>
      <c r="H1071" s="153">
        <v>2</v>
      </c>
      <c r="I1071" s="151">
        <v>2</v>
      </c>
      <c r="J1071" s="154" t="s">
        <v>1476</v>
      </c>
    </row>
    <row r="1072" spans="1:10" x14ac:dyDescent="0.3">
      <c r="A1072" s="151">
        <v>1071</v>
      </c>
      <c r="B1072" s="151" t="s">
        <v>2323</v>
      </c>
      <c r="C1072" s="151" t="s">
        <v>2324</v>
      </c>
      <c r="D1072" s="151" t="s">
        <v>2293</v>
      </c>
      <c r="E1072" s="151" t="s">
        <v>2294</v>
      </c>
      <c r="F1072" s="151">
        <v>8</v>
      </c>
      <c r="G1072" s="151" t="s">
        <v>1141</v>
      </c>
      <c r="H1072" s="153">
        <v>2</v>
      </c>
      <c r="I1072" s="151">
        <v>2</v>
      </c>
      <c r="J1072" s="154" t="s">
        <v>1476</v>
      </c>
    </row>
    <row r="1073" spans="1:10" x14ac:dyDescent="0.3">
      <c r="A1073" s="151">
        <v>1072</v>
      </c>
      <c r="B1073" s="151" t="s">
        <v>2325</v>
      </c>
      <c r="C1073" s="151" t="s">
        <v>2326</v>
      </c>
      <c r="D1073" s="151" t="s">
        <v>2293</v>
      </c>
      <c r="E1073" s="151" t="s">
        <v>2294</v>
      </c>
      <c r="F1073" s="151">
        <v>8</v>
      </c>
      <c r="G1073" s="151" t="s">
        <v>1141</v>
      </c>
      <c r="H1073" s="153">
        <v>2</v>
      </c>
      <c r="I1073" s="151">
        <v>2</v>
      </c>
      <c r="J1073" s="154" t="s">
        <v>1476</v>
      </c>
    </row>
    <row r="1074" spans="1:10" x14ac:dyDescent="0.3">
      <c r="A1074" s="151">
        <v>1073</v>
      </c>
      <c r="B1074" s="151" t="s">
        <v>2327</v>
      </c>
      <c r="C1074" s="151" t="s">
        <v>2328</v>
      </c>
      <c r="D1074" s="151" t="s">
        <v>2293</v>
      </c>
      <c r="E1074" s="151" t="s">
        <v>2294</v>
      </c>
      <c r="F1074" s="151">
        <v>8</v>
      </c>
      <c r="G1074" s="151" t="s">
        <v>1141</v>
      </c>
      <c r="H1074" s="153">
        <v>2</v>
      </c>
      <c r="I1074" s="151">
        <v>2</v>
      </c>
      <c r="J1074" s="154" t="s">
        <v>1476</v>
      </c>
    </row>
    <row r="1075" spans="1:10" x14ac:dyDescent="0.3">
      <c r="A1075" s="151">
        <v>1074</v>
      </c>
      <c r="B1075" s="151" t="s">
        <v>2329</v>
      </c>
      <c r="C1075" s="151" t="s">
        <v>2330</v>
      </c>
      <c r="D1075" s="151" t="s">
        <v>2293</v>
      </c>
      <c r="E1075" s="151" t="s">
        <v>2294</v>
      </c>
      <c r="F1075" s="151">
        <v>8</v>
      </c>
      <c r="G1075" s="151" t="s">
        <v>1141</v>
      </c>
      <c r="H1075" s="153">
        <v>2</v>
      </c>
      <c r="I1075" s="151">
        <v>2</v>
      </c>
      <c r="J1075" s="154" t="s">
        <v>1476</v>
      </c>
    </row>
    <row r="1076" spans="1:10" x14ac:dyDescent="0.3">
      <c r="A1076" s="151">
        <v>1075</v>
      </c>
      <c r="B1076" s="151" t="s">
        <v>2331</v>
      </c>
      <c r="C1076" s="151" t="s">
        <v>2332</v>
      </c>
      <c r="D1076" s="151" t="s">
        <v>2293</v>
      </c>
      <c r="E1076" s="151" t="s">
        <v>2294</v>
      </c>
      <c r="F1076" s="151">
        <v>8</v>
      </c>
      <c r="G1076" s="151" t="s">
        <v>1141</v>
      </c>
      <c r="H1076" s="153">
        <v>2</v>
      </c>
      <c r="I1076" s="151">
        <v>2</v>
      </c>
      <c r="J1076" s="154" t="s">
        <v>1476</v>
      </c>
    </row>
    <row r="1077" spans="1:10" x14ac:dyDescent="0.3">
      <c r="A1077" s="151">
        <v>1076</v>
      </c>
      <c r="B1077" s="151" t="s">
        <v>2333</v>
      </c>
      <c r="C1077" s="151" t="s">
        <v>2334</v>
      </c>
      <c r="D1077" s="151" t="s">
        <v>2293</v>
      </c>
      <c r="E1077" s="151" t="s">
        <v>2294</v>
      </c>
      <c r="F1077" s="151">
        <v>8</v>
      </c>
      <c r="G1077" s="151" t="s">
        <v>1141</v>
      </c>
      <c r="H1077" s="153">
        <v>2</v>
      </c>
      <c r="I1077" s="151">
        <v>2</v>
      </c>
      <c r="J1077" s="154" t="s">
        <v>1476</v>
      </c>
    </row>
    <row r="1078" spans="1:10" x14ac:dyDescent="0.3">
      <c r="A1078" s="151">
        <v>1077</v>
      </c>
      <c r="B1078" s="151" t="s">
        <v>2335</v>
      </c>
      <c r="C1078" s="151" t="s">
        <v>2336</v>
      </c>
      <c r="D1078" s="151" t="s">
        <v>2337</v>
      </c>
      <c r="E1078" s="151" t="s">
        <v>2338</v>
      </c>
      <c r="F1078" s="151">
        <v>8</v>
      </c>
      <c r="G1078" s="151" t="s">
        <v>1141</v>
      </c>
      <c r="H1078" s="153">
        <v>3</v>
      </c>
      <c r="I1078" s="151">
        <v>3</v>
      </c>
      <c r="J1078" s="154" t="s">
        <v>1147</v>
      </c>
    </row>
    <row r="1079" spans="1:10" x14ac:dyDescent="0.3">
      <c r="A1079" s="151">
        <v>1078</v>
      </c>
      <c r="B1079" s="151" t="s">
        <v>2339</v>
      </c>
      <c r="C1079" s="151" t="s">
        <v>2340</v>
      </c>
      <c r="D1079" s="151" t="s">
        <v>2337</v>
      </c>
      <c r="E1079" s="151" t="s">
        <v>2338</v>
      </c>
      <c r="F1079" s="151">
        <v>8</v>
      </c>
      <c r="G1079" s="151" t="s">
        <v>1141</v>
      </c>
      <c r="H1079" s="153">
        <v>3</v>
      </c>
      <c r="I1079" s="151">
        <v>3</v>
      </c>
      <c r="J1079" s="154" t="s">
        <v>1147</v>
      </c>
    </row>
    <row r="1080" spans="1:10" x14ac:dyDescent="0.3">
      <c r="A1080" s="151">
        <v>1079</v>
      </c>
      <c r="B1080" s="151" t="s">
        <v>2341</v>
      </c>
      <c r="C1080" s="151" t="s">
        <v>2342</v>
      </c>
      <c r="D1080" s="151" t="s">
        <v>2337</v>
      </c>
      <c r="E1080" s="151" t="s">
        <v>2338</v>
      </c>
      <c r="F1080" s="151">
        <v>8</v>
      </c>
      <c r="G1080" s="151" t="s">
        <v>1141</v>
      </c>
      <c r="H1080" s="153">
        <v>3</v>
      </c>
      <c r="I1080" s="151">
        <v>3</v>
      </c>
      <c r="J1080" s="154" t="s">
        <v>1147</v>
      </c>
    </row>
    <row r="1081" spans="1:10" x14ac:dyDescent="0.3">
      <c r="A1081" s="151">
        <v>1080</v>
      </c>
      <c r="B1081" s="151" t="s">
        <v>2343</v>
      </c>
      <c r="C1081" s="151" t="s">
        <v>2344</v>
      </c>
      <c r="D1081" s="151" t="s">
        <v>2337</v>
      </c>
      <c r="E1081" s="151" t="s">
        <v>2338</v>
      </c>
      <c r="F1081" s="151">
        <v>8</v>
      </c>
      <c r="G1081" s="151" t="s">
        <v>1141</v>
      </c>
      <c r="H1081" s="153">
        <v>3</v>
      </c>
      <c r="I1081" s="151">
        <v>3</v>
      </c>
      <c r="J1081" s="154" t="s">
        <v>1147</v>
      </c>
    </row>
    <row r="1082" spans="1:10" x14ac:dyDescent="0.3">
      <c r="A1082" s="151">
        <v>1081</v>
      </c>
      <c r="B1082" s="151" t="s">
        <v>2345</v>
      </c>
      <c r="C1082" s="151" t="s">
        <v>2346</v>
      </c>
      <c r="D1082" s="151" t="s">
        <v>2337</v>
      </c>
      <c r="E1082" s="151" t="s">
        <v>2338</v>
      </c>
      <c r="F1082" s="151">
        <v>8</v>
      </c>
      <c r="G1082" s="151" t="s">
        <v>1141</v>
      </c>
      <c r="H1082" s="153">
        <v>3</v>
      </c>
      <c r="I1082" s="151">
        <v>3</v>
      </c>
      <c r="J1082" s="154" t="s">
        <v>1147</v>
      </c>
    </row>
    <row r="1083" spans="1:10" x14ac:dyDescent="0.3">
      <c r="A1083" s="151">
        <v>1082</v>
      </c>
      <c r="B1083" s="151" t="s">
        <v>2347</v>
      </c>
      <c r="C1083" s="151" t="s">
        <v>2348</v>
      </c>
      <c r="D1083" s="151" t="s">
        <v>2337</v>
      </c>
      <c r="E1083" s="151" t="s">
        <v>2338</v>
      </c>
      <c r="F1083" s="151">
        <v>8</v>
      </c>
      <c r="G1083" s="151" t="s">
        <v>1141</v>
      </c>
      <c r="H1083" s="153">
        <v>3</v>
      </c>
      <c r="I1083" s="151">
        <v>3</v>
      </c>
      <c r="J1083" s="154" t="s">
        <v>1147</v>
      </c>
    </row>
    <row r="1084" spans="1:10" x14ac:dyDescent="0.3">
      <c r="A1084" s="151">
        <v>1083</v>
      </c>
      <c r="B1084" s="151" t="s">
        <v>2349</v>
      </c>
      <c r="C1084" s="151" t="s">
        <v>2350</v>
      </c>
      <c r="D1084" s="151" t="s">
        <v>2337</v>
      </c>
      <c r="E1084" s="151" t="s">
        <v>2338</v>
      </c>
      <c r="F1084" s="151">
        <v>8</v>
      </c>
      <c r="G1084" s="151" t="s">
        <v>1141</v>
      </c>
      <c r="H1084" s="153">
        <v>3</v>
      </c>
      <c r="I1084" s="151">
        <v>3</v>
      </c>
      <c r="J1084" s="154" t="s">
        <v>1147</v>
      </c>
    </row>
    <row r="1085" spans="1:10" x14ac:dyDescent="0.3">
      <c r="A1085" s="151">
        <v>1084</v>
      </c>
      <c r="B1085" s="151" t="s">
        <v>2351</v>
      </c>
      <c r="C1085" s="151" t="s">
        <v>2352</v>
      </c>
      <c r="D1085" s="151" t="s">
        <v>2337</v>
      </c>
      <c r="E1085" s="151" t="s">
        <v>2338</v>
      </c>
      <c r="F1085" s="151">
        <v>8</v>
      </c>
      <c r="G1085" s="151" t="s">
        <v>1141</v>
      </c>
      <c r="H1085" s="153">
        <v>3</v>
      </c>
      <c r="I1085" s="151">
        <v>3</v>
      </c>
      <c r="J1085" s="154" t="s">
        <v>1147</v>
      </c>
    </row>
    <row r="1086" spans="1:10" x14ac:dyDescent="0.3">
      <c r="A1086" s="151">
        <v>1085</v>
      </c>
      <c r="B1086" s="151" t="s">
        <v>2353</v>
      </c>
      <c r="C1086" s="151" t="s">
        <v>2354</v>
      </c>
      <c r="D1086" s="151" t="s">
        <v>2337</v>
      </c>
      <c r="E1086" s="151" t="s">
        <v>2338</v>
      </c>
      <c r="F1086" s="151">
        <v>8</v>
      </c>
      <c r="G1086" s="151" t="s">
        <v>1141</v>
      </c>
      <c r="H1086" s="153">
        <v>3</v>
      </c>
      <c r="I1086" s="151">
        <v>3</v>
      </c>
      <c r="J1086" s="154" t="s">
        <v>1147</v>
      </c>
    </row>
    <row r="1087" spans="1:10" x14ac:dyDescent="0.3">
      <c r="A1087" s="151">
        <v>1086</v>
      </c>
      <c r="B1087" s="151" t="s">
        <v>2355</v>
      </c>
      <c r="C1087" s="151" t="s">
        <v>2356</v>
      </c>
      <c r="D1087" s="151" t="s">
        <v>2337</v>
      </c>
      <c r="E1087" s="151" t="s">
        <v>2338</v>
      </c>
      <c r="F1087" s="151">
        <v>8</v>
      </c>
      <c r="G1087" s="151" t="s">
        <v>1141</v>
      </c>
      <c r="H1087" s="153">
        <v>3</v>
      </c>
      <c r="I1087" s="151">
        <v>3</v>
      </c>
      <c r="J1087" s="154" t="s">
        <v>1147</v>
      </c>
    </row>
    <row r="1088" spans="1:10" x14ac:dyDescent="0.3">
      <c r="A1088" s="151">
        <v>1087</v>
      </c>
      <c r="B1088" s="151" t="s">
        <v>2357</v>
      </c>
      <c r="C1088" s="151" t="s">
        <v>2358</v>
      </c>
      <c r="D1088" s="151" t="s">
        <v>2337</v>
      </c>
      <c r="E1088" s="151" t="s">
        <v>2338</v>
      </c>
      <c r="F1088" s="151">
        <v>8</v>
      </c>
      <c r="G1088" s="151" t="s">
        <v>1141</v>
      </c>
      <c r="H1088" s="153">
        <v>3</v>
      </c>
      <c r="I1088" s="151">
        <v>3</v>
      </c>
      <c r="J1088" s="154" t="s">
        <v>1147</v>
      </c>
    </row>
    <row r="1089" spans="1:10" x14ac:dyDescent="0.3">
      <c r="A1089" s="151">
        <v>1088</v>
      </c>
      <c r="B1089" s="151" t="s">
        <v>2359</v>
      </c>
      <c r="C1089" s="151" t="s">
        <v>2360</v>
      </c>
      <c r="D1089" s="151" t="s">
        <v>2337</v>
      </c>
      <c r="E1089" s="151" t="s">
        <v>2338</v>
      </c>
      <c r="F1089" s="151">
        <v>8</v>
      </c>
      <c r="G1089" s="151" t="s">
        <v>1141</v>
      </c>
      <c r="H1089" s="153">
        <v>3</v>
      </c>
      <c r="I1089" s="151">
        <v>3</v>
      </c>
      <c r="J1089" s="154" t="s">
        <v>1147</v>
      </c>
    </row>
    <row r="1090" spans="1:10" x14ac:dyDescent="0.3">
      <c r="A1090" s="151">
        <v>1089</v>
      </c>
      <c r="B1090" s="151" t="s">
        <v>2361</v>
      </c>
      <c r="C1090" s="151" t="s">
        <v>2362</v>
      </c>
      <c r="D1090" s="151" t="s">
        <v>2337</v>
      </c>
      <c r="E1090" s="151" t="s">
        <v>2338</v>
      </c>
      <c r="F1090" s="151">
        <v>8</v>
      </c>
      <c r="G1090" s="151" t="s">
        <v>1141</v>
      </c>
      <c r="H1090" s="153">
        <v>3</v>
      </c>
      <c r="I1090" s="151">
        <v>3</v>
      </c>
      <c r="J1090" s="154" t="s">
        <v>1147</v>
      </c>
    </row>
    <row r="1091" spans="1:10" x14ac:dyDescent="0.3">
      <c r="A1091" s="151">
        <v>1090</v>
      </c>
      <c r="B1091" s="151" t="s">
        <v>2363</v>
      </c>
      <c r="C1091" s="151" t="s">
        <v>2364</v>
      </c>
      <c r="D1091" s="151" t="s">
        <v>2337</v>
      </c>
      <c r="E1091" s="151" t="s">
        <v>2338</v>
      </c>
      <c r="F1091" s="151">
        <v>8</v>
      </c>
      <c r="G1091" s="151" t="s">
        <v>1141</v>
      </c>
      <c r="H1091" s="153">
        <v>3</v>
      </c>
      <c r="I1091" s="151">
        <v>3</v>
      </c>
      <c r="J1091" s="154" t="s">
        <v>1147</v>
      </c>
    </row>
    <row r="1092" spans="1:10" x14ac:dyDescent="0.3">
      <c r="A1092" s="151">
        <v>1091</v>
      </c>
      <c r="B1092" s="151" t="s">
        <v>2365</v>
      </c>
      <c r="C1092" s="151" t="s">
        <v>2366</v>
      </c>
      <c r="D1092" s="151" t="s">
        <v>2337</v>
      </c>
      <c r="E1092" s="151" t="s">
        <v>2338</v>
      </c>
      <c r="F1092" s="151">
        <v>8</v>
      </c>
      <c r="G1092" s="151" t="s">
        <v>1141</v>
      </c>
      <c r="H1092" s="153">
        <v>3</v>
      </c>
      <c r="I1092" s="151">
        <v>3</v>
      </c>
      <c r="J1092" s="154" t="s">
        <v>1147</v>
      </c>
    </row>
    <row r="1093" spans="1:10" x14ac:dyDescent="0.3">
      <c r="A1093" s="151">
        <v>1092</v>
      </c>
      <c r="B1093" s="151" t="s">
        <v>2367</v>
      </c>
      <c r="C1093" s="151" t="s">
        <v>2368</v>
      </c>
      <c r="D1093" s="151" t="s">
        <v>2337</v>
      </c>
      <c r="E1093" s="151" t="s">
        <v>2338</v>
      </c>
      <c r="F1093" s="151">
        <v>8</v>
      </c>
      <c r="G1093" s="151" t="s">
        <v>1141</v>
      </c>
      <c r="H1093" s="153">
        <v>3</v>
      </c>
      <c r="I1093" s="151">
        <v>3</v>
      </c>
      <c r="J1093" s="154" t="s">
        <v>1147</v>
      </c>
    </row>
    <row r="1094" spans="1:10" x14ac:dyDescent="0.3">
      <c r="A1094" s="151">
        <v>1093</v>
      </c>
      <c r="B1094" s="151" t="s">
        <v>2369</v>
      </c>
      <c r="C1094" s="151" t="s">
        <v>2370</v>
      </c>
      <c r="D1094" s="151" t="s">
        <v>2337</v>
      </c>
      <c r="E1094" s="151" t="s">
        <v>2338</v>
      </c>
      <c r="F1094" s="151">
        <v>8</v>
      </c>
      <c r="G1094" s="151" t="s">
        <v>1141</v>
      </c>
      <c r="H1094" s="153">
        <v>3</v>
      </c>
      <c r="I1094" s="151">
        <v>3</v>
      </c>
      <c r="J1094" s="154" t="s">
        <v>1147</v>
      </c>
    </row>
    <row r="1095" spans="1:10" x14ac:dyDescent="0.3">
      <c r="A1095" s="151">
        <v>1094</v>
      </c>
      <c r="B1095" s="151" t="s">
        <v>2371</v>
      </c>
      <c r="C1095" s="151" t="s">
        <v>2372</v>
      </c>
      <c r="D1095" s="151" t="s">
        <v>2337</v>
      </c>
      <c r="E1095" s="151" t="s">
        <v>2338</v>
      </c>
      <c r="F1095" s="151">
        <v>8</v>
      </c>
      <c r="G1095" s="151" t="s">
        <v>1141</v>
      </c>
      <c r="H1095" s="153">
        <v>3</v>
      </c>
      <c r="I1095" s="151">
        <v>3</v>
      </c>
      <c r="J1095" s="154" t="s">
        <v>1147</v>
      </c>
    </row>
    <row r="1096" spans="1:10" x14ac:dyDescent="0.3">
      <c r="A1096" s="151">
        <v>1095</v>
      </c>
      <c r="B1096" s="151" t="s">
        <v>2373</v>
      </c>
      <c r="C1096" s="151" t="s">
        <v>2374</v>
      </c>
      <c r="D1096" s="151" t="s">
        <v>2337</v>
      </c>
      <c r="E1096" s="151" t="s">
        <v>2338</v>
      </c>
      <c r="F1096" s="151">
        <v>8</v>
      </c>
      <c r="G1096" s="151" t="s">
        <v>1141</v>
      </c>
      <c r="H1096" s="153">
        <v>3</v>
      </c>
      <c r="I1096" s="151">
        <v>3</v>
      </c>
      <c r="J1096" s="154" t="s">
        <v>1147</v>
      </c>
    </row>
    <row r="1097" spans="1:10" x14ac:dyDescent="0.3">
      <c r="A1097" s="151">
        <v>1096</v>
      </c>
      <c r="B1097" s="151" t="s">
        <v>2375</v>
      </c>
      <c r="C1097" s="151" t="s">
        <v>2376</v>
      </c>
      <c r="D1097" s="151" t="s">
        <v>2337</v>
      </c>
      <c r="E1097" s="151" t="s">
        <v>2338</v>
      </c>
      <c r="F1097" s="151">
        <v>8</v>
      </c>
      <c r="G1097" s="151" t="s">
        <v>1141</v>
      </c>
      <c r="H1097" s="153">
        <v>3</v>
      </c>
      <c r="I1097" s="151">
        <v>3</v>
      </c>
      <c r="J1097" s="154" t="s">
        <v>1147</v>
      </c>
    </row>
    <row r="1098" spans="1:10" x14ac:dyDescent="0.3">
      <c r="A1098" s="151">
        <v>1097</v>
      </c>
      <c r="B1098" s="151" t="s">
        <v>2377</v>
      </c>
      <c r="C1098" s="151" t="s">
        <v>2378</v>
      </c>
      <c r="D1098" s="151" t="s">
        <v>2379</v>
      </c>
      <c r="E1098" s="151" t="s">
        <v>2380</v>
      </c>
      <c r="F1098" s="151">
        <v>8</v>
      </c>
      <c r="G1098" s="151" t="s">
        <v>1141</v>
      </c>
      <c r="H1098" s="153">
        <v>2</v>
      </c>
      <c r="I1098" s="151">
        <v>2</v>
      </c>
      <c r="J1098" s="154" t="s">
        <v>1476</v>
      </c>
    </row>
    <row r="1099" spans="1:10" x14ac:dyDescent="0.3">
      <c r="A1099" s="151">
        <v>1098</v>
      </c>
      <c r="B1099" s="151" t="s">
        <v>2381</v>
      </c>
      <c r="C1099" s="151" t="s">
        <v>2382</v>
      </c>
      <c r="D1099" s="151" t="s">
        <v>2379</v>
      </c>
      <c r="E1099" s="151" t="s">
        <v>2380</v>
      </c>
      <c r="F1099" s="151">
        <v>8</v>
      </c>
      <c r="G1099" s="151" t="s">
        <v>1141</v>
      </c>
      <c r="H1099" s="153">
        <v>2</v>
      </c>
      <c r="I1099" s="151">
        <v>2</v>
      </c>
      <c r="J1099" s="154" t="s">
        <v>1476</v>
      </c>
    </row>
    <row r="1100" spans="1:10" x14ac:dyDescent="0.3">
      <c r="A1100" s="151">
        <v>1099</v>
      </c>
      <c r="B1100" s="151" t="s">
        <v>2383</v>
      </c>
      <c r="C1100" s="151" t="s">
        <v>2384</v>
      </c>
      <c r="D1100" s="151" t="s">
        <v>2379</v>
      </c>
      <c r="E1100" s="151" t="s">
        <v>2380</v>
      </c>
      <c r="F1100" s="151">
        <v>8</v>
      </c>
      <c r="G1100" s="151" t="s">
        <v>1141</v>
      </c>
      <c r="H1100" s="153">
        <v>2</v>
      </c>
      <c r="I1100" s="151">
        <v>2</v>
      </c>
      <c r="J1100" s="154" t="s">
        <v>1476</v>
      </c>
    </row>
    <row r="1101" spans="1:10" x14ac:dyDescent="0.3">
      <c r="A1101" s="151">
        <v>1100</v>
      </c>
      <c r="B1101" s="151" t="s">
        <v>2385</v>
      </c>
      <c r="C1101" s="151" t="s">
        <v>2386</v>
      </c>
      <c r="D1101" s="151" t="s">
        <v>2379</v>
      </c>
      <c r="E1101" s="151" t="s">
        <v>2380</v>
      </c>
      <c r="F1101" s="151">
        <v>8</v>
      </c>
      <c r="G1101" s="151" t="s">
        <v>1141</v>
      </c>
      <c r="H1101" s="153">
        <v>2</v>
      </c>
      <c r="I1101" s="151">
        <v>2</v>
      </c>
      <c r="J1101" s="154" t="s">
        <v>1476</v>
      </c>
    </row>
    <row r="1102" spans="1:10" x14ac:dyDescent="0.3">
      <c r="A1102" s="151">
        <v>1101</v>
      </c>
      <c r="B1102" s="151" t="s">
        <v>2387</v>
      </c>
      <c r="C1102" s="151" t="s">
        <v>2388</v>
      </c>
      <c r="D1102" s="151" t="s">
        <v>2379</v>
      </c>
      <c r="E1102" s="151" t="s">
        <v>2380</v>
      </c>
      <c r="F1102" s="151">
        <v>8</v>
      </c>
      <c r="G1102" s="151" t="s">
        <v>1141</v>
      </c>
      <c r="H1102" s="153">
        <v>2</v>
      </c>
      <c r="I1102" s="151">
        <v>2</v>
      </c>
      <c r="J1102" s="154" t="s">
        <v>1476</v>
      </c>
    </row>
    <row r="1103" spans="1:10" x14ac:dyDescent="0.3">
      <c r="A1103" s="151">
        <v>1102</v>
      </c>
      <c r="B1103" s="151" t="s">
        <v>2389</v>
      </c>
      <c r="C1103" s="151" t="s">
        <v>2390</v>
      </c>
      <c r="D1103" s="151" t="s">
        <v>2379</v>
      </c>
      <c r="E1103" s="151" t="s">
        <v>2380</v>
      </c>
      <c r="F1103" s="151">
        <v>8</v>
      </c>
      <c r="G1103" s="151" t="s">
        <v>1141</v>
      </c>
      <c r="H1103" s="153">
        <v>2</v>
      </c>
      <c r="I1103" s="151">
        <v>2</v>
      </c>
      <c r="J1103" s="154" t="s">
        <v>1476</v>
      </c>
    </row>
    <row r="1104" spans="1:10" x14ac:dyDescent="0.3">
      <c r="A1104" s="151">
        <v>1103</v>
      </c>
      <c r="B1104" s="151" t="s">
        <v>2391</v>
      </c>
      <c r="C1104" s="151" t="s">
        <v>2392</v>
      </c>
      <c r="D1104" s="151" t="s">
        <v>2379</v>
      </c>
      <c r="E1104" s="151" t="s">
        <v>2380</v>
      </c>
      <c r="F1104" s="151">
        <v>8</v>
      </c>
      <c r="G1104" s="151" t="s">
        <v>1141</v>
      </c>
      <c r="H1104" s="153">
        <v>2</v>
      </c>
      <c r="I1104" s="151">
        <v>2</v>
      </c>
      <c r="J1104" s="154" t="s">
        <v>1476</v>
      </c>
    </row>
    <row r="1105" spans="1:10" x14ac:dyDescent="0.3">
      <c r="A1105" s="151">
        <v>1104</v>
      </c>
      <c r="B1105" s="151" t="s">
        <v>2393</v>
      </c>
      <c r="C1105" s="151" t="s">
        <v>2394</v>
      </c>
      <c r="D1105" s="151" t="s">
        <v>2379</v>
      </c>
      <c r="E1105" s="151" t="s">
        <v>2380</v>
      </c>
      <c r="F1105" s="151">
        <v>8</v>
      </c>
      <c r="G1105" s="151" t="s">
        <v>1141</v>
      </c>
      <c r="H1105" s="153">
        <v>2</v>
      </c>
      <c r="I1105" s="151">
        <v>2</v>
      </c>
      <c r="J1105" s="154" t="s">
        <v>1476</v>
      </c>
    </row>
    <row r="1106" spans="1:10" x14ac:dyDescent="0.3">
      <c r="A1106" s="151">
        <v>1105</v>
      </c>
      <c r="B1106" s="151" t="s">
        <v>2395</v>
      </c>
      <c r="C1106" s="151" t="s">
        <v>2396</v>
      </c>
      <c r="D1106" s="151" t="s">
        <v>2379</v>
      </c>
      <c r="E1106" s="151" t="s">
        <v>2380</v>
      </c>
      <c r="F1106" s="151">
        <v>8</v>
      </c>
      <c r="G1106" s="151" t="s">
        <v>1141</v>
      </c>
      <c r="H1106" s="153">
        <v>2</v>
      </c>
      <c r="I1106" s="151">
        <v>2</v>
      </c>
      <c r="J1106" s="154" t="s">
        <v>1476</v>
      </c>
    </row>
    <row r="1107" spans="1:10" x14ac:dyDescent="0.3">
      <c r="A1107" s="151">
        <v>1106</v>
      </c>
      <c r="B1107" s="151" t="s">
        <v>2397</v>
      </c>
      <c r="C1107" s="151" t="s">
        <v>2398</v>
      </c>
      <c r="D1107" s="151" t="s">
        <v>2379</v>
      </c>
      <c r="E1107" s="151" t="s">
        <v>2380</v>
      </c>
      <c r="F1107" s="151">
        <v>8</v>
      </c>
      <c r="G1107" s="151" t="s">
        <v>1141</v>
      </c>
      <c r="H1107" s="153">
        <v>2</v>
      </c>
      <c r="I1107" s="151">
        <v>2</v>
      </c>
      <c r="J1107" s="154" t="s">
        <v>1476</v>
      </c>
    </row>
    <row r="1108" spans="1:10" x14ac:dyDescent="0.3">
      <c r="A1108" s="151">
        <v>1107</v>
      </c>
      <c r="B1108" s="151" t="s">
        <v>2399</v>
      </c>
      <c r="C1108" s="151" t="s">
        <v>2400</v>
      </c>
      <c r="D1108" s="151" t="s">
        <v>2379</v>
      </c>
      <c r="E1108" s="151" t="s">
        <v>2380</v>
      </c>
      <c r="F1108" s="151">
        <v>8</v>
      </c>
      <c r="G1108" s="151" t="s">
        <v>1141</v>
      </c>
      <c r="H1108" s="153">
        <v>2</v>
      </c>
      <c r="I1108" s="151">
        <v>2</v>
      </c>
      <c r="J1108" s="154" t="s">
        <v>1476</v>
      </c>
    </row>
    <row r="1109" spans="1:10" x14ac:dyDescent="0.3">
      <c r="A1109" s="151">
        <v>1108</v>
      </c>
      <c r="B1109" s="151" t="s">
        <v>2401</v>
      </c>
      <c r="C1109" s="151" t="s">
        <v>2402</v>
      </c>
      <c r="D1109" s="151" t="s">
        <v>2379</v>
      </c>
      <c r="E1109" s="151" t="s">
        <v>2380</v>
      </c>
      <c r="F1109" s="151">
        <v>8</v>
      </c>
      <c r="G1109" s="151" t="s">
        <v>1141</v>
      </c>
      <c r="H1109" s="153">
        <v>2</v>
      </c>
      <c r="I1109" s="151">
        <v>2</v>
      </c>
      <c r="J1109" s="154" t="s">
        <v>1476</v>
      </c>
    </row>
    <row r="1110" spans="1:10" x14ac:dyDescent="0.3">
      <c r="A1110" s="151">
        <v>1109</v>
      </c>
      <c r="B1110" s="151" t="s">
        <v>2403</v>
      </c>
      <c r="C1110" s="151" t="s">
        <v>2404</v>
      </c>
      <c r="D1110" s="151" t="s">
        <v>2379</v>
      </c>
      <c r="E1110" s="151" t="s">
        <v>2380</v>
      </c>
      <c r="F1110" s="151">
        <v>8</v>
      </c>
      <c r="G1110" s="151" t="s">
        <v>1141</v>
      </c>
      <c r="H1110" s="153">
        <v>2</v>
      </c>
      <c r="I1110" s="151">
        <v>2</v>
      </c>
      <c r="J1110" s="154" t="s">
        <v>1476</v>
      </c>
    </row>
    <row r="1111" spans="1:10" x14ac:dyDescent="0.3">
      <c r="A1111" s="151">
        <v>1110</v>
      </c>
      <c r="B1111" s="151" t="s">
        <v>2405</v>
      </c>
      <c r="C1111" s="151" t="s">
        <v>2406</v>
      </c>
      <c r="D1111" s="151" t="s">
        <v>2379</v>
      </c>
      <c r="E1111" s="151" t="s">
        <v>2380</v>
      </c>
      <c r="F1111" s="151">
        <v>8</v>
      </c>
      <c r="G1111" s="151" t="s">
        <v>1141</v>
      </c>
      <c r="H1111" s="153">
        <v>2</v>
      </c>
      <c r="I1111" s="151">
        <v>2</v>
      </c>
      <c r="J1111" s="154" t="s">
        <v>1476</v>
      </c>
    </row>
    <row r="1112" spans="1:10" x14ac:dyDescent="0.3">
      <c r="A1112" s="151">
        <v>1111</v>
      </c>
      <c r="B1112" s="151" t="s">
        <v>2407</v>
      </c>
      <c r="C1112" s="151" t="s">
        <v>2408</v>
      </c>
      <c r="D1112" s="151" t="s">
        <v>2379</v>
      </c>
      <c r="E1112" s="151" t="s">
        <v>2380</v>
      </c>
      <c r="F1112" s="151">
        <v>8</v>
      </c>
      <c r="G1112" s="151" t="s">
        <v>1141</v>
      </c>
      <c r="H1112" s="153">
        <v>2</v>
      </c>
      <c r="I1112" s="151">
        <v>2</v>
      </c>
      <c r="J1112" s="154" t="s">
        <v>1476</v>
      </c>
    </row>
    <row r="1113" spans="1:10" x14ac:dyDescent="0.3">
      <c r="A1113" s="151">
        <v>1112</v>
      </c>
      <c r="B1113" s="151" t="s">
        <v>2409</v>
      </c>
      <c r="C1113" s="151" t="s">
        <v>2410</v>
      </c>
      <c r="D1113" s="151" t="s">
        <v>2379</v>
      </c>
      <c r="E1113" s="151" t="s">
        <v>2380</v>
      </c>
      <c r="F1113" s="151">
        <v>8</v>
      </c>
      <c r="G1113" s="151" t="s">
        <v>1141</v>
      </c>
      <c r="H1113" s="153">
        <v>2</v>
      </c>
      <c r="I1113" s="151">
        <v>2</v>
      </c>
      <c r="J1113" s="154" t="s">
        <v>1476</v>
      </c>
    </row>
    <row r="1114" spans="1:10" x14ac:dyDescent="0.3">
      <c r="A1114" s="151">
        <v>1113</v>
      </c>
      <c r="B1114" s="151" t="s">
        <v>2411</v>
      </c>
      <c r="C1114" s="151" t="s">
        <v>2412</v>
      </c>
      <c r="D1114" s="151" t="s">
        <v>2379</v>
      </c>
      <c r="E1114" s="151" t="s">
        <v>2380</v>
      </c>
      <c r="F1114" s="151">
        <v>8</v>
      </c>
      <c r="G1114" s="151" t="s">
        <v>1141</v>
      </c>
      <c r="H1114" s="153">
        <v>2</v>
      </c>
      <c r="I1114" s="151">
        <v>2</v>
      </c>
      <c r="J1114" s="154" t="s">
        <v>1476</v>
      </c>
    </row>
    <row r="1115" spans="1:10" x14ac:dyDescent="0.3">
      <c r="A1115" s="151">
        <v>1114</v>
      </c>
      <c r="B1115" s="151" t="s">
        <v>2413</v>
      </c>
      <c r="C1115" s="151" t="s">
        <v>2414</v>
      </c>
      <c r="D1115" s="151" t="s">
        <v>2379</v>
      </c>
      <c r="E1115" s="151" t="s">
        <v>2380</v>
      </c>
      <c r="F1115" s="151">
        <v>8</v>
      </c>
      <c r="G1115" s="151" t="s">
        <v>1141</v>
      </c>
      <c r="H1115" s="153">
        <v>2</v>
      </c>
      <c r="I1115" s="151">
        <v>2</v>
      </c>
      <c r="J1115" s="154" t="s">
        <v>1476</v>
      </c>
    </row>
    <row r="1116" spans="1:10" x14ac:dyDescent="0.3">
      <c r="A1116" s="151">
        <v>1115</v>
      </c>
      <c r="B1116" s="151" t="s">
        <v>2415</v>
      </c>
      <c r="C1116" s="151" t="s">
        <v>2416</v>
      </c>
      <c r="D1116" s="151" t="s">
        <v>2379</v>
      </c>
      <c r="E1116" s="151" t="s">
        <v>2380</v>
      </c>
      <c r="F1116" s="151">
        <v>8</v>
      </c>
      <c r="G1116" s="151" t="s">
        <v>1141</v>
      </c>
      <c r="H1116" s="153">
        <v>2</v>
      </c>
      <c r="I1116" s="151">
        <v>2</v>
      </c>
      <c r="J1116" s="154" t="s">
        <v>1476</v>
      </c>
    </row>
    <row r="1117" spans="1:10" x14ac:dyDescent="0.3">
      <c r="A1117" s="151">
        <v>1116</v>
      </c>
      <c r="B1117" s="151" t="s">
        <v>2417</v>
      </c>
      <c r="C1117" s="151" t="s">
        <v>2418</v>
      </c>
      <c r="D1117" s="151" t="s">
        <v>2379</v>
      </c>
      <c r="E1117" s="151" t="s">
        <v>2380</v>
      </c>
      <c r="F1117" s="151">
        <v>8</v>
      </c>
      <c r="G1117" s="151" t="s">
        <v>1141</v>
      </c>
      <c r="H1117" s="153">
        <v>2</v>
      </c>
      <c r="I1117" s="151">
        <v>2</v>
      </c>
      <c r="J1117" s="154" t="s">
        <v>1476</v>
      </c>
    </row>
    <row r="1118" spans="1:10" x14ac:dyDescent="0.3">
      <c r="A1118" s="151">
        <v>1117</v>
      </c>
      <c r="B1118" s="151" t="s">
        <v>2419</v>
      </c>
      <c r="C1118" s="151" t="s">
        <v>2420</v>
      </c>
      <c r="D1118" s="151" t="s">
        <v>2379</v>
      </c>
      <c r="E1118" s="151" t="s">
        <v>2380</v>
      </c>
      <c r="F1118" s="151">
        <v>8</v>
      </c>
      <c r="G1118" s="151" t="s">
        <v>1141</v>
      </c>
      <c r="H1118" s="153">
        <v>2</v>
      </c>
      <c r="I1118" s="151">
        <v>2</v>
      </c>
      <c r="J1118" s="154" t="s">
        <v>1476</v>
      </c>
    </row>
    <row r="1119" spans="1:10" x14ac:dyDescent="0.3">
      <c r="A1119" s="151">
        <v>1118</v>
      </c>
      <c r="B1119" s="151" t="s">
        <v>2421</v>
      </c>
      <c r="C1119" s="151" t="s">
        <v>2422</v>
      </c>
      <c r="D1119" s="151" t="s">
        <v>2379</v>
      </c>
      <c r="E1119" s="151" t="s">
        <v>2380</v>
      </c>
      <c r="F1119" s="151">
        <v>8</v>
      </c>
      <c r="G1119" s="151" t="s">
        <v>1141</v>
      </c>
      <c r="H1119" s="153">
        <v>2</v>
      </c>
      <c r="I1119" s="151">
        <v>2</v>
      </c>
      <c r="J1119" s="154" t="s">
        <v>1476</v>
      </c>
    </row>
    <row r="1120" spans="1:10" x14ac:dyDescent="0.3">
      <c r="A1120" s="151">
        <v>1119</v>
      </c>
      <c r="B1120" s="151" t="s">
        <v>2423</v>
      </c>
      <c r="C1120" s="151" t="s">
        <v>2424</v>
      </c>
      <c r="D1120" s="151" t="s">
        <v>2379</v>
      </c>
      <c r="E1120" s="151" t="s">
        <v>2380</v>
      </c>
      <c r="F1120" s="151">
        <v>8</v>
      </c>
      <c r="G1120" s="151" t="s">
        <v>1141</v>
      </c>
      <c r="H1120" s="153">
        <v>2</v>
      </c>
      <c r="I1120" s="151">
        <v>2</v>
      </c>
      <c r="J1120" s="154" t="s">
        <v>1476</v>
      </c>
    </row>
    <row r="1121" spans="1:10" x14ac:dyDescent="0.3">
      <c r="A1121" s="151">
        <v>1120</v>
      </c>
      <c r="B1121" s="151" t="s">
        <v>2425</v>
      </c>
      <c r="C1121" s="151" t="s">
        <v>2426</v>
      </c>
      <c r="D1121" s="151" t="s">
        <v>2379</v>
      </c>
      <c r="E1121" s="151" t="s">
        <v>2380</v>
      </c>
      <c r="F1121" s="151">
        <v>8</v>
      </c>
      <c r="G1121" s="151" t="s">
        <v>1141</v>
      </c>
      <c r="H1121" s="153">
        <v>2</v>
      </c>
      <c r="I1121" s="151">
        <v>2</v>
      </c>
      <c r="J1121" s="154" t="s">
        <v>1476</v>
      </c>
    </row>
    <row r="1122" spans="1:10" x14ac:dyDescent="0.3">
      <c r="A1122" s="151">
        <v>1121</v>
      </c>
      <c r="B1122" s="151" t="s">
        <v>2427</v>
      </c>
      <c r="C1122" s="151" t="s">
        <v>2428</v>
      </c>
      <c r="D1122" s="151" t="s">
        <v>2379</v>
      </c>
      <c r="E1122" s="151" t="s">
        <v>2380</v>
      </c>
      <c r="F1122" s="151">
        <v>8</v>
      </c>
      <c r="G1122" s="151" t="s">
        <v>1141</v>
      </c>
      <c r="H1122" s="153">
        <v>2</v>
      </c>
      <c r="I1122" s="151">
        <v>2</v>
      </c>
      <c r="J1122" s="154" t="s">
        <v>1476</v>
      </c>
    </row>
    <row r="1123" spans="1:10" x14ac:dyDescent="0.3">
      <c r="A1123" s="151">
        <v>1122</v>
      </c>
      <c r="B1123" s="151" t="s">
        <v>2429</v>
      </c>
      <c r="C1123" s="151" t="s">
        <v>2430</v>
      </c>
      <c r="D1123" s="151" t="s">
        <v>2379</v>
      </c>
      <c r="E1123" s="151" t="s">
        <v>2380</v>
      </c>
      <c r="F1123" s="151">
        <v>8</v>
      </c>
      <c r="G1123" s="151" t="s">
        <v>1141</v>
      </c>
      <c r="H1123" s="153">
        <v>2</v>
      </c>
      <c r="I1123" s="151">
        <v>2</v>
      </c>
      <c r="J1123" s="154" t="s">
        <v>1476</v>
      </c>
    </row>
    <row r="1124" spans="1:10" x14ac:dyDescent="0.3">
      <c r="A1124" s="151">
        <v>1123</v>
      </c>
      <c r="B1124" s="151" t="s">
        <v>2431</v>
      </c>
      <c r="C1124" s="151" t="s">
        <v>2432</v>
      </c>
      <c r="D1124" s="151" t="s">
        <v>2379</v>
      </c>
      <c r="E1124" s="151" t="s">
        <v>2380</v>
      </c>
      <c r="F1124" s="151">
        <v>8</v>
      </c>
      <c r="G1124" s="151" t="s">
        <v>1141</v>
      </c>
      <c r="H1124" s="153">
        <v>2</v>
      </c>
      <c r="I1124" s="151">
        <v>2</v>
      </c>
      <c r="J1124" s="154" t="s">
        <v>1476</v>
      </c>
    </row>
    <row r="1125" spans="1:10" x14ac:dyDescent="0.3">
      <c r="A1125" s="151">
        <v>1124</v>
      </c>
      <c r="B1125" s="151" t="s">
        <v>2433</v>
      </c>
      <c r="C1125" s="151" t="s">
        <v>2434</v>
      </c>
      <c r="D1125" s="151" t="s">
        <v>2379</v>
      </c>
      <c r="E1125" s="151" t="s">
        <v>2380</v>
      </c>
      <c r="F1125" s="151">
        <v>8</v>
      </c>
      <c r="G1125" s="151" t="s">
        <v>1141</v>
      </c>
      <c r="H1125" s="153">
        <v>2</v>
      </c>
      <c r="I1125" s="151">
        <v>2</v>
      </c>
      <c r="J1125" s="154" t="s">
        <v>1476</v>
      </c>
    </row>
    <row r="1126" spans="1:10" x14ac:dyDescent="0.3">
      <c r="A1126" s="151">
        <v>1125</v>
      </c>
      <c r="B1126" s="151" t="s">
        <v>2435</v>
      </c>
      <c r="C1126" s="151" t="s">
        <v>2436</v>
      </c>
      <c r="D1126" s="151" t="s">
        <v>2379</v>
      </c>
      <c r="E1126" s="151" t="s">
        <v>2380</v>
      </c>
      <c r="F1126" s="151">
        <v>8</v>
      </c>
      <c r="G1126" s="151" t="s">
        <v>1141</v>
      </c>
      <c r="H1126" s="153">
        <v>2</v>
      </c>
      <c r="I1126" s="151">
        <v>2</v>
      </c>
      <c r="J1126" s="154" t="s">
        <v>1476</v>
      </c>
    </row>
    <row r="1127" spans="1:10" x14ac:dyDescent="0.3">
      <c r="A1127" s="151">
        <v>1126</v>
      </c>
      <c r="B1127" s="151" t="s">
        <v>2437</v>
      </c>
      <c r="C1127" s="151" t="s">
        <v>2438</v>
      </c>
      <c r="D1127" s="151" t="s">
        <v>2379</v>
      </c>
      <c r="E1127" s="151" t="s">
        <v>2380</v>
      </c>
      <c r="F1127" s="151">
        <v>8</v>
      </c>
      <c r="G1127" s="151" t="s">
        <v>1141</v>
      </c>
      <c r="H1127" s="153">
        <v>2</v>
      </c>
      <c r="I1127" s="151">
        <v>2</v>
      </c>
      <c r="J1127" s="154" t="s">
        <v>1476</v>
      </c>
    </row>
    <row r="1128" spans="1:10" x14ac:dyDescent="0.3">
      <c r="A1128" s="151">
        <v>1127</v>
      </c>
      <c r="B1128" s="151" t="s">
        <v>2439</v>
      </c>
      <c r="C1128" s="151" t="s">
        <v>2440</v>
      </c>
      <c r="D1128" s="151" t="s">
        <v>2379</v>
      </c>
      <c r="E1128" s="151" t="s">
        <v>2380</v>
      </c>
      <c r="F1128" s="151">
        <v>8</v>
      </c>
      <c r="G1128" s="151" t="s">
        <v>1141</v>
      </c>
      <c r="H1128" s="153">
        <v>2</v>
      </c>
      <c r="I1128" s="151">
        <v>2</v>
      </c>
      <c r="J1128" s="154" t="s">
        <v>1476</v>
      </c>
    </row>
    <row r="1129" spans="1:10" x14ac:dyDescent="0.3">
      <c r="A1129" s="151">
        <v>1128</v>
      </c>
      <c r="B1129" s="151" t="s">
        <v>2441</v>
      </c>
      <c r="C1129" s="151" t="s">
        <v>2442</v>
      </c>
      <c r="D1129" s="151" t="s">
        <v>2379</v>
      </c>
      <c r="E1129" s="151" t="s">
        <v>2380</v>
      </c>
      <c r="F1129" s="151">
        <v>8</v>
      </c>
      <c r="G1129" s="151" t="s">
        <v>1141</v>
      </c>
      <c r="H1129" s="153">
        <v>2</v>
      </c>
      <c r="I1129" s="151">
        <v>2</v>
      </c>
      <c r="J1129" s="154" t="s">
        <v>1476</v>
      </c>
    </row>
    <row r="1130" spans="1:10" x14ac:dyDescent="0.3">
      <c r="A1130" s="151">
        <v>1129</v>
      </c>
      <c r="B1130" s="151" t="s">
        <v>2443</v>
      </c>
      <c r="C1130" s="151" t="s">
        <v>2444</v>
      </c>
      <c r="D1130" s="151" t="s">
        <v>2379</v>
      </c>
      <c r="E1130" s="151" t="s">
        <v>2380</v>
      </c>
      <c r="F1130" s="151">
        <v>8</v>
      </c>
      <c r="G1130" s="151" t="s">
        <v>1141</v>
      </c>
      <c r="H1130" s="153">
        <v>2</v>
      </c>
      <c r="I1130" s="151">
        <v>2</v>
      </c>
      <c r="J1130" s="154" t="s">
        <v>1476</v>
      </c>
    </row>
    <row r="1131" spans="1:10" x14ac:dyDescent="0.3">
      <c r="A1131" s="151">
        <v>1130</v>
      </c>
      <c r="B1131" s="151" t="s">
        <v>2445</v>
      </c>
      <c r="C1131" s="151" t="s">
        <v>2446</v>
      </c>
      <c r="D1131" s="151" t="s">
        <v>2379</v>
      </c>
      <c r="E1131" s="151" t="s">
        <v>2380</v>
      </c>
      <c r="F1131" s="151">
        <v>8</v>
      </c>
      <c r="G1131" s="151" t="s">
        <v>1141</v>
      </c>
      <c r="H1131" s="153">
        <v>2</v>
      </c>
      <c r="I1131" s="151">
        <v>2</v>
      </c>
      <c r="J1131" s="154" t="s">
        <v>1476</v>
      </c>
    </row>
    <row r="1132" spans="1:10" x14ac:dyDescent="0.3">
      <c r="A1132" s="151">
        <v>1131</v>
      </c>
      <c r="B1132" s="151" t="s">
        <v>2447</v>
      </c>
      <c r="C1132" s="151" t="s">
        <v>2448</v>
      </c>
      <c r="D1132" s="151" t="s">
        <v>2449</v>
      </c>
      <c r="E1132" s="151" t="s">
        <v>2450</v>
      </c>
      <c r="F1132" s="151">
        <v>8</v>
      </c>
      <c r="G1132" s="151" t="s">
        <v>1141</v>
      </c>
      <c r="H1132" s="153">
        <v>2</v>
      </c>
      <c r="I1132" s="151">
        <v>2</v>
      </c>
      <c r="J1132" s="154" t="s">
        <v>1476</v>
      </c>
    </row>
    <row r="1133" spans="1:10" x14ac:dyDescent="0.3">
      <c r="A1133" s="151">
        <v>1132</v>
      </c>
      <c r="B1133" s="151" t="s">
        <v>2451</v>
      </c>
      <c r="C1133" s="151" t="s">
        <v>2452</v>
      </c>
      <c r="D1133" s="151" t="s">
        <v>2449</v>
      </c>
      <c r="E1133" s="151" t="s">
        <v>2450</v>
      </c>
      <c r="F1133" s="151">
        <v>8</v>
      </c>
      <c r="G1133" s="151" t="s">
        <v>1141</v>
      </c>
      <c r="H1133" s="153">
        <v>2</v>
      </c>
      <c r="I1133" s="151">
        <v>2</v>
      </c>
      <c r="J1133" s="154" t="s">
        <v>1476</v>
      </c>
    </row>
    <row r="1134" spans="1:10" x14ac:dyDescent="0.3">
      <c r="A1134" s="151">
        <v>1133</v>
      </c>
      <c r="B1134" s="151" t="s">
        <v>2453</v>
      </c>
      <c r="C1134" s="151" t="s">
        <v>2454</v>
      </c>
      <c r="D1134" s="151" t="s">
        <v>2449</v>
      </c>
      <c r="E1134" s="151" t="s">
        <v>2450</v>
      </c>
      <c r="F1134" s="151">
        <v>8</v>
      </c>
      <c r="G1134" s="151" t="s">
        <v>1141</v>
      </c>
      <c r="H1134" s="153">
        <v>2</v>
      </c>
      <c r="I1134" s="151">
        <v>2</v>
      </c>
      <c r="J1134" s="154" t="s">
        <v>1476</v>
      </c>
    </row>
    <row r="1135" spans="1:10" x14ac:dyDescent="0.3">
      <c r="A1135" s="151">
        <v>1134</v>
      </c>
      <c r="B1135" s="151" t="s">
        <v>2455</v>
      </c>
      <c r="C1135" s="151" t="s">
        <v>2456</v>
      </c>
      <c r="D1135" s="151" t="s">
        <v>2449</v>
      </c>
      <c r="E1135" s="151" t="s">
        <v>2450</v>
      </c>
      <c r="F1135" s="151">
        <v>8</v>
      </c>
      <c r="G1135" s="151" t="s">
        <v>1141</v>
      </c>
      <c r="H1135" s="153">
        <v>2</v>
      </c>
      <c r="I1135" s="151">
        <v>2</v>
      </c>
      <c r="J1135" s="154" t="s">
        <v>1476</v>
      </c>
    </row>
    <row r="1136" spans="1:10" x14ac:dyDescent="0.3">
      <c r="A1136" s="151">
        <v>1135</v>
      </c>
      <c r="B1136" s="151" t="s">
        <v>2457</v>
      </c>
      <c r="C1136" s="151" t="s">
        <v>2458</v>
      </c>
      <c r="D1136" s="151" t="s">
        <v>2449</v>
      </c>
      <c r="E1136" s="151" t="s">
        <v>2450</v>
      </c>
      <c r="F1136" s="151">
        <v>8</v>
      </c>
      <c r="G1136" s="151" t="s">
        <v>1141</v>
      </c>
      <c r="H1136" s="153">
        <v>2</v>
      </c>
      <c r="I1136" s="151">
        <v>2</v>
      </c>
      <c r="J1136" s="154" t="s">
        <v>1476</v>
      </c>
    </row>
    <row r="1137" spans="1:10" x14ac:dyDescent="0.3">
      <c r="A1137" s="151">
        <v>1136</v>
      </c>
      <c r="B1137" s="151" t="s">
        <v>2459</v>
      </c>
      <c r="C1137" s="151" t="s">
        <v>2460</v>
      </c>
      <c r="D1137" s="151" t="s">
        <v>2449</v>
      </c>
      <c r="E1137" s="151" t="s">
        <v>2450</v>
      </c>
      <c r="F1137" s="151">
        <v>8</v>
      </c>
      <c r="G1137" s="151" t="s">
        <v>1141</v>
      </c>
      <c r="H1137" s="153">
        <v>2</v>
      </c>
      <c r="I1137" s="151">
        <v>2</v>
      </c>
      <c r="J1137" s="154" t="s">
        <v>1476</v>
      </c>
    </row>
    <row r="1138" spans="1:10" x14ac:dyDescent="0.3">
      <c r="A1138" s="151">
        <v>1137</v>
      </c>
      <c r="B1138" s="151" t="s">
        <v>2461</v>
      </c>
      <c r="C1138" s="151" t="s">
        <v>2462</v>
      </c>
      <c r="D1138" s="151" t="s">
        <v>2449</v>
      </c>
      <c r="E1138" s="151" t="s">
        <v>2450</v>
      </c>
      <c r="F1138" s="151">
        <v>8</v>
      </c>
      <c r="G1138" s="151" t="s">
        <v>1141</v>
      </c>
      <c r="H1138" s="153">
        <v>2</v>
      </c>
      <c r="I1138" s="151">
        <v>2</v>
      </c>
      <c r="J1138" s="154" t="s">
        <v>1476</v>
      </c>
    </row>
    <row r="1139" spans="1:10" x14ac:dyDescent="0.3">
      <c r="A1139" s="151">
        <v>1138</v>
      </c>
      <c r="B1139" s="151" t="s">
        <v>2463</v>
      </c>
      <c r="C1139" s="151" t="s">
        <v>2464</v>
      </c>
      <c r="D1139" s="151" t="s">
        <v>2449</v>
      </c>
      <c r="E1139" s="151" t="s">
        <v>2450</v>
      </c>
      <c r="F1139" s="151">
        <v>8</v>
      </c>
      <c r="G1139" s="151" t="s">
        <v>1141</v>
      </c>
      <c r="H1139" s="153">
        <v>2</v>
      </c>
      <c r="I1139" s="151">
        <v>2</v>
      </c>
      <c r="J1139" s="154" t="s">
        <v>1476</v>
      </c>
    </row>
    <row r="1140" spans="1:10" x14ac:dyDescent="0.3">
      <c r="A1140" s="151">
        <v>1139</v>
      </c>
      <c r="B1140" s="151" t="s">
        <v>2465</v>
      </c>
      <c r="C1140" s="151" t="s">
        <v>2466</v>
      </c>
      <c r="D1140" s="151" t="s">
        <v>2449</v>
      </c>
      <c r="E1140" s="151" t="s">
        <v>2450</v>
      </c>
      <c r="F1140" s="151">
        <v>8</v>
      </c>
      <c r="G1140" s="151" t="s">
        <v>1141</v>
      </c>
      <c r="H1140" s="153">
        <v>2</v>
      </c>
      <c r="I1140" s="151">
        <v>2</v>
      </c>
      <c r="J1140" s="154" t="s">
        <v>1476</v>
      </c>
    </row>
    <row r="1141" spans="1:10" x14ac:dyDescent="0.3">
      <c r="A1141" s="151">
        <v>1140</v>
      </c>
      <c r="B1141" s="151" t="s">
        <v>2467</v>
      </c>
      <c r="C1141" s="151" t="s">
        <v>2468</v>
      </c>
      <c r="D1141" s="151" t="s">
        <v>2449</v>
      </c>
      <c r="E1141" s="151" t="s">
        <v>2450</v>
      </c>
      <c r="F1141" s="151">
        <v>8</v>
      </c>
      <c r="G1141" s="151" t="s">
        <v>1141</v>
      </c>
      <c r="H1141" s="153">
        <v>2</v>
      </c>
      <c r="I1141" s="151">
        <v>2</v>
      </c>
      <c r="J1141" s="154" t="s">
        <v>1476</v>
      </c>
    </row>
    <row r="1142" spans="1:10" x14ac:dyDescent="0.3">
      <c r="A1142" s="151">
        <v>1141</v>
      </c>
      <c r="B1142" s="151" t="s">
        <v>2469</v>
      </c>
      <c r="C1142" s="151" t="s">
        <v>2470</v>
      </c>
      <c r="D1142" s="151" t="s">
        <v>2449</v>
      </c>
      <c r="E1142" s="151" t="s">
        <v>2450</v>
      </c>
      <c r="F1142" s="151">
        <v>8</v>
      </c>
      <c r="G1142" s="151" t="s">
        <v>1141</v>
      </c>
      <c r="H1142" s="153">
        <v>2</v>
      </c>
      <c r="I1142" s="151">
        <v>2</v>
      </c>
      <c r="J1142" s="154" t="s">
        <v>1476</v>
      </c>
    </row>
    <row r="1143" spans="1:10" x14ac:dyDescent="0.3">
      <c r="A1143" s="151">
        <v>1142</v>
      </c>
      <c r="B1143" s="151" t="s">
        <v>2471</v>
      </c>
      <c r="C1143" s="151" t="s">
        <v>2472</v>
      </c>
      <c r="D1143" s="151" t="s">
        <v>2449</v>
      </c>
      <c r="E1143" s="151" t="s">
        <v>2450</v>
      </c>
      <c r="F1143" s="151">
        <v>8</v>
      </c>
      <c r="G1143" s="151" t="s">
        <v>1141</v>
      </c>
      <c r="H1143" s="153">
        <v>2</v>
      </c>
      <c r="I1143" s="151">
        <v>2</v>
      </c>
      <c r="J1143" s="154" t="s">
        <v>1476</v>
      </c>
    </row>
    <row r="1144" spans="1:10" x14ac:dyDescent="0.3">
      <c r="A1144" s="151">
        <v>1143</v>
      </c>
      <c r="B1144" s="151" t="s">
        <v>2473</v>
      </c>
      <c r="C1144" s="151" t="s">
        <v>2474</v>
      </c>
      <c r="D1144" s="151" t="s">
        <v>2449</v>
      </c>
      <c r="E1144" s="151" t="s">
        <v>2450</v>
      </c>
      <c r="F1144" s="151">
        <v>8</v>
      </c>
      <c r="G1144" s="151" t="s">
        <v>1141</v>
      </c>
      <c r="H1144" s="153">
        <v>2</v>
      </c>
      <c r="I1144" s="151">
        <v>2</v>
      </c>
      <c r="J1144" s="154" t="s">
        <v>1476</v>
      </c>
    </row>
    <row r="1145" spans="1:10" x14ac:dyDescent="0.3">
      <c r="A1145" s="151">
        <v>1144</v>
      </c>
      <c r="B1145" s="151" t="s">
        <v>2475</v>
      </c>
      <c r="C1145" s="151" t="s">
        <v>2476</v>
      </c>
      <c r="D1145" s="151" t="s">
        <v>2449</v>
      </c>
      <c r="E1145" s="151" t="s">
        <v>2450</v>
      </c>
      <c r="F1145" s="151">
        <v>8</v>
      </c>
      <c r="G1145" s="151" t="s">
        <v>1141</v>
      </c>
      <c r="H1145" s="153">
        <v>2</v>
      </c>
      <c r="I1145" s="151">
        <v>2</v>
      </c>
      <c r="J1145" s="154" t="s">
        <v>1476</v>
      </c>
    </row>
    <row r="1146" spans="1:10" x14ac:dyDescent="0.3">
      <c r="A1146" s="151">
        <v>1145</v>
      </c>
      <c r="B1146" s="151" t="s">
        <v>2477</v>
      </c>
      <c r="C1146" s="151" t="s">
        <v>2478</v>
      </c>
      <c r="D1146" s="151" t="s">
        <v>2449</v>
      </c>
      <c r="E1146" s="151" t="s">
        <v>2450</v>
      </c>
      <c r="F1146" s="151">
        <v>8</v>
      </c>
      <c r="G1146" s="151" t="s">
        <v>1141</v>
      </c>
      <c r="H1146" s="153">
        <v>2</v>
      </c>
      <c r="I1146" s="151">
        <v>2</v>
      </c>
      <c r="J1146" s="154" t="s">
        <v>1476</v>
      </c>
    </row>
    <row r="1147" spans="1:10" x14ac:dyDescent="0.3">
      <c r="A1147" s="151">
        <v>1146</v>
      </c>
      <c r="B1147" s="151" t="s">
        <v>2479</v>
      </c>
      <c r="C1147" s="151" t="s">
        <v>2480</v>
      </c>
      <c r="D1147" s="151" t="s">
        <v>2449</v>
      </c>
      <c r="E1147" s="151" t="s">
        <v>2450</v>
      </c>
      <c r="F1147" s="151">
        <v>8</v>
      </c>
      <c r="G1147" s="151" t="s">
        <v>1141</v>
      </c>
      <c r="H1147" s="153">
        <v>2</v>
      </c>
      <c r="I1147" s="151">
        <v>2</v>
      </c>
      <c r="J1147" s="154" t="s">
        <v>1476</v>
      </c>
    </row>
    <row r="1148" spans="1:10" x14ac:dyDescent="0.3">
      <c r="A1148" s="151">
        <v>1147</v>
      </c>
      <c r="B1148" s="151" t="s">
        <v>2481</v>
      </c>
      <c r="C1148" s="151" t="s">
        <v>2482</v>
      </c>
      <c r="D1148" s="151" t="s">
        <v>2449</v>
      </c>
      <c r="E1148" s="151" t="s">
        <v>2450</v>
      </c>
      <c r="F1148" s="151">
        <v>8</v>
      </c>
      <c r="G1148" s="151" t="s">
        <v>1141</v>
      </c>
      <c r="H1148" s="153">
        <v>2</v>
      </c>
      <c r="I1148" s="151">
        <v>2</v>
      </c>
      <c r="J1148" s="154" t="s">
        <v>1476</v>
      </c>
    </row>
    <row r="1149" spans="1:10" x14ac:dyDescent="0.3">
      <c r="A1149" s="151">
        <v>1148</v>
      </c>
      <c r="B1149" s="151" t="s">
        <v>2483</v>
      </c>
      <c r="C1149" s="151" t="s">
        <v>2484</v>
      </c>
      <c r="D1149" s="151" t="s">
        <v>2449</v>
      </c>
      <c r="E1149" s="151" t="s">
        <v>2450</v>
      </c>
      <c r="F1149" s="151">
        <v>8</v>
      </c>
      <c r="G1149" s="151" t="s">
        <v>1141</v>
      </c>
      <c r="H1149" s="153">
        <v>2</v>
      </c>
      <c r="I1149" s="151">
        <v>2</v>
      </c>
      <c r="J1149" s="154" t="s">
        <v>1476</v>
      </c>
    </row>
    <row r="1150" spans="1:10" x14ac:dyDescent="0.3">
      <c r="A1150" s="151">
        <v>1149</v>
      </c>
      <c r="B1150" s="151" t="s">
        <v>2485</v>
      </c>
      <c r="C1150" s="151" t="s">
        <v>2486</v>
      </c>
      <c r="D1150" s="151" t="s">
        <v>2449</v>
      </c>
      <c r="E1150" s="151" t="s">
        <v>2450</v>
      </c>
      <c r="F1150" s="151">
        <v>8</v>
      </c>
      <c r="G1150" s="151" t="s">
        <v>1141</v>
      </c>
      <c r="H1150" s="153">
        <v>2</v>
      </c>
      <c r="I1150" s="151">
        <v>2</v>
      </c>
      <c r="J1150" s="154" t="s">
        <v>1476</v>
      </c>
    </row>
    <row r="1151" spans="1:10" x14ac:dyDescent="0.3">
      <c r="A1151" s="151">
        <v>1150</v>
      </c>
      <c r="B1151" s="151" t="s">
        <v>2487</v>
      </c>
      <c r="C1151" s="151" t="s">
        <v>2488</v>
      </c>
      <c r="D1151" s="151" t="s">
        <v>2449</v>
      </c>
      <c r="E1151" s="151" t="s">
        <v>2450</v>
      </c>
      <c r="F1151" s="151">
        <v>8</v>
      </c>
      <c r="G1151" s="151" t="s">
        <v>1141</v>
      </c>
      <c r="H1151" s="153">
        <v>2</v>
      </c>
      <c r="I1151" s="151">
        <v>2</v>
      </c>
      <c r="J1151" s="154" t="s">
        <v>1476</v>
      </c>
    </row>
    <row r="1152" spans="1:10" x14ac:dyDescent="0.3">
      <c r="A1152" s="151">
        <v>1151</v>
      </c>
      <c r="B1152" s="151" t="s">
        <v>2489</v>
      </c>
      <c r="C1152" s="151" t="s">
        <v>2490</v>
      </c>
      <c r="D1152" s="151" t="s">
        <v>2449</v>
      </c>
      <c r="E1152" s="151" t="s">
        <v>2450</v>
      </c>
      <c r="F1152" s="151">
        <v>8</v>
      </c>
      <c r="G1152" s="151" t="s">
        <v>1141</v>
      </c>
      <c r="H1152" s="153">
        <v>2</v>
      </c>
      <c r="I1152" s="151">
        <v>2</v>
      </c>
      <c r="J1152" s="154" t="s">
        <v>1476</v>
      </c>
    </row>
    <row r="1153" spans="1:10" x14ac:dyDescent="0.3">
      <c r="A1153" s="151">
        <v>1152</v>
      </c>
      <c r="B1153" s="151" t="s">
        <v>2491</v>
      </c>
      <c r="C1153" s="151" t="s">
        <v>2492</v>
      </c>
      <c r="D1153" s="151" t="s">
        <v>2449</v>
      </c>
      <c r="E1153" s="151" t="s">
        <v>2450</v>
      </c>
      <c r="F1153" s="151">
        <v>8</v>
      </c>
      <c r="G1153" s="151" t="s">
        <v>1141</v>
      </c>
      <c r="H1153" s="153">
        <v>2</v>
      </c>
      <c r="I1153" s="151">
        <v>2</v>
      </c>
      <c r="J1153" s="154" t="s">
        <v>1476</v>
      </c>
    </row>
    <row r="1154" spans="1:10" x14ac:dyDescent="0.3">
      <c r="A1154" s="151">
        <v>1153</v>
      </c>
      <c r="B1154" s="151" t="s">
        <v>2493</v>
      </c>
      <c r="C1154" s="151" t="s">
        <v>2494</v>
      </c>
      <c r="D1154" s="151" t="s">
        <v>2449</v>
      </c>
      <c r="E1154" s="151" t="s">
        <v>2450</v>
      </c>
      <c r="F1154" s="151">
        <v>8</v>
      </c>
      <c r="G1154" s="151" t="s">
        <v>1141</v>
      </c>
      <c r="H1154" s="153">
        <v>2</v>
      </c>
      <c r="I1154" s="151">
        <v>2</v>
      </c>
      <c r="J1154" s="154" t="s">
        <v>1476</v>
      </c>
    </row>
    <row r="1155" spans="1:10" x14ac:dyDescent="0.3">
      <c r="A1155" s="151">
        <v>1154</v>
      </c>
      <c r="B1155" s="151" t="s">
        <v>2495</v>
      </c>
      <c r="C1155" s="151" t="s">
        <v>2496</v>
      </c>
      <c r="D1155" s="151" t="s">
        <v>2449</v>
      </c>
      <c r="E1155" s="151" t="s">
        <v>2450</v>
      </c>
      <c r="F1155" s="151">
        <v>8</v>
      </c>
      <c r="G1155" s="151" t="s">
        <v>1141</v>
      </c>
      <c r="H1155" s="153">
        <v>2</v>
      </c>
      <c r="I1155" s="151">
        <v>2</v>
      </c>
      <c r="J1155" s="154" t="s">
        <v>1476</v>
      </c>
    </row>
    <row r="1156" spans="1:10" x14ac:dyDescent="0.3">
      <c r="A1156" s="151">
        <v>1155</v>
      </c>
      <c r="B1156" s="151" t="s">
        <v>2497</v>
      </c>
      <c r="C1156" s="151" t="s">
        <v>2498</v>
      </c>
      <c r="D1156" s="151" t="s">
        <v>2449</v>
      </c>
      <c r="E1156" s="151" t="s">
        <v>2450</v>
      </c>
      <c r="F1156" s="151">
        <v>8</v>
      </c>
      <c r="G1156" s="151" t="s">
        <v>1141</v>
      </c>
      <c r="H1156" s="153">
        <v>2</v>
      </c>
      <c r="I1156" s="151">
        <v>2</v>
      </c>
      <c r="J1156" s="154" t="s">
        <v>1476</v>
      </c>
    </row>
    <row r="1157" spans="1:10" x14ac:dyDescent="0.3">
      <c r="A1157" s="151">
        <v>1156</v>
      </c>
      <c r="B1157" s="151" t="s">
        <v>2499</v>
      </c>
      <c r="C1157" s="151" t="s">
        <v>2500</v>
      </c>
      <c r="D1157" s="151" t="s">
        <v>2449</v>
      </c>
      <c r="E1157" s="151" t="s">
        <v>2450</v>
      </c>
      <c r="F1157" s="151">
        <v>8</v>
      </c>
      <c r="G1157" s="151" t="s">
        <v>1141</v>
      </c>
      <c r="H1157" s="153">
        <v>2</v>
      </c>
      <c r="I1157" s="151">
        <v>2</v>
      </c>
      <c r="J1157" s="154" t="s">
        <v>1476</v>
      </c>
    </row>
    <row r="1158" spans="1:10" x14ac:dyDescent="0.3">
      <c r="A1158" s="151">
        <v>1157</v>
      </c>
      <c r="B1158" s="151" t="s">
        <v>2501</v>
      </c>
      <c r="C1158" s="151" t="s">
        <v>2502</v>
      </c>
      <c r="D1158" s="151" t="s">
        <v>2449</v>
      </c>
      <c r="E1158" s="151" t="s">
        <v>2450</v>
      </c>
      <c r="F1158" s="151">
        <v>8</v>
      </c>
      <c r="G1158" s="151" t="s">
        <v>1141</v>
      </c>
      <c r="H1158" s="153">
        <v>2</v>
      </c>
      <c r="I1158" s="151">
        <v>2</v>
      </c>
      <c r="J1158" s="154" t="s">
        <v>1476</v>
      </c>
    </row>
    <row r="1159" spans="1:10" x14ac:dyDescent="0.3">
      <c r="A1159" s="151">
        <v>1158</v>
      </c>
      <c r="B1159" s="151" t="s">
        <v>2503</v>
      </c>
      <c r="C1159" s="151" t="s">
        <v>2504</v>
      </c>
      <c r="D1159" s="151" t="s">
        <v>2449</v>
      </c>
      <c r="E1159" s="151" t="s">
        <v>2450</v>
      </c>
      <c r="F1159" s="151">
        <v>8</v>
      </c>
      <c r="G1159" s="151" t="s">
        <v>1141</v>
      </c>
      <c r="H1159" s="153">
        <v>2</v>
      </c>
      <c r="I1159" s="151">
        <v>2</v>
      </c>
      <c r="J1159" s="154" t="s">
        <v>1476</v>
      </c>
    </row>
    <row r="1160" spans="1:10" x14ac:dyDescent="0.3">
      <c r="A1160" s="151">
        <v>1159</v>
      </c>
      <c r="B1160" s="151" t="s">
        <v>2505</v>
      </c>
      <c r="C1160" s="151" t="s">
        <v>2506</v>
      </c>
      <c r="D1160" s="151" t="s">
        <v>2449</v>
      </c>
      <c r="E1160" s="151" t="s">
        <v>2450</v>
      </c>
      <c r="F1160" s="151">
        <v>8</v>
      </c>
      <c r="G1160" s="151" t="s">
        <v>1141</v>
      </c>
      <c r="H1160" s="153">
        <v>2</v>
      </c>
      <c r="I1160" s="151">
        <v>2</v>
      </c>
      <c r="J1160" s="154" t="s">
        <v>1476</v>
      </c>
    </row>
    <row r="1161" spans="1:10" x14ac:dyDescent="0.3">
      <c r="A1161" s="151">
        <v>1160</v>
      </c>
      <c r="B1161" s="151" t="s">
        <v>2507</v>
      </c>
      <c r="C1161" s="151" t="s">
        <v>2508</v>
      </c>
      <c r="D1161" s="151" t="s">
        <v>2449</v>
      </c>
      <c r="E1161" s="151" t="s">
        <v>2450</v>
      </c>
      <c r="F1161" s="151">
        <v>8</v>
      </c>
      <c r="G1161" s="151" t="s">
        <v>1141</v>
      </c>
      <c r="H1161" s="153">
        <v>2</v>
      </c>
      <c r="I1161" s="151">
        <v>2</v>
      </c>
      <c r="J1161" s="154" t="s">
        <v>1476</v>
      </c>
    </row>
    <row r="1162" spans="1:10" x14ac:dyDescent="0.3">
      <c r="A1162" s="151">
        <v>1161</v>
      </c>
      <c r="B1162" s="151" t="s">
        <v>2509</v>
      </c>
      <c r="C1162" s="151" t="s">
        <v>2510</v>
      </c>
      <c r="D1162" s="151" t="s">
        <v>2449</v>
      </c>
      <c r="E1162" s="151" t="s">
        <v>2450</v>
      </c>
      <c r="F1162" s="151">
        <v>8</v>
      </c>
      <c r="G1162" s="151" t="s">
        <v>1141</v>
      </c>
      <c r="H1162" s="153">
        <v>2</v>
      </c>
      <c r="I1162" s="151">
        <v>2</v>
      </c>
      <c r="J1162" s="154" t="s">
        <v>1476</v>
      </c>
    </row>
    <row r="1163" spans="1:10" x14ac:dyDescent="0.3">
      <c r="A1163" s="151">
        <v>1162</v>
      </c>
      <c r="B1163" s="151" t="s">
        <v>2511</v>
      </c>
      <c r="C1163" s="151" t="s">
        <v>2512</v>
      </c>
      <c r="D1163" s="151" t="s">
        <v>2449</v>
      </c>
      <c r="E1163" s="151" t="s">
        <v>2450</v>
      </c>
      <c r="F1163" s="151">
        <v>8</v>
      </c>
      <c r="G1163" s="151" t="s">
        <v>1141</v>
      </c>
      <c r="H1163" s="153">
        <v>2</v>
      </c>
      <c r="I1163" s="151">
        <v>2</v>
      </c>
      <c r="J1163" s="154" t="s">
        <v>1476</v>
      </c>
    </row>
    <row r="1164" spans="1:10" x14ac:dyDescent="0.3">
      <c r="A1164" s="151">
        <v>1163</v>
      </c>
      <c r="B1164" s="151" t="s">
        <v>2513</v>
      </c>
      <c r="C1164" s="151" t="s">
        <v>2514</v>
      </c>
      <c r="D1164" s="151" t="s">
        <v>2449</v>
      </c>
      <c r="E1164" s="151" t="s">
        <v>2450</v>
      </c>
      <c r="F1164" s="151">
        <v>8</v>
      </c>
      <c r="G1164" s="151" t="s">
        <v>1141</v>
      </c>
      <c r="H1164" s="153">
        <v>2</v>
      </c>
      <c r="I1164" s="151">
        <v>2</v>
      </c>
      <c r="J1164" s="154" t="s">
        <v>1476</v>
      </c>
    </row>
    <row r="1165" spans="1:10" x14ac:dyDescent="0.3">
      <c r="A1165" s="151">
        <v>1164</v>
      </c>
      <c r="B1165" s="151" t="s">
        <v>2515</v>
      </c>
      <c r="C1165" s="151" t="s">
        <v>2516</v>
      </c>
      <c r="D1165" s="151" t="s">
        <v>2517</v>
      </c>
      <c r="E1165" s="151" t="s">
        <v>2518</v>
      </c>
      <c r="F1165" s="151">
        <v>8</v>
      </c>
      <c r="G1165" s="151" t="s">
        <v>1141</v>
      </c>
      <c r="H1165" s="153">
        <v>3</v>
      </c>
      <c r="I1165" s="151">
        <v>3</v>
      </c>
      <c r="J1165" s="154" t="s">
        <v>1147</v>
      </c>
    </row>
    <row r="1166" spans="1:10" x14ac:dyDescent="0.3">
      <c r="A1166" s="151">
        <v>1165</v>
      </c>
      <c r="B1166" s="151" t="s">
        <v>2519</v>
      </c>
      <c r="C1166" s="151" t="s">
        <v>2520</v>
      </c>
      <c r="D1166" s="151" t="s">
        <v>2517</v>
      </c>
      <c r="E1166" s="151" t="s">
        <v>2518</v>
      </c>
      <c r="F1166" s="151">
        <v>8</v>
      </c>
      <c r="G1166" s="151" t="s">
        <v>1141</v>
      </c>
      <c r="H1166" s="153">
        <v>3</v>
      </c>
      <c r="I1166" s="151">
        <v>3</v>
      </c>
      <c r="J1166" s="154" t="s">
        <v>1147</v>
      </c>
    </row>
    <row r="1167" spans="1:10" x14ac:dyDescent="0.3">
      <c r="A1167" s="151">
        <v>1166</v>
      </c>
      <c r="B1167" s="151" t="s">
        <v>2521</v>
      </c>
      <c r="C1167" s="151" t="s">
        <v>2522</v>
      </c>
      <c r="D1167" s="151" t="s">
        <v>2517</v>
      </c>
      <c r="E1167" s="151" t="s">
        <v>2518</v>
      </c>
      <c r="F1167" s="151">
        <v>8</v>
      </c>
      <c r="G1167" s="151" t="s">
        <v>1141</v>
      </c>
      <c r="H1167" s="153">
        <v>3</v>
      </c>
      <c r="I1167" s="151">
        <v>3</v>
      </c>
      <c r="J1167" s="154" t="s">
        <v>1147</v>
      </c>
    </row>
    <row r="1168" spans="1:10" x14ac:dyDescent="0.3">
      <c r="A1168" s="151">
        <v>1167</v>
      </c>
      <c r="B1168" s="151" t="s">
        <v>2523</v>
      </c>
      <c r="C1168" s="151" t="s">
        <v>2524</v>
      </c>
      <c r="D1168" s="151" t="s">
        <v>2517</v>
      </c>
      <c r="E1168" s="151" t="s">
        <v>2518</v>
      </c>
      <c r="F1168" s="151">
        <v>8</v>
      </c>
      <c r="G1168" s="151" t="s">
        <v>1141</v>
      </c>
      <c r="H1168" s="153">
        <v>3</v>
      </c>
      <c r="I1168" s="151">
        <v>3</v>
      </c>
      <c r="J1168" s="154" t="s">
        <v>1147</v>
      </c>
    </row>
    <row r="1169" spans="1:10" x14ac:dyDescent="0.3">
      <c r="A1169" s="151">
        <v>1168</v>
      </c>
      <c r="B1169" s="151" t="s">
        <v>2525</v>
      </c>
      <c r="C1169" s="151" t="s">
        <v>2526</v>
      </c>
      <c r="D1169" s="151" t="s">
        <v>2517</v>
      </c>
      <c r="E1169" s="151" t="s">
        <v>2518</v>
      </c>
      <c r="F1169" s="151">
        <v>8</v>
      </c>
      <c r="G1169" s="151" t="s">
        <v>1141</v>
      </c>
      <c r="H1169" s="153">
        <v>3</v>
      </c>
      <c r="I1169" s="151">
        <v>3</v>
      </c>
      <c r="J1169" s="154" t="s">
        <v>1147</v>
      </c>
    </row>
    <row r="1170" spans="1:10" x14ac:dyDescent="0.3">
      <c r="A1170" s="151">
        <v>1169</v>
      </c>
      <c r="B1170" s="151" t="s">
        <v>2527</v>
      </c>
      <c r="C1170" s="151" t="s">
        <v>2528</v>
      </c>
      <c r="D1170" s="151" t="s">
        <v>2517</v>
      </c>
      <c r="E1170" s="151" t="s">
        <v>2518</v>
      </c>
      <c r="F1170" s="151">
        <v>8</v>
      </c>
      <c r="G1170" s="151" t="s">
        <v>1141</v>
      </c>
      <c r="H1170" s="153">
        <v>3</v>
      </c>
      <c r="I1170" s="151">
        <v>3</v>
      </c>
      <c r="J1170" s="154" t="s">
        <v>1147</v>
      </c>
    </row>
    <row r="1171" spans="1:10" x14ac:dyDescent="0.3">
      <c r="A1171" s="151">
        <v>1170</v>
      </c>
      <c r="B1171" s="151" t="s">
        <v>2529</v>
      </c>
      <c r="C1171" s="151" t="s">
        <v>2530</v>
      </c>
      <c r="D1171" s="151" t="s">
        <v>2517</v>
      </c>
      <c r="E1171" s="151" t="s">
        <v>2518</v>
      </c>
      <c r="F1171" s="151">
        <v>8</v>
      </c>
      <c r="G1171" s="151" t="s">
        <v>1141</v>
      </c>
      <c r="H1171" s="153">
        <v>3</v>
      </c>
      <c r="I1171" s="151">
        <v>3</v>
      </c>
      <c r="J1171" s="154" t="s">
        <v>1147</v>
      </c>
    </row>
    <row r="1172" spans="1:10" x14ac:dyDescent="0.3">
      <c r="A1172" s="151">
        <v>1171</v>
      </c>
      <c r="B1172" s="151" t="s">
        <v>2531</v>
      </c>
      <c r="C1172" s="151" t="s">
        <v>2532</v>
      </c>
      <c r="D1172" s="151" t="s">
        <v>2517</v>
      </c>
      <c r="E1172" s="151" t="s">
        <v>2518</v>
      </c>
      <c r="F1172" s="151">
        <v>8</v>
      </c>
      <c r="G1172" s="151" t="s">
        <v>1141</v>
      </c>
      <c r="H1172" s="153">
        <v>3</v>
      </c>
      <c r="I1172" s="151">
        <v>3</v>
      </c>
      <c r="J1172" s="154" t="s">
        <v>1147</v>
      </c>
    </row>
    <row r="1173" spans="1:10" x14ac:dyDescent="0.3">
      <c r="A1173" s="151">
        <v>1172</v>
      </c>
      <c r="B1173" s="151" t="s">
        <v>2533</v>
      </c>
      <c r="C1173" s="151" t="s">
        <v>2534</v>
      </c>
      <c r="D1173" s="151" t="s">
        <v>2517</v>
      </c>
      <c r="E1173" s="151" t="s">
        <v>2518</v>
      </c>
      <c r="F1173" s="151">
        <v>8</v>
      </c>
      <c r="G1173" s="151" t="s">
        <v>1141</v>
      </c>
      <c r="H1173" s="153">
        <v>3</v>
      </c>
      <c r="I1173" s="151">
        <v>3</v>
      </c>
      <c r="J1173" s="154" t="s">
        <v>1147</v>
      </c>
    </row>
    <row r="1174" spans="1:10" x14ac:dyDescent="0.3">
      <c r="A1174" s="151">
        <v>1173</v>
      </c>
      <c r="B1174" s="151" t="s">
        <v>2535</v>
      </c>
      <c r="C1174" s="151" t="s">
        <v>2536</v>
      </c>
      <c r="D1174" s="151" t="s">
        <v>2517</v>
      </c>
      <c r="E1174" s="151" t="s">
        <v>2518</v>
      </c>
      <c r="F1174" s="151">
        <v>8</v>
      </c>
      <c r="G1174" s="151" t="s">
        <v>1141</v>
      </c>
      <c r="H1174" s="153">
        <v>3</v>
      </c>
      <c r="I1174" s="151">
        <v>3</v>
      </c>
      <c r="J1174" s="154" t="s">
        <v>1147</v>
      </c>
    </row>
    <row r="1175" spans="1:10" x14ac:dyDescent="0.3">
      <c r="A1175" s="151">
        <v>1174</v>
      </c>
      <c r="B1175" s="151" t="s">
        <v>2537</v>
      </c>
      <c r="C1175" s="151" t="s">
        <v>2538</v>
      </c>
      <c r="D1175" s="151" t="s">
        <v>2517</v>
      </c>
      <c r="E1175" s="151" t="s">
        <v>2518</v>
      </c>
      <c r="F1175" s="151">
        <v>8</v>
      </c>
      <c r="G1175" s="151" t="s">
        <v>1141</v>
      </c>
      <c r="H1175" s="153">
        <v>3</v>
      </c>
      <c r="I1175" s="151">
        <v>3</v>
      </c>
      <c r="J1175" s="154" t="s">
        <v>1147</v>
      </c>
    </row>
    <row r="1176" spans="1:10" x14ac:dyDescent="0.3">
      <c r="A1176" s="151">
        <v>1175</v>
      </c>
      <c r="B1176" s="151" t="s">
        <v>2539</v>
      </c>
      <c r="C1176" s="151" t="s">
        <v>2540</v>
      </c>
      <c r="D1176" s="151" t="s">
        <v>2517</v>
      </c>
      <c r="E1176" s="151" t="s">
        <v>2518</v>
      </c>
      <c r="F1176" s="151">
        <v>8</v>
      </c>
      <c r="G1176" s="151" t="s">
        <v>1141</v>
      </c>
      <c r="H1176" s="153">
        <v>3</v>
      </c>
      <c r="I1176" s="151">
        <v>3</v>
      </c>
      <c r="J1176" s="154" t="s">
        <v>1147</v>
      </c>
    </row>
    <row r="1177" spans="1:10" x14ac:dyDescent="0.3">
      <c r="A1177" s="151">
        <v>1176</v>
      </c>
      <c r="B1177" s="151" t="s">
        <v>2541</v>
      </c>
      <c r="C1177" s="151" t="s">
        <v>2542</v>
      </c>
      <c r="D1177" s="151" t="s">
        <v>2517</v>
      </c>
      <c r="E1177" s="151" t="s">
        <v>2518</v>
      </c>
      <c r="F1177" s="151">
        <v>8</v>
      </c>
      <c r="G1177" s="151" t="s">
        <v>1141</v>
      </c>
      <c r="H1177" s="153">
        <v>3</v>
      </c>
      <c r="I1177" s="151">
        <v>3</v>
      </c>
      <c r="J1177" s="154" t="s">
        <v>1147</v>
      </c>
    </row>
    <row r="1178" spans="1:10" x14ac:dyDescent="0.3">
      <c r="A1178" s="151">
        <v>1177</v>
      </c>
      <c r="B1178" s="151" t="s">
        <v>2543</v>
      </c>
      <c r="C1178" s="151" t="s">
        <v>2544</v>
      </c>
      <c r="D1178" s="151" t="s">
        <v>2517</v>
      </c>
      <c r="E1178" s="151" t="s">
        <v>2518</v>
      </c>
      <c r="F1178" s="151">
        <v>8</v>
      </c>
      <c r="G1178" s="151" t="s">
        <v>1141</v>
      </c>
      <c r="H1178" s="153">
        <v>3</v>
      </c>
      <c r="I1178" s="151">
        <v>3</v>
      </c>
      <c r="J1178" s="154" t="s">
        <v>1147</v>
      </c>
    </row>
    <row r="1179" spans="1:10" x14ac:dyDescent="0.3">
      <c r="A1179" s="151">
        <v>1178</v>
      </c>
      <c r="B1179" s="151" t="s">
        <v>2545</v>
      </c>
      <c r="C1179" s="151" t="s">
        <v>2546</v>
      </c>
      <c r="D1179" s="151" t="s">
        <v>2517</v>
      </c>
      <c r="E1179" s="151" t="s">
        <v>2518</v>
      </c>
      <c r="F1179" s="151">
        <v>8</v>
      </c>
      <c r="G1179" s="151" t="s">
        <v>1141</v>
      </c>
      <c r="H1179" s="153">
        <v>3</v>
      </c>
      <c r="I1179" s="151">
        <v>3</v>
      </c>
      <c r="J1179" s="154" t="s">
        <v>1147</v>
      </c>
    </row>
    <row r="1180" spans="1:10" x14ac:dyDescent="0.3">
      <c r="A1180" s="151">
        <v>1179</v>
      </c>
      <c r="B1180" s="151" t="s">
        <v>2547</v>
      </c>
      <c r="C1180" s="151" t="s">
        <v>2548</v>
      </c>
      <c r="D1180" s="151" t="s">
        <v>2517</v>
      </c>
      <c r="E1180" s="151" t="s">
        <v>2518</v>
      </c>
      <c r="F1180" s="151">
        <v>8</v>
      </c>
      <c r="G1180" s="151" t="s">
        <v>1141</v>
      </c>
      <c r="H1180" s="153">
        <v>3</v>
      </c>
      <c r="I1180" s="151">
        <v>3</v>
      </c>
      <c r="J1180" s="154" t="s">
        <v>1147</v>
      </c>
    </row>
    <row r="1181" spans="1:10" x14ac:dyDescent="0.3">
      <c r="A1181" s="151">
        <v>1180</v>
      </c>
      <c r="B1181" s="151" t="s">
        <v>2549</v>
      </c>
      <c r="C1181" s="151" t="s">
        <v>2550</v>
      </c>
      <c r="D1181" s="151" t="s">
        <v>2517</v>
      </c>
      <c r="E1181" s="151" t="s">
        <v>2518</v>
      </c>
      <c r="F1181" s="151">
        <v>8</v>
      </c>
      <c r="G1181" s="151" t="s">
        <v>1141</v>
      </c>
      <c r="H1181" s="153">
        <v>3</v>
      </c>
      <c r="I1181" s="151">
        <v>3</v>
      </c>
      <c r="J1181" s="154" t="s">
        <v>1147</v>
      </c>
    </row>
    <row r="1182" spans="1:10" x14ac:dyDescent="0.3">
      <c r="A1182" s="151">
        <v>1181</v>
      </c>
      <c r="B1182" s="151" t="s">
        <v>2551</v>
      </c>
      <c r="C1182" s="151" t="s">
        <v>2552</v>
      </c>
      <c r="D1182" s="151" t="s">
        <v>2517</v>
      </c>
      <c r="E1182" s="151" t="s">
        <v>2518</v>
      </c>
      <c r="F1182" s="151">
        <v>8</v>
      </c>
      <c r="G1182" s="151" t="s">
        <v>1141</v>
      </c>
      <c r="H1182" s="153">
        <v>3</v>
      </c>
      <c r="I1182" s="151">
        <v>3</v>
      </c>
      <c r="J1182" s="154" t="s">
        <v>1147</v>
      </c>
    </row>
    <row r="1183" spans="1:10" x14ac:dyDescent="0.3">
      <c r="A1183" s="151">
        <v>1182</v>
      </c>
      <c r="B1183" s="151" t="s">
        <v>2553</v>
      </c>
      <c r="C1183" s="151" t="s">
        <v>2554</v>
      </c>
      <c r="D1183" s="151" t="s">
        <v>2517</v>
      </c>
      <c r="E1183" s="151" t="s">
        <v>2518</v>
      </c>
      <c r="F1183" s="151">
        <v>8</v>
      </c>
      <c r="G1183" s="151" t="s">
        <v>1141</v>
      </c>
      <c r="H1183" s="153">
        <v>3</v>
      </c>
      <c r="I1183" s="151">
        <v>3</v>
      </c>
      <c r="J1183" s="154" t="s">
        <v>1147</v>
      </c>
    </row>
    <row r="1184" spans="1:10" x14ac:dyDescent="0.3">
      <c r="A1184" s="151">
        <v>1183</v>
      </c>
      <c r="B1184" s="151" t="s">
        <v>2555</v>
      </c>
      <c r="C1184" s="151" t="s">
        <v>2556</v>
      </c>
      <c r="D1184" s="151" t="s">
        <v>2517</v>
      </c>
      <c r="E1184" s="151" t="s">
        <v>2518</v>
      </c>
      <c r="F1184" s="151">
        <v>8</v>
      </c>
      <c r="G1184" s="151" t="s">
        <v>1141</v>
      </c>
      <c r="H1184" s="153">
        <v>3</v>
      </c>
      <c r="I1184" s="151">
        <v>3</v>
      </c>
      <c r="J1184" s="154" t="s">
        <v>1147</v>
      </c>
    </row>
    <row r="1185" spans="1:10" x14ac:dyDescent="0.3">
      <c r="A1185" s="151">
        <v>1184</v>
      </c>
      <c r="B1185" s="151" t="s">
        <v>2557</v>
      </c>
      <c r="C1185" s="151" t="s">
        <v>2558</v>
      </c>
      <c r="D1185" s="151" t="s">
        <v>2517</v>
      </c>
      <c r="E1185" s="151" t="s">
        <v>2518</v>
      </c>
      <c r="F1185" s="151">
        <v>8</v>
      </c>
      <c r="G1185" s="151" t="s">
        <v>1141</v>
      </c>
      <c r="H1185" s="153">
        <v>3</v>
      </c>
      <c r="I1185" s="151">
        <v>3</v>
      </c>
      <c r="J1185" s="154" t="s">
        <v>1147</v>
      </c>
    </row>
    <row r="1186" spans="1:10" x14ac:dyDescent="0.3">
      <c r="A1186" s="151">
        <v>1185</v>
      </c>
      <c r="B1186" s="151" t="s">
        <v>2559</v>
      </c>
      <c r="C1186" s="151" t="s">
        <v>2560</v>
      </c>
      <c r="D1186" s="151" t="s">
        <v>2517</v>
      </c>
      <c r="E1186" s="151" t="s">
        <v>2518</v>
      </c>
      <c r="F1186" s="151">
        <v>8</v>
      </c>
      <c r="G1186" s="151" t="s">
        <v>1141</v>
      </c>
      <c r="H1186" s="153">
        <v>3</v>
      </c>
      <c r="I1186" s="151">
        <v>3</v>
      </c>
      <c r="J1186" s="154" t="s">
        <v>1147</v>
      </c>
    </row>
    <row r="1187" spans="1:10" x14ac:dyDescent="0.3">
      <c r="A1187" s="151">
        <v>1186</v>
      </c>
      <c r="B1187" s="151" t="s">
        <v>2561</v>
      </c>
      <c r="C1187" s="151" t="s">
        <v>2562</v>
      </c>
      <c r="D1187" s="151" t="s">
        <v>2517</v>
      </c>
      <c r="E1187" s="151" t="s">
        <v>2518</v>
      </c>
      <c r="F1187" s="151">
        <v>8</v>
      </c>
      <c r="G1187" s="151" t="s">
        <v>1141</v>
      </c>
      <c r="H1187" s="153">
        <v>3</v>
      </c>
      <c r="I1187" s="151">
        <v>3</v>
      </c>
      <c r="J1187" s="154" t="s">
        <v>1147</v>
      </c>
    </row>
    <row r="1188" spans="1:10" x14ac:dyDescent="0.3">
      <c r="A1188" s="151">
        <v>1187</v>
      </c>
      <c r="B1188" s="151" t="s">
        <v>2563</v>
      </c>
      <c r="C1188" s="151" t="s">
        <v>2564</v>
      </c>
      <c r="D1188" s="151" t="s">
        <v>2517</v>
      </c>
      <c r="E1188" s="151" t="s">
        <v>2518</v>
      </c>
      <c r="F1188" s="151">
        <v>8</v>
      </c>
      <c r="G1188" s="151" t="s">
        <v>1141</v>
      </c>
      <c r="H1188" s="153">
        <v>3</v>
      </c>
      <c r="I1188" s="151">
        <v>3</v>
      </c>
      <c r="J1188" s="154" t="s">
        <v>1147</v>
      </c>
    </row>
    <row r="1189" spans="1:10" x14ac:dyDescent="0.3">
      <c r="A1189" s="151">
        <v>1188</v>
      </c>
      <c r="B1189" s="151" t="s">
        <v>2565</v>
      </c>
      <c r="C1189" s="151" t="s">
        <v>2566</v>
      </c>
      <c r="D1189" s="151" t="s">
        <v>2517</v>
      </c>
      <c r="E1189" s="151" t="s">
        <v>2518</v>
      </c>
      <c r="F1189" s="151">
        <v>8</v>
      </c>
      <c r="G1189" s="151" t="s">
        <v>1141</v>
      </c>
      <c r="H1189" s="153">
        <v>3</v>
      </c>
      <c r="I1189" s="151">
        <v>3</v>
      </c>
      <c r="J1189" s="154" t="s">
        <v>1147</v>
      </c>
    </row>
    <row r="1190" spans="1:10" x14ac:dyDescent="0.3">
      <c r="A1190" s="151">
        <v>1189</v>
      </c>
      <c r="B1190" s="151" t="s">
        <v>2567</v>
      </c>
      <c r="C1190" s="151" t="s">
        <v>2568</v>
      </c>
      <c r="D1190" s="151" t="s">
        <v>2569</v>
      </c>
      <c r="E1190" s="151" t="s">
        <v>2570</v>
      </c>
      <c r="F1190" s="151">
        <v>8</v>
      </c>
      <c r="G1190" s="151" t="s">
        <v>1141</v>
      </c>
      <c r="H1190" s="153">
        <v>2</v>
      </c>
      <c r="I1190" s="151">
        <v>2</v>
      </c>
      <c r="J1190" s="154" t="s">
        <v>1476</v>
      </c>
    </row>
    <row r="1191" spans="1:10" x14ac:dyDescent="0.3">
      <c r="A1191" s="151">
        <v>1190</v>
      </c>
      <c r="B1191" s="151" t="s">
        <v>2571</v>
      </c>
      <c r="C1191" s="151" t="s">
        <v>2572</v>
      </c>
      <c r="D1191" s="151" t="s">
        <v>2569</v>
      </c>
      <c r="E1191" s="151" t="s">
        <v>2570</v>
      </c>
      <c r="F1191" s="151">
        <v>8</v>
      </c>
      <c r="G1191" s="151" t="s">
        <v>1141</v>
      </c>
      <c r="H1191" s="153">
        <v>2</v>
      </c>
      <c r="I1191" s="151">
        <v>2</v>
      </c>
      <c r="J1191" s="154" t="s">
        <v>1476</v>
      </c>
    </row>
    <row r="1192" spans="1:10" x14ac:dyDescent="0.3">
      <c r="A1192" s="151">
        <v>1191</v>
      </c>
      <c r="B1192" s="151" t="s">
        <v>2573</v>
      </c>
      <c r="C1192" s="151" t="s">
        <v>2574</v>
      </c>
      <c r="D1192" s="151" t="s">
        <v>2569</v>
      </c>
      <c r="E1192" s="151" t="s">
        <v>2570</v>
      </c>
      <c r="F1192" s="151">
        <v>8</v>
      </c>
      <c r="G1192" s="151" t="s">
        <v>1141</v>
      </c>
      <c r="H1192" s="153">
        <v>2</v>
      </c>
      <c r="I1192" s="151">
        <v>2</v>
      </c>
      <c r="J1192" s="154" t="s">
        <v>1476</v>
      </c>
    </row>
    <row r="1193" spans="1:10" x14ac:dyDescent="0.3">
      <c r="A1193" s="151">
        <v>1192</v>
      </c>
      <c r="B1193" s="151" t="s">
        <v>2575</v>
      </c>
      <c r="C1193" s="151" t="s">
        <v>2576</v>
      </c>
      <c r="D1193" s="151" t="s">
        <v>2569</v>
      </c>
      <c r="E1193" s="151" t="s">
        <v>2570</v>
      </c>
      <c r="F1193" s="151">
        <v>8</v>
      </c>
      <c r="G1193" s="151" t="s">
        <v>1141</v>
      </c>
      <c r="H1193" s="153">
        <v>2</v>
      </c>
      <c r="I1193" s="151">
        <v>2</v>
      </c>
      <c r="J1193" s="154" t="s">
        <v>1476</v>
      </c>
    </row>
    <row r="1194" spans="1:10" x14ac:dyDescent="0.3">
      <c r="A1194" s="151">
        <v>1193</v>
      </c>
      <c r="B1194" s="151" t="s">
        <v>2577</v>
      </c>
      <c r="C1194" s="151" t="s">
        <v>2578</v>
      </c>
      <c r="D1194" s="151" t="s">
        <v>2569</v>
      </c>
      <c r="E1194" s="151" t="s">
        <v>2570</v>
      </c>
      <c r="F1194" s="151">
        <v>8</v>
      </c>
      <c r="G1194" s="151" t="s">
        <v>1141</v>
      </c>
      <c r="H1194" s="153">
        <v>2</v>
      </c>
      <c r="I1194" s="151">
        <v>2</v>
      </c>
      <c r="J1194" s="154" t="s">
        <v>1476</v>
      </c>
    </row>
    <row r="1195" spans="1:10" x14ac:dyDescent="0.3">
      <c r="A1195" s="151">
        <v>1194</v>
      </c>
      <c r="B1195" s="151" t="s">
        <v>2579</v>
      </c>
      <c r="C1195" s="151" t="s">
        <v>2580</v>
      </c>
      <c r="D1195" s="151" t="s">
        <v>2569</v>
      </c>
      <c r="E1195" s="151" t="s">
        <v>2570</v>
      </c>
      <c r="F1195" s="151">
        <v>8</v>
      </c>
      <c r="G1195" s="151" t="s">
        <v>1141</v>
      </c>
      <c r="H1195" s="153">
        <v>2</v>
      </c>
      <c r="I1195" s="151">
        <v>2</v>
      </c>
      <c r="J1195" s="154" t="s">
        <v>1476</v>
      </c>
    </row>
    <row r="1196" spans="1:10" x14ac:dyDescent="0.3">
      <c r="A1196" s="151">
        <v>1195</v>
      </c>
      <c r="B1196" s="151" t="s">
        <v>2581</v>
      </c>
      <c r="C1196" s="151" t="s">
        <v>2582</v>
      </c>
      <c r="D1196" s="151" t="s">
        <v>2569</v>
      </c>
      <c r="E1196" s="151" t="s">
        <v>2570</v>
      </c>
      <c r="F1196" s="151">
        <v>8</v>
      </c>
      <c r="G1196" s="151" t="s">
        <v>1141</v>
      </c>
      <c r="H1196" s="153">
        <v>2</v>
      </c>
      <c r="I1196" s="151">
        <v>2</v>
      </c>
      <c r="J1196" s="154" t="s">
        <v>1476</v>
      </c>
    </row>
    <row r="1197" spans="1:10" x14ac:dyDescent="0.3">
      <c r="A1197" s="151">
        <v>1196</v>
      </c>
      <c r="B1197" s="151" t="s">
        <v>2583</v>
      </c>
      <c r="C1197" s="151" t="s">
        <v>2584</v>
      </c>
      <c r="D1197" s="151" t="s">
        <v>2569</v>
      </c>
      <c r="E1197" s="151" t="s">
        <v>2570</v>
      </c>
      <c r="F1197" s="151">
        <v>8</v>
      </c>
      <c r="G1197" s="151" t="s">
        <v>1141</v>
      </c>
      <c r="H1197" s="153">
        <v>2</v>
      </c>
      <c r="I1197" s="151">
        <v>2</v>
      </c>
      <c r="J1197" s="154" t="s">
        <v>1476</v>
      </c>
    </row>
    <row r="1198" spans="1:10" x14ac:dyDescent="0.3">
      <c r="A1198" s="151">
        <v>1197</v>
      </c>
      <c r="B1198" s="151" t="s">
        <v>2585</v>
      </c>
      <c r="C1198" s="151" t="s">
        <v>2586</v>
      </c>
      <c r="D1198" s="151" t="s">
        <v>2569</v>
      </c>
      <c r="E1198" s="151" t="s">
        <v>2570</v>
      </c>
      <c r="F1198" s="151">
        <v>8</v>
      </c>
      <c r="G1198" s="151" t="s">
        <v>1141</v>
      </c>
      <c r="H1198" s="153">
        <v>2</v>
      </c>
      <c r="I1198" s="151">
        <v>2</v>
      </c>
      <c r="J1198" s="154" t="s">
        <v>1476</v>
      </c>
    </row>
    <row r="1199" spans="1:10" x14ac:dyDescent="0.3">
      <c r="A1199" s="151">
        <v>1198</v>
      </c>
      <c r="B1199" s="151" t="s">
        <v>2587</v>
      </c>
      <c r="C1199" s="151" t="s">
        <v>2588</v>
      </c>
      <c r="D1199" s="151" t="s">
        <v>2569</v>
      </c>
      <c r="E1199" s="151" t="s">
        <v>2570</v>
      </c>
      <c r="F1199" s="151">
        <v>8</v>
      </c>
      <c r="G1199" s="151" t="s">
        <v>1141</v>
      </c>
      <c r="H1199" s="153">
        <v>2</v>
      </c>
      <c r="I1199" s="151">
        <v>2</v>
      </c>
      <c r="J1199" s="154" t="s">
        <v>1476</v>
      </c>
    </row>
    <row r="1200" spans="1:10" x14ac:dyDescent="0.3">
      <c r="A1200" s="151">
        <v>1199</v>
      </c>
      <c r="B1200" s="151" t="s">
        <v>2589</v>
      </c>
      <c r="C1200" s="151" t="s">
        <v>2590</v>
      </c>
      <c r="D1200" s="151" t="s">
        <v>2569</v>
      </c>
      <c r="E1200" s="151" t="s">
        <v>2570</v>
      </c>
      <c r="F1200" s="151">
        <v>8</v>
      </c>
      <c r="G1200" s="151" t="s">
        <v>1141</v>
      </c>
      <c r="H1200" s="153">
        <v>2</v>
      </c>
      <c r="I1200" s="151">
        <v>2</v>
      </c>
      <c r="J1200" s="154" t="s">
        <v>1476</v>
      </c>
    </row>
    <row r="1201" spans="1:10" x14ac:dyDescent="0.3">
      <c r="A1201" s="151">
        <v>1200</v>
      </c>
      <c r="B1201" s="151" t="s">
        <v>2591</v>
      </c>
      <c r="C1201" s="151" t="s">
        <v>2592</v>
      </c>
      <c r="D1201" s="151" t="s">
        <v>2569</v>
      </c>
      <c r="E1201" s="151" t="s">
        <v>2570</v>
      </c>
      <c r="F1201" s="151">
        <v>8</v>
      </c>
      <c r="G1201" s="151" t="s">
        <v>1141</v>
      </c>
      <c r="H1201" s="153">
        <v>2</v>
      </c>
      <c r="I1201" s="151">
        <v>2</v>
      </c>
      <c r="J1201" s="154" t="s">
        <v>1476</v>
      </c>
    </row>
    <row r="1202" spans="1:10" x14ac:dyDescent="0.3">
      <c r="A1202" s="151">
        <v>1201</v>
      </c>
      <c r="B1202" s="151" t="s">
        <v>2593</v>
      </c>
      <c r="C1202" s="151" t="s">
        <v>2594</v>
      </c>
      <c r="D1202" s="151" t="s">
        <v>2569</v>
      </c>
      <c r="E1202" s="151" t="s">
        <v>2570</v>
      </c>
      <c r="F1202" s="151">
        <v>8</v>
      </c>
      <c r="G1202" s="151" t="s">
        <v>1141</v>
      </c>
      <c r="H1202" s="153">
        <v>2</v>
      </c>
      <c r="I1202" s="151">
        <v>2</v>
      </c>
      <c r="J1202" s="154" t="s">
        <v>1476</v>
      </c>
    </row>
    <row r="1203" spans="1:10" x14ac:dyDescent="0.3">
      <c r="A1203" s="151">
        <v>1202</v>
      </c>
      <c r="B1203" s="151" t="s">
        <v>2595</v>
      </c>
      <c r="C1203" s="151" t="s">
        <v>2596</v>
      </c>
      <c r="D1203" s="151" t="s">
        <v>2569</v>
      </c>
      <c r="E1203" s="151" t="s">
        <v>2570</v>
      </c>
      <c r="F1203" s="151">
        <v>8</v>
      </c>
      <c r="G1203" s="151" t="s">
        <v>1141</v>
      </c>
      <c r="H1203" s="153">
        <v>2</v>
      </c>
      <c r="I1203" s="151">
        <v>2</v>
      </c>
      <c r="J1203" s="154" t="s">
        <v>1476</v>
      </c>
    </row>
    <row r="1204" spans="1:10" x14ac:dyDescent="0.3">
      <c r="A1204" s="151">
        <v>1203</v>
      </c>
      <c r="B1204" s="151" t="s">
        <v>2597</v>
      </c>
      <c r="C1204" s="151" t="s">
        <v>2598</v>
      </c>
      <c r="D1204" s="151" t="s">
        <v>2569</v>
      </c>
      <c r="E1204" s="151" t="s">
        <v>2570</v>
      </c>
      <c r="F1204" s="151">
        <v>8</v>
      </c>
      <c r="G1204" s="151" t="s">
        <v>1141</v>
      </c>
      <c r="H1204" s="153">
        <v>2</v>
      </c>
      <c r="I1204" s="151">
        <v>2</v>
      </c>
      <c r="J1204" s="154" t="s">
        <v>1476</v>
      </c>
    </row>
    <row r="1205" spans="1:10" x14ac:dyDescent="0.3">
      <c r="A1205" s="151">
        <v>1204</v>
      </c>
      <c r="B1205" s="151" t="s">
        <v>2599</v>
      </c>
      <c r="C1205" s="151" t="s">
        <v>2600</v>
      </c>
      <c r="D1205" s="151" t="s">
        <v>2569</v>
      </c>
      <c r="E1205" s="151" t="s">
        <v>2570</v>
      </c>
      <c r="F1205" s="151">
        <v>8</v>
      </c>
      <c r="G1205" s="151" t="s">
        <v>1141</v>
      </c>
      <c r="H1205" s="153">
        <v>2</v>
      </c>
      <c r="I1205" s="151">
        <v>2</v>
      </c>
      <c r="J1205" s="154" t="s">
        <v>1476</v>
      </c>
    </row>
    <row r="1206" spans="1:10" x14ac:dyDescent="0.3">
      <c r="A1206" s="151">
        <v>1205</v>
      </c>
      <c r="B1206" s="151" t="s">
        <v>2601</v>
      </c>
      <c r="C1206" s="151" t="s">
        <v>2602</v>
      </c>
      <c r="D1206" s="151" t="s">
        <v>2569</v>
      </c>
      <c r="E1206" s="151" t="s">
        <v>2570</v>
      </c>
      <c r="F1206" s="151">
        <v>8</v>
      </c>
      <c r="G1206" s="151" t="s">
        <v>1141</v>
      </c>
      <c r="H1206" s="153">
        <v>2</v>
      </c>
      <c r="I1206" s="151">
        <v>2</v>
      </c>
      <c r="J1206" s="154" t="s">
        <v>1476</v>
      </c>
    </row>
    <row r="1207" spans="1:10" x14ac:dyDescent="0.3">
      <c r="A1207" s="151">
        <v>1206</v>
      </c>
      <c r="B1207" s="151" t="s">
        <v>2603</v>
      </c>
      <c r="C1207" s="151" t="s">
        <v>2604</v>
      </c>
      <c r="D1207" s="151" t="s">
        <v>2569</v>
      </c>
      <c r="E1207" s="151" t="s">
        <v>2570</v>
      </c>
      <c r="F1207" s="151">
        <v>8</v>
      </c>
      <c r="G1207" s="151" t="s">
        <v>1141</v>
      </c>
      <c r="H1207" s="153">
        <v>2</v>
      </c>
      <c r="I1207" s="151">
        <v>2</v>
      </c>
      <c r="J1207" s="154" t="s">
        <v>1476</v>
      </c>
    </row>
    <row r="1208" spans="1:10" x14ac:dyDescent="0.3">
      <c r="A1208" s="151">
        <v>1207</v>
      </c>
      <c r="B1208" s="151" t="s">
        <v>2605</v>
      </c>
      <c r="C1208" s="151" t="s">
        <v>2606</v>
      </c>
      <c r="D1208" s="151" t="s">
        <v>2569</v>
      </c>
      <c r="E1208" s="151" t="s">
        <v>2570</v>
      </c>
      <c r="F1208" s="151">
        <v>8</v>
      </c>
      <c r="G1208" s="151" t="s">
        <v>1141</v>
      </c>
      <c r="H1208" s="153">
        <v>2</v>
      </c>
      <c r="I1208" s="151">
        <v>2</v>
      </c>
      <c r="J1208" s="154" t="s">
        <v>1476</v>
      </c>
    </row>
    <row r="1209" spans="1:10" x14ac:dyDescent="0.3">
      <c r="A1209" s="151">
        <v>1208</v>
      </c>
      <c r="B1209" s="151" t="s">
        <v>2607</v>
      </c>
      <c r="C1209" s="151" t="s">
        <v>2608</v>
      </c>
      <c r="D1209" s="151" t="s">
        <v>2569</v>
      </c>
      <c r="E1209" s="151" t="s">
        <v>2570</v>
      </c>
      <c r="F1209" s="151">
        <v>8</v>
      </c>
      <c r="G1209" s="151" t="s">
        <v>1141</v>
      </c>
      <c r="H1209" s="153">
        <v>2</v>
      </c>
      <c r="I1209" s="151">
        <v>2</v>
      </c>
      <c r="J1209" s="154" t="s">
        <v>1476</v>
      </c>
    </row>
    <row r="1210" spans="1:10" x14ac:dyDescent="0.3">
      <c r="A1210" s="151">
        <v>1209</v>
      </c>
      <c r="B1210" s="151" t="s">
        <v>2609</v>
      </c>
      <c r="C1210" s="151" t="s">
        <v>2610</v>
      </c>
      <c r="D1210" s="151" t="s">
        <v>2569</v>
      </c>
      <c r="E1210" s="151" t="s">
        <v>2570</v>
      </c>
      <c r="F1210" s="151">
        <v>8</v>
      </c>
      <c r="G1210" s="151" t="s">
        <v>1141</v>
      </c>
      <c r="H1210" s="153">
        <v>2</v>
      </c>
      <c r="I1210" s="151">
        <v>2</v>
      </c>
      <c r="J1210" s="154" t="s">
        <v>1476</v>
      </c>
    </row>
    <row r="1211" spans="1:10" x14ac:dyDescent="0.3">
      <c r="A1211" s="151">
        <v>1210</v>
      </c>
      <c r="B1211" s="151" t="s">
        <v>2611</v>
      </c>
      <c r="C1211" s="151" t="s">
        <v>2612</v>
      </c>
      <c r="D1211" s="151" t="s">
        <v>2569</v>
      </c>
      <c r="E1211" s="151" t="s">
        <v>2570</v>
      </c>
      <c r="F1211" s="151">
        <v>8</v>
      </c>
      <c r="G1211" s="151" t="s">
        <v>1141</v>
      </c>
      <c r="H1211" s="153">
        <v>2</v>
      </c>
      <c r="I1211" s="151">
        <v>2</v>
      </c>
      <c r="J1211" s="154" t="s">
        <v>1476</v>
      </c>
    </row>
    <row r="1212" spans="1:10" x14ac:dyDescent="0.3">
      <c r="A1212" s="151">
        <v>1211</v>
      </c>
      <c r="B1212" s="151" t="s">
        <v>2613</v>
      </c>
      <c r="C1212" s="151" t="s">
        <v>2614</v>
      </c>
      <c r="D1212" s="151" t="s">
        <v>2569</v>
      </c>
      <c r="E1212" s="151" t="s">
        <v>2570</v>
      </c>
      <c r="F1212" s="151">
        <v>8</v>
      </c>
      <c r="G1212" s="151" t="s">
        <v>1141</v>
      </c>
      <c r="H1212" s="153">
        <v>2</v>
      </c>
      <c r="I1212" s="151">
        <v>2</v>
      </c>
      <c r="J1212" s="154" t="s">
        <v>1476</v>
      </c>
    </row>
    <row r="1213" spans="1:10" x14ac:dyDescent="0.3">
      <c r="A1213" s="151">
        <v>1212</v>
      </c>
      <c r="B1213" s="151" t="s">
        <v>2615</v>
      </c>
      <c r="C1213" s="151" t="s">
        <v>2616</v>
      </c>
      <c r="D1213" s="151" t="s">
        <v>2569</v>
      </c>
      <c r="E1213" s="151" t="s">
        <v>2570</v>
      </c>
      <c r="F1213" s="151">
        <v>8</v>
      </c>
      <c r="G1213" s="151" t="s">
        <v>1141</v>
      </c>
      <c r="H1213" s="153">
        <v>2</v>
      </c>
      <c r="I1213" s="151">
        <v>2</v>
      </c>
      <c r="J1213" s="154" t="s">
        <v>1476</v>
      </c>
    </row>
    <row r="1214" spans="1:10" x14ac:dyDescent="0.3">
      <c r="A1214" s="151">
        <v>1213</v>
      </c>
      <c r="B1214" s="151" t="s">
        <v>2617</v>
      </c>
      <c r="C1214" s="151" t="s">
        <v>2618</v>
      </c>
      <c r="D1214" s="151" t="s">
        <v>2569</v>
      </c>
      <c r="E1214" s="151" t="s">
        <v>2570</v>
      </c>
      <c r="F1214" s="151">
        <v>8</v>
      </c>
      <c r="G1214" s="151" t="s">
        <v>1141</v>
      </c>
      <c r="H1214" s="153">
        <v>2</v>
      </c>
      <c r="I1214" s="151">
        <v>2</v>
      </c>
      <c r="J1214" s="154" t="s">
        <v>1476</v>
      </c>
    </row>
    <row r="1215" spans="1:10" x14ac:dyDescent="0.3">
      <c r="A1215" s="151">
        <v>1214</v>
      </c>
      <c r="B1215" s="151" t="s">
        <v>2619</v>
      </c>
      <c r="C1215" s="151" t="s">
        <v>2620</v>
      </c>
      <c r="D1215" s="151" t="s">
        <v>2569</v>
      </c>
      <c r="E1215" s="151" t="s">
        <v>2570</v>
      </c>
      <c r="F1215" s="151">
        <v>8</v>
      </c>
      <c r="G1215" s="151" t="s">
        <v>1141</v>
      </c>
      <c r="H1215" s="153">
        <v>2</v>
      </c>
      <c r="I1215" s="151">
        <v>2</v>
      </c>
      <c r="J1215" s="154" t="s">
        <v>1476</v>
      </c>
    </row>
    <row r="1216" spans="1:10" x14ac:dyDescent="0.3">
      <c r="A1216" s="151">
        <v>1215</v>
      </c>
      <c r="B1216" s="151" t="s">
        <v>2621</v>
      </c>
      <c r="C1216" s="151" t="s">
        <v>2622</v>
      </c>
      <c r="D1216" s="151" t="s">
        <v>2569</v>
      </c>
      <c r="E1216" s="151" t="s">
        <v>2570</v>
      </c>
      <c r="F1216" s="151">
        <v>8</v>
      </c>
      <c r="G1216" s="151" t="s">
        <v>1141</v>
      </c>
      <c r="H1216" s="153">
        <v>2</v>
      </c>
      <c r="I1216" s="151">
        <v>2</v>
      </c>
      <c r="J1216" s="154" t="s">
        <v>1476</v>
      </c>
    </row>
    <row r="1217" spans="1:10" x14ac:dyDescent="0.3">
      <c r="A1217" s="151">
        <v>1216</v>
      </c>
      <c r="B1217" s="151" t="s">
        <v>2623</v>
      </c>
      <c r="C1217" s="151" t="s">
        <v>2624</v>
      </c>
      <c r="D1217" s="151" t="s">
        <v>2569</v>
      </c>
      <c r="E1217" s="151" t="s">
        <v>2570</v>
      </c>
      <c r="F1217" s="151">
        <v>8</v>
      </c>
      <c r="G1217" s="151" t="s">
        <v>1141</v>
      </c>
      <c r="H1217" s="153">
        <v>2</v>
      </c>
      <c r="I1217" s="151">
        <v>2</v>
      </c>
      <c r="J1217" s="154" t="s">
        <v>1476</v>
      </c>
    </row>
    <row r="1218" spans="1:10" x14ac:dyDescent="0.3">
      <c r="A1218" s="151">
        <v>1217</v>
      </c>
      <c r="B1218" s="151" t="s">
        <v>2625</v>
      </c>
      <c r="C1218" s="151" t="s">
        <v>2626</v>
      </c>
      <c r="D1218" s="151" t="s">
        <v>2569</v>
      </c>
      <c r="E1218" s="151" t="s">
        <v>2570</v>
      </c>
      <c r="F1218" s="151">
        <v>8</v>
      </c>
      <c r="G1218" s="151" t="s">
        <v>1141</v>
      </c>
      <c r="H1218" s="153">
        <v>2</v>
      </c>
      <c r="I1218" s="151">
        <v>2</v>
      </c>
      <c r="J1218" s="154" t="s">
        <v>1476</v>
      </c>
    </row>
    <row r="1219" spans="1:10" x14ac:dyDescent="0.3">
      <c r="A1219" s="151">
        <v>1218</v>
      </c>
      <c r="B1219" s="151" t="s">
        <v>2627</v>
      </c>
      <c r="C1219" s="151" t="s">
        <v>2628</v>
      </c>
      <c r="D1219" s="151" t="s">
        <v>2569</v>
      </c>
      <c r="E1219" s="151" t="s">
        <v>2570</v>
      </c>
      <c r="F1219" s="151">
        <v>8</v>
      </c>
      <c r="G1219" s="151" t="s">
        <v>1141</v>
      </c>
      <c r="H1219" s="153">
        <v>2</v>
      </c>
      <c r="I1219" s="151">
        <v>2</v>
      </c>
      <c r="J1219" s="154" t="s">
        <v>1476</v>
      </c>
    </row>
    <row r="1220" spans="1:10" x14ac:dyDescent="0.3">
      <c r="A1220" s="151">
        <v>1219</v>
      </c>
      <c r="B1220" s="151" t="s">
        <v>2629</v>
      </c>
      <c r="C1220" s="151" t="s">
        <v>2630</v>
      </c>
      <c r="D1220" s="151" t="s">
        <v>2569</v>
      </c>
      <c r="E1220" s="151" t="s">
        <v>2570</v>
      </c>
      <c r="F1220" s="151">
        <v>8</v>
      </c>
      <c r="G1220" s="151" t="s">
        <v>1141</v>
      </c>
      <c r="H1220" s="153">
        <v>2</v>
      </c>
      <c r="I1220" s="151">
        <v>2</v>
      </c>
      <c r="J1220" s="154" t="s">
        <v>1476</v>
      </c>
    </row>
    <row r="1221" spans="1:10" x14ac:dyDescent="0.3">
      <c r="A1221" s="151">
        <v>1220</v>
      </c>
      <c r="B1221" s="151" t="s">
        <v>2631</v>
      </c>
      <c r="C1221" s="151" t="s">
        <v>2632</v>
      </c>
      <c r="D1221" s="151" t="s">
        <v>2569</v>
      </c>
      <c r="E1221" s="151" t="s">
        <v>2570</v>
      </c>
      <c r="F1221" s="151">
        <v>8</v>
      </c>
      <c r="G1221" s="151" t="s">
        <v>1141</v>
      </c>
      <c r="H1221" s="153">
        <v>2</v>
      </c>
      <c r="I1221" s="151">
        <v>2</v>
      </c>
      <c r="J1221" s="154" t="s">
        <v>1476</v>
      </c>
    </row>
    <row r="1222" spans="1:10" x14ac:dyDescent="0.3">
      <c r="A1222" s="151">
        <v>1221</v>
      </c>
      <c r="B1222" s="151" t="s">
        <v>2633</v>
      </c>
      <c r="C1222" s="151" t="s">
        <v>2634</v>
      </c>
      <c r="D1222" s="151" t="s">
        <v>2569</v>
      </c>
      <c r="E1222" s="151" t="s">
        <v>2570</v>
      </c>
      <c r="F1222" s="151">
        <v>8</v>
      </c>
      <c r="G1222" s="151" t="s">
        <v>1141</v>
      </c>
      <c r="H1222" s="153">
        <v>2</v>
      </c>
      <c r="I1222" s="151">
        <v>2</v>
      </c>
      <c r="J1222" s="154" t="s">
        <v>1476</v>
      </c>
    </row>
    <row r="1223" spans="1:10" x14ac:dyDescent="0.3">
      <c r="A1223" s="151">
        <v>1222</v>
      </c>
      <c r="B1223" s="151" t="s">
        <v>2635</v>
      </c>
      <c r="C1223" s="151" t="s">
        <v>2636</v>
      </c>
      <c r="D1223" s="151" t="s">
        <v>2569</v>
      </c>
      <c r="E1223" s="151" t="s">
        <v>2570</v>
      </c>
      <c r="F1223" s="151">
        <v>8</v>
      </c>
      <c r="G1223" s="151" t="s">
        <v>1141</v>
      </c>
      <c r="H1223" s="153">
        <v>2</v>
      </c>
      <c r="I1223" s="151">
        <v>2</v>
      </c>
      <c r="J1223" s="154" t="s">
        <v>1476</v>
      </c>
    </row>
    <row r="1224" spans="1:10" x14ac:dyDescent="0.3">
      <c r="A1224" s="151">
        <v>1223</v>
      </c>
      <c r="B1224" s="151" t="s">
        <v>2637</v>
      </c>
      <c r="C1224" s="151" t="s">
        <v>2638</v>
      </c>
      <c r="D1224" s="151" t="s">
        <v>2569</v>
      </c>
      <c r="E1224" s="151" t="s">
        <v>2570</v>
      </c>
      <c r="F1224" s="151">
        <v>8</v>
      </c>
      <c r="G1224" s="151" t="s">
        <v>1141</v>
      </c>
      <c r="H1224" s="153">
        <v>2</v>
      </c>
      <c r="I1224" s="151">
        <v>2</v>
      </c>
      <c r="J1224" s="154" t="s">
        <v>1476</v>
      </c>
    </row>
    <row r="1225" spans="1:10" x14ac:dyDescent="0.3">
      <c r="A1225" s="151">
        <v>1224</v>
      </c>
      <c r="B1225" s="151" t="s">
        <v>2639</v>
      </c>
      <c r="C1225" s="151" t="s">
        <v>2640</v>
      </c>
      <c r="D1225" s="151" t="s">
        <v>2569</v>
      </c>
      <c r="E1225" s="151" t="s">
        <v>2570</v>
      </c>
      <c r="F1225" s="151">
        <v>8</v>
      </c>
      <c r="G1225" s="151" t="s">
        <v>1141</v>
      </c>
      <c r="H1225" s="153">
        <v>2</v>
      </c>
      <c r="I1225" s="151">
        <v>2</v>
      </c>
      <c r="J1225" s="154" t="s">
        <v>1476</v>
      </c>
    </row>
    <row r="1226" spans="1:10" x14ac:dyDescent="0.3">
      <c r="A1226" s="151">
        <v>1225</v>
      </c>
      <c r="B1226" s="151" t="s">
        <v>2641</v>
      </c>
      <c r="C1226" s="151" t="s">
        <v>2642</v>
      </c>
      <c r="D1226" s="151" t="s">
        <v>2569</v>
      </c>
      <c r="E1226" s="151" t="s">
        <v>2570</v>
      </c>
      <c r="F1226" s="151">
        <v>8</v>
      </c>
      <c r="G1226" s="151" t="s">
        <v>1141</v>
      </c>
      <c r="H1226" s="153">
        <v>2</v>
      </c>
      <c r="I1226" s="151">
        <v>2</v>
      </c>
      <c r="J1226" s="154" t="s">
        <v>1476</v>
      </c>
    </row>
    <row r="1227" spans="1:10" x14ac:dyDescent="0.3">
      <c r="A1227" s="151">
        <v>1226</v>
      </c>
      <c r="B1227" s="151" t="s">
        <v>2643</v>
      </c>
      <c r="C1227" s="151" t="s">
        <v>2644</v>
      </c>
      <c r="D1227" s="151" t="s">
        <v>2645</v>
      </c>
      <c r="E1227" s="151" t="s">
        <v>2646</v>
      </c>
      <c r="F1227" s="151">
        <v>8</v>
      </c>
      <c r="G1227" s="151" t="s">
        <v>1141</v>
      </c>
      <c r="H1227" s="153">
        <v>3</v>
      </c>
      <c r="I1227" s="151">
        <v>3</v>
      </c>
      <c r="J1227" s="154" t="s">
        <v>1147</v>
      </c>
    </row>
    <row r="1228" spans="1:10" x14ac:dyDescent="0.3">
      <c r="A1228" s="151">
        <v>1227</v>
      </c>
      <c r="B1228" s="151" t="s">
        <v>2647</v>
      </c>
      <c r="C1228" s="151" t="s">
        <v>2648</v>
      </c>
      <c r="D1228" s="151" t="s">
        <v>2645</v>
      </c>
      <c r="E1228" s="151" t="s">
        <v>2646</v>
      </c>
      <c r="F1228" s="151">
        <v>8</v>
      </c>
      <c r="G1228" s="151" t="s">
        <v>1141</v>
      </c>
      <c r="H1228" s="153">
        <v>3</v>
      </c>
      <c r="I1228" s="151">
        <v>3</v>
      </c>
      <c r="J1228" s="154" t="s">
        <v>1147</v>
      </c>
    </row>
    <row r="1229" spans="1:10" x14ac:dyDescent="0.3">
      <c r="A1229" s="151">
        <v>1228</v>
      </c>
      <c r="B1229" s="151" t="s">
        <v>2649</v>
      </c>
      <c r="C1229" s="151" t="s">
        <v>2650</v>
      </c>
      <c r="D1229" s="151" t="s">
        <v>2645</v>
      </c>
      <c r="E1229" s="151" t="s">
        <v>2646</v>
      </c>
      <c r="F1229" s="151">
        <v>8</v>
      </c>
      <c r="G1229" s="151" t="s">
        <v>1141</v>
      </c>
      <c r="H1229" s="153">
        <v>3</v>
      </c>
      <c r="I1229" s="151">
        <v>3</v>
      </c>
      <c r="J1229" s="154" t="s">
        <v>1147</v>
      </c>
    </row>
    <row r="1230" spans="1:10" x14ac:dyDescent="0.3">
      <c r="A1230" s="151">
        <v>1229</v>
      </c>
      <c r="B1230" s="151" t="s">
        <v>2651</v>
      </c>
      <c r="C1230" s="151" t="s">
        <v>2652</v>
      </c>
      <c r="D1230" s="151" t="s">
        <v>2645</v>
      </c>
      <c r="E1230" s="151" t="s">
        <v>2646</v>
      </c>
      <c r="F1230" s="151">
        <v>8</v>
      </c>
      <c r="G1230" s="151" t="s">
        <v>1141</v>
      </c>
      <c r="H1230" s="153">
        <v>3</v>
      </c>
      <c r="I1230" s="151">
        <v>3</v>
      </c>
      <c r="J1230" s="154" t="s">
        <v>1147</v>
      </c>
    </row>
    <row r="1231" spans="1:10" x14ac:dyDescent="0.3">
      <c r="A1231" s="151">
        <v>1230</v>
      </c>
      <c r="B1231" s="151" t="s">
        <v>2653</v>
      </c>
      <c r="C1231" s="151" t="s">
        <v>2654</v>
      </c>
      <c r="D1231" s="151" t="s">
        <v>2645</v>
      </c>
      <c r="E1231" s="151" t="s">
        <v>2646</v>
      </c>
      <c r="F1231" s="151">
        <v>8</v>
      </c>
      <c r="G1231" s="151" t="s">
        <v>1141</v>
      </c>
      <c r="H1231" s="153">
        <v>3</v>
      </c>
      <c r="I1231" s="151">
        <v>3</v>
      </c>
      <c r="J1231" s="154" t="s">
        <v>1147</v>
      </c>
    </row>
    <row r="1232" spans="1:10" x14ac:dyDescent="0.3">
      <c r="A1232" s="151">
        <v>1231</v>
      </c>
      <c r="B1232" s="151" t="s">
        <v>2655</v>
      </c>
      <c r="C1232" s="151" t="s">
        <v>2656</v>
      </c>
      <c r="D1232" s="151" t="s">
        <v>2645</v>
      </c>
      <c r="E1232" s="151" t="s">
        <v>2646</v>
      </c>
      <c r="F1232" s="151">
        <v>8</v>
      </c>
      <c r="G1232" s="151" t="s">
        <v>1141</v>
      </c>
      <c r="H1232" s="153">
        <v>3</v>
      </c>
      <c r="I1232" s="151">
        <v>3</v>
      </c>
      <c r="J1232" s="154" t="s">
        <v>1147</v>
      </c>
    </row>
    <row r="1233" spans="1:10" x14ac:dyDescent="0.3">
      <c r="A1233" s="151">
        <v>1232</v>
      </c>
      <c r="B1233" s="151" t="s">
        <v>2657</v>
      </c>
      <c r="C1233" s="151" t="s">
        <v>2658</v>
      </c>
      <c r="D1233" s="151" t="s">
        <v>2645</v>
      </c>
      <c r="E1233" s="151" t="s">
        <v>2646</v>
      </c>
      <c r="F1233" s="151">
        <v>8</v>
      </c>
      <c r="G1233" s="151" t="s">
        <v>1141</v>
      </c>
      <c r="H1233" s="153">
        <v>3</v>
      </c>
      <c r="I1233" s="151">
        <v>3</v>
      </c>
      <c r="J1233" s="154" t="s">
        <v>1147</v>
      </c>
    </row>
    <row r="1234" spans="1:10" x14ac:dyDescent="0.3">
      <c r="A1234" s="151">
        <v>1233</v>
      </c>
      <c r="B1234" s="151" t="s">
        <v>2659</v>
      </c>
      <c r="C1234" s="151" t="s">
        <v>2660</v>
      </c>
      <c r="D1234" s="151" t="s">
        <v>2645</v>
      </c>
      <c r="E1234" s="151" t="s">
        <v>2646</v>
      </c>
      <c r="F1234" s="151">
        <v>8</v>
      </c>
      <c r="G1234" s="151" t="s">
        <v>1141</v>
      </c>
      <c r="H1234" s="153">
        <v>3</v>
      </c>
      <c r="I1234" s="151">
        <v>3</v>
      </c>
      <c r="J1234" s="154" t="s">
        <v>1147</v>
      </c>
    </row>
    <row r="1235" spans="1:10" x14ac:dyDescent="0.3">
      <c r="A1235" s="151">
        <v>1234</v>
      </c>
      <c r="B1235" s="151" t="s">
        <v>2661</v>
      </c>
      <c r="C1235" s="151" t="s">
        <v>2662</v>
      </c>
      <c r="D1235" s="151" t="s">
        <v>2645</v>
      </c>
      <c r="E1235" s="151" t="s">
        <v>2646</v>
      </c>
      <c r="F1235" s="151">
        <v>8</v>
      </c>
      <c r="G1235" s="151" t="s">
        <v>1141</v>
      </c>
      <c r="H1235" s="153">
        <v>3</v>
      </c>
      <c r="I1235" s="151">
        <v>3</v>
      </c>
      <c r="J1235" s="154" t="s">
        <v>1147</v>
      </c>
    </row>
    <row r="1236" spans="1:10" x14ac:dyDescent="0.3">
      <c r="A1236" s="151">
        <v>1235</v>
      </c>
      <c r="B1236" s="151" t="s">
        <v>2663</v>
      </c>
      <c r="C1236" s="151" t="s">
        <v>2664</v>
      </c>
      <c r="D1236" s="151" t="s">
        <v>2645</v>
      </c>
      <c r="E1236" s="151" t="s">
        <v>2646</v>
      </c>
      <c r="F1236" s="151">
        <v>8</v>
      </c>
      <c r="G1236" s="151" t="s">
        <v>1141</v>
      </c>
      <c r="H1236" s="153">
        <v>3</v>
      </c>
      <c r="I1236" s="151">
        <v>3</v>
      </c>
      <c r="J1236" s="154" t="s">
        <v>1147</v>
      </c>
    </row>
    <row r="1237" spans="1:10" x14ac:dyDescent="0.3">
      <c r="A1237" s="151">
        <v>1236</v>
      </c>
      <c r="B1237" s="151" t="s">
        <v>2665</v>
      </c>
      <c r="C1237" s="151" t="s">
        <v>2666</v>
      </c>
      <c r="D1237" s="151" t="s">
        <v>2645</v>
      </c>
      <c r="E1237" s="151" t="s">
        <v>2646</v>
      </c>
      <c r="F1237" s="151">
        <v>8</v>
      </c>
      <c r="G1237" s="151" t="s">
        <v>1141</v>
      </c>
      <c r="H1237" s="153">
        <v>3</v>
      </c>
      <c r="I1237" s="151">
        <v>3</v>
      </c>
      <c r="J1237" s="154" t="s">
        <v>1147</v>
      </c>
    </row>
    <row r="1238" spans="1:10" x14ac:dyDescent="0.3">
      <c r="A1238" s="151">
        <v>1237</v>
      </c>
      <c r="B1238" s="151" t="s">
        <v>2667</v>
      </c>
      <c r="C1238" s="151" t="s">
        <v>2668</v>
      </c>
      <c r="D1238" s="151" t="s">
        <v>2645</v>
      </c>
      <c r="E1238" s="151" t="s">
        <v>2646</v>
      </c>
      <c r="F1238" s="151">
        <v>8</v>
      </c>
      <c r="G1238" s="151" t="s">
        <v>1141</v>
      </c>
      <c r="H1238" s="153">
        <v>3</v>
      </c>
      <c r="I1238" s="151">
        <v>3</v>
      </c>
      <c r="J1238" s="154" t="s">
        <v>1147</v>
      </c>
    </row>
    <row r="1239" spans="1:10" x14ac:dyDescent="0.3">
      <c r="A1239" s="151">
        <v>1238</v>
      </c>
      <c r="B1239" s="151" t="s">
        <v>2669</v>
      </c>
      <c r="C1239" s="151" t="s">
        <v>2670</v>
      </c>
      <c r="D1239" s="151" t="s">
        <v>2645</v>
      </c>
      <c r="E1239" s="151" t="s">
        <v>2646</v>
      </c>
      <c r="F1239" s="151">
        <v>8</v>
      </c>
      <c r="G1239" s="151" t="s">
        <v>1141</v>
      </c>
      <c r="H1239" s="153">
        <v>3</v>
      </c>
      <c r="I1239" s="151">
        <v>3</v>
      </c>
      <c r="J1239" s="154" t="s">
        <v>1147</v>
      </c>
    </row>
    <row r="1240" spans="1:10" x14ac:dyDescent="0.3">
      <c r="A1240" s="151">
        <v>1239</v>
      </c>
      <c r="B1240" s="151" t="s">
        <v>2671</v>
      </c>
      <c r="C1240" s="151" t="s">
        <v>2672</v>
      </c>
      <c r="D1240" s="151" t="s">
        <v>2645</v>
      </c>
      <c r="E1240" s="151" t="s">
        <v>2646</v>
      </c>
      <c r="F1240" s="151">
        <v>8</v>
      </c>
      <c r="G1240" s="151" t="s">
        <v>1141</v>
      </c>
      <c r="H1240" s="153">
        <v>3</v>
      </c>
      <c r="I1240" s="151">
        <v>3</v>
      </c>
      <c r="J1240" s="154" t="s">
        <v>1147</v>
      </c>
    </row>
    <row r="1241" spans="1:10" x14ac:dyDescent="0.3">
      <c r="A1241" s="151">
        <v>1240</v>
      </c>
      <c r="B1241" s="151" t="s">
        <v>2673</v>
      </c>
      <c r="C1241" s="151" t="s">
        <v>2674</v>
      </c>
      <c r="D1241" s="151" t="s">
        <v>2645</v>
      </c>
      <c r="E1241" s="151" t="s">
        <v>2646</v>
      </c>
      <c r="F1241" s="151">
        <v>8</v>
      </c>
      <c r="G1241" s="151" t="s">
        <v>1141</v>
      </c>
      <c r="H1241" s="153">
        <v>3</v>
      </c>
      <c r="I1241" s="151">
        <v>3</v>
      </c>
      <c r="J1241" s="154" t="s">
        <v>1147</v>
      </c>
    </row>
    <row r="1242" spans="1:10" x14ac:dyDescent="0.3">
      <c r="A1242" s="151">
        <v>1241</v>
      </c>
      <c r="B1242" s="151" t="s">
        <v>2675</v>
      </c>
      <c r="C1242" s="151" t="s">
        <v>2676</v>
      </c>
      <c r="D1242" s="151" t="s">
        <v>2645</v>
      </c>
      <c r="E1242" s="151" t="s">
        <v>2646</v>
      </c>
      <c r="F1242" s="151">
        <v>8</v>
      </c>
      <c r="G1242" s="151" t="s">
        <v>1141</v>
      </c>
      <c r="H1242" s="153">
        <v>3</v>
      </c>
      <c r="I1242" s="151">
        <v>3</v>
      </c>
      <c r="J1242" s="154" t="s">
        <v>1147</v>
      </c>
    </row>
    <row r="1243" spans="1:10" x14ac:dyDescent="0.3">
      <c r="A1243" s="151">
        <v>1242</v>
      </c>
      <c r="B1243" s="151" t="s">
        <v>2677</v>
      </c>
      <c r="C1243" s="151" t="s">
        <v>2678</v>
      </c>
      <c r="D1243" s="151" t="s">
        <v>2645</v>
      </c>
      <c r="E1243" s="151" t="s">
        <v>2646</v>
      </c>
      <c r="F1243" s="151">
        <v>8</v>
      </c>
      <c r="G1243" s="151" t="s">
        <v>1141</v>
      </c>
      <c r="H1243" s="153">
        <v>3</v>
      </c>
      <c r="I1243" s="151">
        <v>3</v>
      </c>
      <c r="J1243" s="154" t="s">
        <v>1147</v>
      </c>
    </row>
    <row r="1244" spans="1:10" x14ac:dyDescent="0.3">
      <c r="A1244" s="151">
        <v>1243</v>
      </c>
      <c r="B1244" s="151" t="s">
        <v>2679</v>
      </c>
      <c r="C1244" s="151" t="s">
        <v>2680</v>
      </c>
      <c r="D1244" s="151" t="s">
        <v>2645</v>
      </c>
      <c r="E1244" s="151" t="s">
        <v>2646</v>
      </c>
      <c r="F1244" s="151">
        <v>8</v>
      </c>
      <c r="G1244" s="151" t="s">
        <v>1141</v>
      </c>
      <c r="H1244" s="153">
        <v>3</v>
      </c>
      <c r="I1244" s="151">
        <v>3</v>
      </c>
      <c r="J1244" s="154" t="s">
        <v>1147</v>
      </c>
    </row>
    <row r="1245" spans="1:10" x14ac:dyDescent="0.3">
      <c r="A1245" s="151">
        <v>1244</v>
      </c>
      <c r="B1245" s="151" t="s">
        <v>2681</v>
      </c>
      <c r="C1245" s="151" t="s">
        <v>2682</v>
      </c>
      <c r="D1245" s="151" t="s">
        <v>2645</v>
      </c>
      <c r="E1245" s="151" t="s">
        <v>2646</v>
      </c>
      <c r="F1245" s="151">
        <v>8</v>
      </c>
      <c r="G1245" s="151" t="s">
        <v>1141</v>
      </c>
      <c r="H1245" s="153">
        <v>3</v>
      </c>
      <c r="I1245" s="151">
        <v>3</v>
      </c>
      <c r="J1245" s="154" t="s">
        <v>1147</v>
      </c>
    </row>
    <row r="1246" spans="1:10" x14ac:dyDescent="0.3">
      <c r="A1246" s="151">
        <v>1245</v>
      </c>
      <c r="B1246" s="151" t="s">
        <v>2683</v>
      </c>
      <c r="C1246" s="151" t="s">
        <v>2684</v>
      </c>
      <c r="D1246" s="151" t="s">
        <v>2645</v>
      </c>
      <c r="E1246" s="151" t="s">
        <v>2646</v>
      </c>
      <c r="F1246" s="151">
        <v>8</v>
      </c>
      <c r="G1246" s="151" t="s">
        <v>1141</v>
      </c>
      <c r="H1246" s="153">
        <v>3</v>
      </c>
      <c r="I1246" s="151">
        <v>3</v>
      </c>
      <c r="J1246" s="154" t="s">
        <v>1147</v>
      </c>
    </row>
    <row r="1247" spans="1:10" x14ac:dyDescent="0.3">
      <c r="A1247" s="151">
        <v>1246</v>
      </c>
      <c r="B1247" s="151" t="s">
        <v>2685</v>
      </c>
      <c r="C1247" s="151" t="s">
        <v>2686</v>
      </c>
      <c r="D1247" s="151" t="s">
        <v>2645</v>
      </c>
      <c r="E1247" s="151" t="s">
        <v>2646</v>
      </c>
      <c r="F1247" s="151">
        <v>8</v>
      </c>
      <c r="G1247" s="151" t="s">
        <v>1141</v>
      </c>
      <c r="H1247" s="153">
        <v>3</v>
      </c>
      <c r="I1247" s="151">
        <v>3</v>
      </c>
      <c r="J1247" s="154" t="s">
        <v>1147</v>
      </c>
    </row>
    <row r="1248" spans="1:10" x14ac:dyDescent="0.3">
      <c r="A1248" s="151">
        <v>1247</v>
      </c>
      <c r="B1248" s="151" t="s">
        <v>2687</v>
      </c>
      <c r="C1248" s="151" t="s">
        <v>2688</v>
      </c>
      <c r="D1248" s="151" t="s">
        <v>2645</v>
      </c>
      <c r="E1248" s="151" t="s">
        <v>2646</v>
      </c>
      <c r="F1248" s="151">
        <v>8</v>
      </c>
      <c r="G1248" s="151" t="s">
        <v>1141</v>
      </c>
      <c r="H1248" s="153">
        <v>3</v>
      </c>
      <c r="I1248" s="151">
        <v>3</v>
      </c>
      <c r="J1248" s="154" t="s">
        <v>1147</v>
      </c>
    </row>
    <row r="1249" spans="1:10" x14ac:dyDescent="0.3">
      <c r="A1249" s="151">
        <v>1248</v>
      </c>
      <c r="B1249" s="151" t="s">
        <v>2689</v>
      </c>
      <c r="C1249" s="151" t="s">
        <v>2690</v>
      </c>
      <c r="D1249" s="151" t="s">
        <v>2645</v>
      </c>
      <c r="E1249" s="151" t="s">
        <v>2646</v>
      </c>
      <c r="F1249" s="151">
        <v>8</v>
      </c>
      <c r="G1249" s="151" t="s">
        <v>1141</v>
      </c>
      <c r="H1249" s="153">
        <v>3</v>
      </c>
      <c r="I1249" s="151">
        <v>3</v>
      </c>
      <c r="J1249" s="154" t="s">
        <v>1147</v>
      </c>
    </row>
    <row r="1250" spans="1:10" x14ac:dyDescent="0.3">
      <c r="A1250" s="151">
        <v>1249</v>
      </c>
      <c r="B1250" s="151" t="s">
        <v>2691</v>
      </c>
      <c r="C1250" s="151" t="s">
        <v>2692</v>
      </c>
      <c r="D1250" s="151" t="s">
        <v>2645</v>
      </c>
      <c r="E1250" s="151" t="s">
        <v>2646</v>
      </c>
      <c r="F1250" s="151">
        <v>8</v>
      </c>
      <c r="G1250" s="151" t="s">
        <v>1141</v>
      </c>
      <c r="H1250" s="153">
        <v>3</v>
      </c>
      <c r="I1250" s="151">
        <v>3</v>
      </c>
      <c r="J1250" s="154" t="s">
        <v>1147</v>
      </c>
    </row>
    <row r="1251" spans="1:10" x14ac:dyDescent="0.3">
      <c r="A1251" s="151">
        <v>1250</v>
      </c>
      <c r="B1251" s="151" t="s">
        <v>2693</v>
      </c>
      <c r="C1251" s="151" t="s">
        <v>2694</v>
      </c>
      <c r="D1251" s="151" t="s">
        <v>2645</v>
      </c>
      <c r="E1251" s="151" t="s">
        <v>2646</v>
      </c>
      <c r="F1251" s="151">
        <v>8</v>
      </c>
      <c r="G1251" s="151" t="s">
        <v>1141</v>
      </c>
      <c r="H1251" s="153">
        <v>3</v>
      </c>
      <c r="I1251" s="151">
        <v>3</v>
      </c>
      <c r="J1251" s="154" t="s">
        <v>1147</v>
      </c>
    </row>
    <row r="1252" spans="1:10" x14ac:dyDescent="0.3">
      <c r="A1252" s="151">
        <v>1251</v>
      </c>
      <c r="B1252" s="151" t="s">
        <v>2695</v>
      </c>
      <c r="C1252" s="151" t="s">
        <v>2696</v>
      </c>
      <c r="D1252" s="151" t="s">
        <v>2645</v>
      </c>
      <c r="E1252" s="151" t="s">
        <v>2646</v>
      </c>
      <c r="F1252" s="151">
        <v>8</v>
      </c>
      <c r="G1252" s="151" t="s">
        <v>1141</v>
      </c>
      <c r="H1252" s="153">
        <v>3</v>
      </c>
      <c r="I1252" s="151">
        <v>3</v>
      </c>
      <c r="J1252" s="154" t="s">
        <v>1147</v>
      </c>
    </row>
    <row r="1253" spans="1:10" x14ac:dyDescent="0.3">
      <c r="A1253" s="151">
        <v>1252</v>
      </c>
      <c r="B1253" s="151" t="s">
        <v>2697</v>
      </c>
      <c r="C1253" s="151" t="s">
        <v>2698</v>
      </c>
      <c r="D1253" s="151" t="s">
        <v>2645</v>
      </c>
      <c r="E1253" s="151" t="s">
        <v>2646</v>
      </c>
      <c r="F1253" s="151">
        <v>8</v>
      </c>
      <c r="G1253" s="151" t="s">
        <v>1141</v>
      </c>
      <c r="H1253" s="153">
        <v>3</v>
      </c>
      <c r="I1253" s="151">
        <v>3</v>
      </c>
      <c r="J1253" s="154" t="s">
        <v>1147</v>
      </c>
    </row>
    <row r="1254" spans="1:10" x14ac:dyDescent="0.3">
      <c r="A1254" s="151">
        <v>1253</v>
      </c>
      <c r="B1254" s="151" t="s">
        <v>2699</v>
      </c>
      <c r="C1254" s="151" t="s">
        <v>2700</v>
      </c>
      <c r="D1254" s="151" t="s">
        <v>2645</v>
      </c>
      <c r="E1254" s="151" t="s">
        <v>2646</v>
      </c>
      <c r="F1254" s="151">
        <v>8</v>
      </c>
      <c r="G1254" s="151" t="s">
        <v>1141</v>
      </c>
      <c r="H1254" s="153">
        <v>3</v>
      </c>
      <c r="I1254" s="151">
        <v>3</v>
      </c>
      <c r="J1254" s="154" t="s">
        <v>1147</v>
      </c>
    </row>
    <row r="1255" spans="1:10" x14ac:dyDescent="0.3">
      <c r="A1255" s="151">
        <v>1254</v>
      </c>
      <c r="B1255" s="151" t="s">
        <v>2701</v>
      </c>
      <c r="C1255" s="151" t="s">
        <v>2702</v>
      </c>
      <c r="D1255" s="151" t="s">
        <v>2703</v>
      </c>
      <c r="E1255" s="151" t="s">
        <v>2704</v>
      </c>
      <c r="F1255" s="151">
        <v>8</v>
      </c>
      <c r="G1255" s="151" t="s">
        <v>1141</v>
      </c>
      <c r="H1255" s="153">
        <v>3</v>
      </c>
      <c r="I1255" s="151">
        <v>3</v>
      </c>
      <c r="J1255" s="154" t="s">
        <v>1147</v>
      </c>
    </row>
    <row r="1256" spans="1:10" x14ac:dyDescent="0.3">
      <c r="A1256" s="151">
        <v>1255</v>
      </c>
      <c r="B1256" s="151" t="s">
        <v>2705</v>
      </c>
      <c r="C1256" s="151" t="s">
        <v>2706</v>
      </c>
      <c r="D1256" s="151" t="s">
        <v>2703</v>
      </c>
      <c r="E1256" s="151" t="s">
        <v>2704</v>
      </c>
      <c r="F1256" s="151">
        <v>8</v>
      </c>
      <c r="G1256" s="151" t="s">
        <v>1141</v>
      </c>
      <c r="H1256" s="153">
        <v>3</v>
      </c>
      <c r="I1256" s="151">
        <v>3</v>
      </c>
      <c r="J1256" s="154" t="s">
        <v>1147</v>
      </c>
    </row>
    <row r="1257" spans="1:10" x14ac:dyDescent="0.3">
      <c r="A1257" s="151">
        <v>1256</v>
      </c>
      <c r="B1257" s="151" t="s">
        <v>2707</v>
      </c>
      <c r="C1257" s="151" t="s">
        <v>2708</v>
      </c>
      <c r="D1257" s="151" t="s">
        <v>2703</v>
      </c>
      <c r="E1257" s="151" t="s">
        <v>2704</v>
      </c>
      <c r="F1257" s="151">
        <v>8</v>
      </c>
      <c r="G1257" s="151" t="s">
        <v>1141</v>
      </c>
      <c r="H1257" s="153">
        <v>3</v>
      </c>
      <c r="I1257" s="151">
        <v>3</v>
      </c>
      <c r="J1257" s="154" t="s">
        <v>1147</v>
      </c>
    </row>
    <row r="1258" spans="1:10" x14ac:dyDescent="0.3">
      <c r="A1258" s="151">
        <v>1257</v>
      </c>
      <c r="B1258" s="151" t="s">
        <v>2709</v>
      </c>
      <c r="C1258" s="151" t="s">
        <v>2710</v>
      </c>
      <c r="D1258" s="151" t="s">
        <v>2703</v>
      </c>
      <c r="E1258" s="151" t="s">
        <v>2704</v>
      </c>
      <c r="F1258" s="151">
        <v>8</v>
      </c>
      <c r="G1258" s="151" t="s">
        <v>1141</v>
      </c>
      <c r="H1258" s="153">
        <v>3</v>
      </c>
      <c r="I1258" s="151">
        <v>3</v>
      </c>
      <c r="J1258" s="154" t="s">
        <v>1147</v>
      </c>
    </row>
    <row r="1259" spans="1:10" x14ac:dyDescent="0.3">
      <c r="A1259" s="151">
        <v>1258</v>
      </c>
      <c r="B1259" s="151" t="s">
        <v>2711</v>
      </c>
      <c r="C1259" s="151" t="s">
        <v>2712</v>
      </c>
      <c r="D1259" s="151" t="s">
        <v>2703</v>
      </c>
      <c r="E1259" s="151" t="s">
        <v>2704</v>
      </c>
      <c r="F1259" s="151">
        <v>8</v>
      </c>
      <c r="G1259" s="151" t="s">
        <v>1141</v>
      </c>
      <c r="H1259" s="153">
        <v>3</v>
      </c>
      <c r="I1259" s="151">
        <v>3</v>
      </c>
      <c r="J1259" s="154" t="s">
        <v>1147</v>
      </c>
    </row>
    <row r="1260" spans="1:10" x14ac:dyDescent="0.3">
      <c r="A1260" s="151">
        <v>1259</v>
      </c>
      <c r="B1260" s="151" t="s">
        <v>2713</v>
      </c>
      <c r="C1260" s="151" t="s">
        <v>2714</v>
      </c>
      <c r="D1260" s="151" t="s">
        <v>2703</v>
      </c>
      <c r="E1260" s="151" t="s">
        <v>2704</v>
      </c>
      <c r="F1260" s="151">
        <v>8</v>
      </c>
      <c r="G1260" s="151" t="s">
        <v>1141</v>
      </c>
      <c r="H1260" s="153">
        <v>3</v>
      </c>
      <c r="I1260" s="151">
        <v>3</v>
      </c>
      <c r="J1260" s="154" t="s">
        <v>1147</v>
      </c>
    </row>
    <row r="1261" spans="1:10" x14ac:dyDescent="0.3">
      <c r="A1261" s="151">
        <v>1260</v>
      </c>
      <c r="B1261" s="151" t="s">
        <v>2715</v>
      </c>
      <c r="C1261" s="151" t="s">
        <v>2716</v>
      </c>
      <c r="D1261" s="151" t="s">
        <v>2703</v>
      </c>
      <c r="E1261" s="151" t="s">
        <v>2704</v>
      </c>
      <c r="F1261" s="151">
        <v>8</v>
      </c>
      <c r="G1261" s="151" t="s">
        <v>1141</v>
      </c>
      <c r="H1261" s="153">
        <v>3</v>
      </c>
      <c r="I1261" s="151">
        <v>3</v>
      </c>
      <c r="J1261" s="154" t="s">
        <v>1147</v>
      </c>
    </row>
    <row r="1262" spans="1:10" x14ac:dyDescent="0.3">
      <c r="A1262" s="151">
        <v>1261</v>
      </c>
      <c r="B1262" s="151" t="s">
        <v>2717</v>
      </c>
      <c r="C1262" s="151" t="s">
        <v>2718</v>
      </c>
      <c r="D1262" s="151" t="s">
        <v>2703</v>
      </c>
      <c r="E1262" s="151" t="s">
        <v>2704</v>
      </c>
      <c r="F1262" s="151">
        <v>8</v>
      </c>
      <c r="G1262" s="151" t="s">
        <v>1141</v>
      </c>
      <c r="H1262" s="153">
        <v>3</v>
      </c>
      <c r="I1262" s="151">
        <v>3</v>
      </c>
      <c r="J1262" s="154" t="s">
        <v>1147</v>
      </c>
    </row>
    <row r="1263" spans="1:10" x14ac:dyDescent="0.3">
      <c r="A1263" s="151">
        <v>1262</v>
      </c>
      <c r="B1263" s="151" t="s">
        <v>2719</v>
      </c>
      <c r="C1263" s="151" t="s">
        <v>2720</v>
      </c>
      <c r="D1263" s="151" t="s">
        <v>2703</v>
      </c>
      <c r="E1263" s="151" t="s">
        <v>2704</v>
      </c>
      <c r="F1263" s="151">
        <v>8</v>
      </c>
      <c r="G1263" s="151" t="s">
        <v>1141</v>
      </c>
      <c r="H1263" s="153">
        <v>3</v>
      </c>
      <c r="I1263" s="151">
        <v>3</v>
      </c>
      <c r="J1263" s="154" t="s">
        <v>1147</v>
      </c>
    </row>
    <row r="1264" spans="1:10" x14ac:dyDescent="0.3">
      <c r="A1264" s="151">
        <v>1263</v>
      </c>
      <c r="B1264" s="151" t="s">
        <v>2721</v>
      </c>
      <c r="C1264" s="151" t="s">
        <v>2722</v>
      </c>
      <c r="D1264" s="151" t="s">
        <v>2703</v>
      </c>
      <c r="E1264" s="151" t="s">
        <v>2704</v>
      </c>
      <c r="F1264" s="151">
        <v>8</v>
      </c>
      <c r="G1264" s="151" t="s">
        <v>1141</v>
      </c>
      <c r="H1264" s="153">
        <v>3</v>
      </c>
      <c r="I1264" s="151">
        <v>3</v>
      </c>
      <c r="J1264" s="154" t="s">
        <v>1147</v>
      </c>
    </row>
    <row r="1265" spans="1:10" x14ac:dyDescent="0.3">
      <c r="A1265" s="151">
        <v>1264</v>
      </c>
      <c r="B1265" s="151" t="s">
        <v>2723</v>
      </c>
      <c r="C1265" s="151" t="s">
        <v>2724</v>
      </c>
      <c r="D1265" s="151" t="s">
        <v>2703</v>
      </c>
      <c r="E1265" s="151" t="s">
        <v>2704</v>
      </c>
      <c r="F1265" s="151">
        <v>8</v>
      </c>
      <c r="G1265" s="151" t="s">
        <v>1141</v>
      </c>
      <c r="H1265" s="153">
        <v>3</v>
      </c>
      <c r="I1265" s="151">
        <v>3</v>
      </c>
      <c r="J1265" s="154" t="s">
        <v>1147</v>
      </c>
    </row>
    <row r="1266" spans="1:10" x14ac:dyDescent="0.3">
      <c r="A1266" s="151">
        <v>1265</v>
      </c>
      <c r="B1266" s="151" t="s">
        <v>2725</v>
      </c>
      <c r="C1266" s="151" t="s">
        <v>2726</v>
      </c>
      <c r="D1266" s="151" t="s">
        <v>2703</v>
      </c>
      <c r="E1266" s="151" t="s">
        <v>2704</v>
      </c>
      <c r="F1266" s="151">
        <v>8</v>
      </c>
      <c r="G1266" s="151" t="s">
        <v>1141</v>
      </c>
      <c r="H1266" s="153">
        <v>3</v>
      </c>
      <c r="I1266" s="151">
        <v>3</v>
      </c>
      <c r="J1266" s="154" t="s">
        <v>1147</v>
      </c>
    </row>
    <row r="1267" spans="1:10" x14ac:dyDescent="0.3">
      <c r="A1267" s="151">
        <v>1266</v>
      </c>
      <c r="B1267" s="151" t="s">
        <v>2727</v>
      </c>
      <c r="C1267" s="151" t="s">
        <v>2728</v>
      </c>
      <c r="D1267" s="151" t="s">
        <v>2703</v>
      </c>
      <c r="E1267" s="151" t="s">
        <v>2704</v>
      </c>
      <c r="F1267" s="151">
        <v>8</v>
      </c>
      <c r="G1267" s="151" t="s">
        <v>1141</v>
      </c>
      <c r="H1267" s="153">
        <v>3</v>
      </c>
      <c r="I1267" s="151">
        <v>3</v>
      </c>
      <c r="J1267" s="154" t="s">
        <v>1147</v>
      </c>
    </row>
    <row r="1268" spans="1:10" x14ac:dyDescent="0.3">
      <c r="A1268" s="151">
        <v>1267</v>
      </c>
      <c r="B1268" s="151" t="s">
        <v>2729</v>
      </c>
      <c r="C1268" s="151" t="s">
        <v>2730</v>
      </c>
      <c r="D1268" s="151" t="s">
        <v>2703</v>
      </c>
      <c r="E1268" s="151" t="s">
        <v>2704</v>
      </c>
      <c r="F1268" s="151">
        <v>8</v>
      </c>
      <c r="G1268" s="151" t="s">
        <v>1141</v>
      </c>
      <c r="H1268" s="153">
        <v>3</v>
      </c>
      <c r="I1268" s="151">
        <v>3</v>
      </c>
      <c r="J1268" s="154" t="s">
        <v>1147</v>
      </c>
    </row>
    <row r="1269" spans="1:10" x14ac:dyDescent="0.3">
      <c r="A1269" s="151">
        <v>1268</v>
      </c>
      <c r="B1269" s="151" t="s">
        <v>2731</v>
      </c>
      <c r="C1269" s="151" t="s">
        <v>2732</v>
      </c>
      <c r="D1269" s="151" t="s">
        <v>2703</v>
      </c>
      <c r="E1269" s="151" t="s">
        <v>2704</v>
      </c>
      <c r="F1269" s="151">
        <v>8</v>
      </c>
      <c r="G1269" s="151" t="s">
        <v>1141</v>
      </c>
      <c r="H1269" s="153">
        <v>3</v>
      </c>
      <c r="I1269" s="151">
        <v>3</v>
      </c>
      <c r="J1269" s="154" t="s">
        <v>1147</v>
      </c>
    </row>
    <row r="1270" spans="1:10" x14ac:dyDescent="0.3">
      <c r="A1270" s="151">
        <v>1269</v>
      </c>
      <c r="B1270" s="151" t="s">
        <v>2733</v>
      </c>
      <c r="C1270" s="151" t="s">
        <v>2734</v>
      </c>
      <c r="D1270" s="151" t="s">
        <v>2703</v>
      </c>
      <c r="E1270" s="151" t="s">
        <v>2704</v>
      </c>
      <c r="F1270" s="151">
        <v>8</v>
      </c>
      <c r="G1270" s="151" t="s">
        <v>1141</v>
      </c>
      <c r="H1270" s="153">
        <v>3</v>
      </c>
      <c r="I1270" s="151">
        <v>3</v>
      </c>
      <c r="J1270" s="154" t="s">
        <v>1147</v>
      </c>
    </row>
    <row r="1271" spans="1:10" x14ac:dyDescent="0.3">
      <c r="A1271" s="151">
        <v>1270</v>
      </c>
      <c r="B1271" s="151" t="s">
        <v>2735</v>
      </c>
      <c r="C1271" s="151" t="s">
        <v>2736</v>
      </c>
      <c r="D1271" s="151" t="s">
        <v>2703</v>
      </c>
      <c r="E1271" s="151" t="s">
        <v>2704</v>
      </c>
      <c r="F1271" s="151">
        <v>8</v>
      </c>
      <c r="G1271" s="151" t="s">
        <v>1141</v>
      </c>
      <c r="H1271" s="153">
        <v>3</v>
      </c>
      <c r="I1271" s="151">
        <v>3</v>
      </c>
      <c r="J1271" s="154" t="s">
        <v>1147</v>
      </c>
    </row>
    <row r="1272" spans="1:10" x14ac:dyDescent="0.3">
      <c r="A1272" s="151">
        <v>1271</v>
      </c>
      <c r="B1272" s="151" t="s">
        <v>2737</v>
      </c>
      <c r="C1272" s="151" t="s">
        <v>2738</v>
      </c>
      <c r="D1272" s="151" t="s">
        <v>2703</v>
      </c>
      <c r="E1272" s="151" t="s">
        <v>2704</v>
      </c>
      <c r="F1272" s="151">
        <v>8</v>
      </c>
      <c r="G1272" s="151" t="s">
        <v>1141</v>
      </c>
      <c r="H1272" s="153">
        <v>3</v>
      </c>
      <c r="I1272" s="151">
        <v>3</v>
      </c>
      <c r="J1272" s="154" t="s">
        <v>1147</v>
      </c>
    </row>
    <row r="1273" spans="1:10" x14ac:dyDescent="0.3">
      <c r="A1273" s="151">
        <v>1272</v>
      </c>
      <c r="B1273" s="151" t="s">
        <v>2739</v>
      </c>
      <c r="C1273" s="151" t="s">
        <v>2740</v>
      </c>
      <c r="D1273" s="151" t="s">
        <v>2703</v>
      </c>
      <c r="E1273" s="151" t="s">
        <v>2704</v>
      </c>
      <c r="F1273" s="151">
        <v>8</v>
      </c>
      <c r="G1273" s="151" t="s">
        <v>1141</v>
      </c>
      <c r="H1273" s="153">
        <v>3</v>
      </c>
      <c r="I1273" s="151">
        <v>3</v>
      </c>
      <c r="J1273" s="154" t="s">
        <v>1147</v>
      </c>
    </row>
    <row r="1274" spans="1:10" x14ac:dyDescent="0.3">
      <c r="A1274" s="151">
        <v>1273</v>
      </c>
      <c r="B1274" s="151" t="s">
        <v>2741</v>
      </c>
      <c r="C1274" s="151" t="s">
        <v>2742</v>
      </c>
      <c r="D1274" s="151" t="s">
        <v>2703</v>
      </c>
      <c r="E1274" s="151" t="s">
        <v>2704</v>
      </c>
      <c r="F1274" s="151">
        <v>8</v>
      </c>
      <c r="G1274" s="151" t="s">
        <v>1141</v>
      </c>
      <c r="H1274" s="153">
        <v>3</v>
      </c>
      <c r="I1274" s="151">
        <v>3</v>
      </c>
      <c r="J1274" s="154" t="s">
        <v>1147</v>
      </c>
    </row>
    <row r="1275" spans="1:10" x14ac:dyDescent="0.3">
      <c r="A1275" s="151">
        <v>1274</v>
      </c>
      <c r="B1275" s="151" t="s">
        <v>2743</v>
      </c>
      <c r="C1275" s="151" t="s">
        <v>2744</v>
      </c>
      <c r="D1275" s="151" t="s">
        <v>2703</v>
      </c>
      <c r="E1275" s="151" t="s">
        <v>2704</v>
      </c>
      <c r="F1275" s="151">
        <v>8</v>
      </c>
      <c r="G1275" s="151" t="s">
        <v>1141</v>
      </c>
      <c r="H1275" s="153">
        <v>3</v>
      </c>
      <c r="I1275" s="151">
        <v>3</v>
      </c>
      <c r="J1275" s="154" t="s">
        <v>1147</v>
      </c>
    </row>
    <row r="1276" spans="1:10" x14ac:dyDescent="0.3">
      <c r="A1276" s="151">
        <v>1275</v>
      </c>
      <c r="B1276" s="151" t="s">
        <v>2745</v>
      </c>
      <c r="C1276" s="151" t="s">
        <v>2746</v>
      </c>
      <c r="D1276" s="151" t="s">
        <v>2703</v>
      </c>
      <c r="E1276" s="151" t="s">
        <v>2704</v>
      </c>
      <c r="F1276" s="151">
        <v>8</v>
      </c>
      <c r="G1276" s="151" t="s">
        <v>1141</v>
      </c>
      <c r="H1276" s="153">
        <v>3</v>
      </c>
      <c r="I1276" s="151">
        <v>3</v>
      </c>
      <c r="J1276" s="154" t="s">
        <v>1147</v>
      </c>
    </row>
    <row r="1277" spans="1:10" x14ac:dyDescent="0.3">
      <c r="A1277" s="151">
        <v>1276</v>
      </c>
      <c r="B1277" s="151" t="s">
        <v>2747</v>
      </c>
      <c r="C1277" s="151" t="s">
        <v>2748</v>
      </c>
      <c r="D1277" s="151" t="s">
        <v>2703</v>
      </c>
      <c r="E1277" s="151" t="s">
        <v>2704</v>
      </c>
      <c r="F1277" s="151">
        <v>8</v>
      </c>
      <c r="G1277" s="151" t="s">
        <v>1141</v>
      </c>
      <c r="H1277" s="153">
        <v>3</v>
      </c>
      <c r="I1277" s="151">
        <v>3</v>
      </c>
      <c r="J1277" s="154" t="s">
        <v>1147</v>
      </c>
    </row>
    <row r="1278" spans="1:10" x14ac:dyDescent="0.3">
      <c r="A1278" s="151">
        <v>1277</v>
      </c>
      <c r="B1278" s="151" t="s">
        <v>2749</v>
      </c>
      <c r="C1278" s="151" t="s">
        <v>2750</v>
      </c>
      <c r="D1278" s="151" t="s">
        <v>2751</v>
      </c>
      <c r="E1278" s="151" t="s">
        <v>2752</v>
      </c>
      <c r="F1278" s="151">
        <v>8</v>
      </c>
      <c r="G1278" s="151" t="s">
        <v>1141</v>
      </c>
      <c r="H1278" s="153">
        <v>2</v>
      </c>
      <c r="I1278" s="151">
        <v>2</v>
      </c>
      <c r="J1278" s="154" t="s">
        <v>1476</v>
      </c>
    </row>
    <row r="1279" spans="1:10" x14ac:dyDescent="0.3">
      <c r="A1279" s="151">
        <v>1278</v>
      </c>
      <c r="B1279" s="151" t="s">
        <v>2753</v>
      </c>
      <c r="C1279" s="151" t="s">
        <v>2754</v>
      </c>
      <c r="D1279" s="151" t="s">
        <v>2751</v>
      </c>
      <c r="E1279" s="151" t="s">
        <v>2752</v>
      </c>
      <c r="F1279" s="151">
        <v>8</v>
      </c>
      <c r="G1279" s="151" t="s">
        <v>1141</v>
      </c>
      <c r="H1279" s="153">
        <v>2</v>
      </c>
      <c r="I1279" s="151">
        <v>2</v>
      </c>
      <c r="J1279" s="154" t="s">
        <v>1476</v>
      </c>
    </row>
    <row r="1280" spans="1:10" x14ac:dyDescent="0.3">
      <c r="A1280" s="151">
        <v>1279</v>
      </c>
      <c r="B1280" s="151" t="s">
        <v>2755</v>
      </c>
      <c r="C1280" s="151" t="s">
        <v>2756</v>
      </c>
      <c r="D1280" s="151" t="s">
        <v>2751</v>
      </c>
      <c r="E1280" s="151" t="s">
        <v>2752</v>
      </c>
      <c r="F1280" s="151">
        <v>8</v>
      </c>
      <c r="G1280" s="151" t="s">
        <v>1141</v>
      </c>
      <c r="H1280" s="153">
        <v>2</v>
      </c>
      <c r="I1280" s="151">
        <v>2</v>
      </c>
      <c r="J1280" s="154" t="s">
        <v>1476</v>
      </c>
    </row>
    <row r="1281" spans="1:10" x14ac:dyDescent="0.3">
      <c r="A1281" s="151">
        <v>1280</v>
      </c>
      <c r="B1281" s="151" t="s">
        <v>2757</v>
      </c>
      <c r="C1281" s="151" t="s">
        <v>2758</v>
      </c>
      <c r="D1281" s="151" t="s">
        <v>2751</v>
      </c>
      <c r="E1281" s="151" t="s">
        <v>2752</v>
      </c>
      <c r="F1281" s="151">
        <v>8</v>
      </c>
      <c r="G1281" s="151" t="s">
        <v>1141</v>
      </c>
      <c r="H1281" s="153">
        <v>2</v>
      </c>
      <c r="I1281" s="151">
        <v>2</v>
      </c>
      <c r="J1281" s="154" t="s">
        <v>1476</v>
      </c>
    </row>
    <row r="1282" spans="1:10" x14ac:dyDescent="0.3">
      <c r="A1282" s="151">
        <v>1281</v>
      </c>
      <c r="B1282" s="151" t="s">
        <v>2759</v>
      </c>
      <c r="C1282" s="151" t="s">
        <v>2760</v>
      </c>
      <c r="D1282" s="151" t="s">
        <v>2751</v>
      </c>
      <c r="E1282" s="151" t="s">
        <v>2752</v>
      </c>
      <c r="F1282" s="151">
        <v>8</v>
      </c>
      <c r="G1282" s="151" t="s">
        <v>1141</v>
      </c>
      <c r="H1282" s="153">
        <v>2</v>
      </c>
      <c r="I1282" s="151">
        <v>2</v>
      </c>
      <c r="J1282" s="154" t="s">
        <v>1476</v>
      </c>
    </row>
    <row r="1283" spans="1:10" x14ac:dyDescent="0.3">
      <c r="A1283" s="151">
        <v>1282</v>
      </c>
      <c r="B1283" s="151" t="s">
        <v>2761</v>
      </c>
      <c r="C1283" s="151" t="s">
        <v>2762</v>
      </c>
      <c r="D1283" s="151" t="s">
        <v>2751</v>
      </c>
      <c r="E1283" s="151" t="s">
        <v>2752</v>
      </c>
      <c r="F1283" s="151">
        <v>8</v>
      </c>
      <c r="G1283" s="151" t="s">
        <v>1141</v>
      </c>
      <c r="H1283" s="153">
        <v>2</v>
      </c>
      <c r="I1283" s="151">
        <v>2</v>
      </c>
      <c r="J1283" s="154" t="s">
        <v>1476</v>
      </c>
    </row>
    <row r="1284" spans="1:10" x14ac:dyDescent="0.3">
      <c r="A1284" s="151">
        <v>1283</v>
      </c>
      <c r="B1284" s="151" t="s">
        <v>2763</v>
      </c>
      <c r="C1284" s="151" t="s">
        <v>2764</v>
      </c>
      <c r="D1284" s="151" t="s">
        <v>2751</v>
      </c>
      <c r="E1284" s="151" t="s">
        <v>2752</v>
      </c>
      <c r="F1284" s="151">
        <v>8</v>
      </c>
      <c r="G1284" s="151" t="s">
        <v>1141</v>
      </c>
      <c r="H1284" s="153">
        <v>2</v>
      </c>
      <c r="I1284" s="151">
        <v>2</v>
      </c>
      <c r="J1284" s="154" t="s">
        <v>1476</v>
      </c>
    </row>
    <row r="1285" spans="1:10" x14ac:dyDescent="0.3">
      <c r="A1285" s="151">
        <v>1284</v>
      </c>
      <c r="B1285" s="151" t="s">
        <v>2765</v>
      </c>
      <c r="C1285" s="151" t="s">
        <v>2766</v>
      </c>
      <c r="D1285" s="151" t="s">
        <v>2751</v>
      </c>
      <c r="E1285" s="151" t="s">
        <v>2752</v>
      </c>
      <c r="F1285" s="151">
        <v>8</v>
      </c>
      <c r="G1285" s="151" t="s">
        <v>1141</v>
      </c>
      <c r="H1285" s="153">
        <v>2</v>
      </c>
      <c r="I1285" s="151">
        <v>2</v>
      </c>
      <c r="J1285" s="154" t="s">
        <v>1476</v>
      </c>
    </row>
    <row r="1286" spans="1:10" x14ac:dyDescent="0.3">
      <c r="A1286" s="151">
        <v>1285</v>
      </c>
      <c r="B1286" s="151" t="s">
        <v>2767</v>
      </c>
      <c r="C1286" s="151" t="s">
        <v>2768</v>
      </c>
      <c r="D1286" s="151" t="s">
        <v>2751</v>
      </c>
      <c r="E1286" s="151" t="s">
        <v>2752</v>
      </c>
      <c r="F1286" s="151">
        <v>8</v>
      </c>
      <c r="G1286" s="151" t="s">
        <v>1141</v>
      </c>
      <c r="H1286" s="153">
        <v>2</v>
      </c>
      <c r="I1286" s="151">
        <v>2</v>
      </c>
      <c r="J1286" s="154" t="s">
        <v>1476</v>
      </c>
    </row>
    <row r="1287" spans="1:10" x14ac:dyDescent="0.3">
      <c r="A1287" s="151">
        <v>1286</v>
      </c>
      <c r="B1287" s="151" t="s">
        <v>2769</v>
      </c>
      <c r="C1287" s="151" t="s">
        <v>2770</v>
      </c>
      <c r="D1287" s="151" t="s">
        <v>2751</v>
      </c>
      <c r="E1287" s="151" t="s">
        <v>2752</v>
      </c>
      <c r="F1287" s="151">
        <v>8</v>
      </c>
      <c r="G1287" s="151" t="s">
        <v>1141</v>
      </c>
      <c r="H1287" s="153">
        <v>2</v>
      </c>
      <c r="I1287" s="151">
        <v>2</v>
      </c>
      <c r="J1287" s="154" t="s">
        <v>1476</v>
      </c>
    </row>
    <row r="1288" spans="1:10" x14ac:dyDescent="0.3">
      <c r="A1288" s="151">
        <v>1287</v>
      </c>
      <c r="B1288" s="151" t="s">
        <v>2771</v>
      </c>
      <c r="C1288" s="151" t="s">
        <v>2772</v>
      </c>
      <c r="D1288" s="151" t="s">
        <v>2751</v>
      </c>
      <c r="E1288" s="151" t="s">
        <v>2752</v>
      </c>
      <c r="F1288" s="151">
        <v>8</v>
      </c>
      <c r="G1288" s="151" t="s">
        <v>1141</v>
      </c>
      <c r="H1288" s="153">
        <v>2</v>
      </c>
      <c r="I1288" s="151">
        <v>2</v>
      </c>
      <c r="J1288" s="154" t="s">
        <v>1476</v>
      </c>
    </row>
    <row r="1289" spans="1:10" x14ac:dyDescent="0.3">
      <c r="A1289" s="151">
        <v>1288</v>
      </c>
      <c r="B1289" s="151" t="s">
        <v>2773</v>
      </c>
      <c r="C1289" s="151" t="s">
        <v>2774</v>
      </c>
      <c r="D1289" s="151" t="s">
        <v>2751</v>
      </c>
      <c r="E1289" s="151" t="s">
        <v>2752</v>
      </c>
      <c r="F1289" s="151">
        <v>8</v>
      </c>
      <c r="G1289" s="151" t="s">
        <v>1141</v>
      </c>
      <c r="H1289" s="153">
        <v>2</v>
      </c>
      <c r="I1289" s="151">
        <v>2</v>
      </c>
      <c r="J1289" s="154" t="s">
        <v>1476</v>
      </c>
    </row>
    <row r="1290" spans="1:10" x14ac:dyDescent="0.3">
      <c r="A1290" s="151">
        <v>1289</v>
      </c>
      <c r="B1290" s="151" t="s">
        <v>2775</v>
      </c>
      <c r="C1290" s="151" t="s">
        <v>2776</v>
      </c>
      <c r="D1290" s="151" t="s">
        <v>2751</v>
      </c>
      <c r="E1290" s="151" t="s">
        <v>2752</v>
      </c>
      <c r="F1290" s="151">
        <v>8</v>
      </c>
      <c r="G1290" s="151" t="s">
        <v>1141</v>
      </c>
      <c r="H1290" s="153">
        <v>2</v>
      </c>
      <c r="I1290" s="151">
        <v>2</v>
      </c>
      <c r="J1290" s="154" t="s">
        <v>1476</v>
      </c>
    </row>
    <row r="1291" spans="1:10" x14ac:dyDescent="0.3">
      <c r="A1291" s="151">
        <v>1290</v>
      </c>
      <c r="B1291" s="151" t="s">
        <v>2777</v>
      </c>
      <c r="C1291" s="151" t="s">
        <v>2778</v>
      </c>
      <c r="D1291" s="151" t="s">
        <v>2751</v>
      </c>
      <c r="E1291" s="151" t="s">
        <v>2752</v>
      </c>
      <c r="F1291" s="151">
        <v>8</v>
      </c>
      <c r="G1291" s="151" t="s">
        <v>1141</v>
      </c>
      <c r="H1291" s="153">
        <v>2</v>
      </c>
      <c r="I1291" s="151">
        <v>2</v>
      </c>
      <c r="J1291" s="154" t="s">
        <v>1476</v>
      </c>
    </row>
    <row r="1292" spans="1:10" x14ac:dyDescent="0.3">
      <c r="A1292" s="151">
        <v>1291</v>
      </c>
      <c r="B1292" s="151" t="s">
        <v>2779</v>
      </c>
      <c r="C1292" s="151" t="s">
        <v>2780</v>
      </c>
      <c r="D1292" s="151" t="s">
        <v>2751</v>
      </c>
      <c r="E1292" s="151" t="s">
        <v>2752</v>
      </c>
      <c r="F1292" s="151">
        <v>8</v>
      </c>
      <c r="G1292" s="151" t="s">
        <v>1141</v>
      </c>
      <c r="H1292" s="153">
        <v>2</v>
      </c>
      <c r="I1292" s="151">
        <v>2</v>
      </c>
      <c r="J1292" s="154" t="s">
        <v>1476</v>
      </c>
    </row>
    <row r="1293" spans="1:10" x14ac:dyDescent="0.3">
      <c r="A1293" s="151">
        <v>1292</v>
      </c>
      <c r="B1293" s="151" t="s">
        <v>2781</v>
      </c>
      <c r="C1293" s="151" t="s">
        <v>2782</v>
      </c>
      <c r="D1293" s="151" t="s">
        <v>2751</v>
      </c>
      <c r="E1293" s="151" t="s">
        <v>2752</v>
      </c>
      <c r="F1293" s="151">
        <v>8</v>
      </c>
      <c r="G1293" s="151" t="s">
        <v>1141</v>
      </c>
      <c r="H1293" s="153">
        <v>2</v>
      </c>
      <c r="I1293" s="151">
        <v>2</v>
      </c>
      <c r="J1293" s="154" t="s">
        <v>1476</v>
      </c>
    </row>
    <row r="1294" spans="1:10" x14ac:dyDescent="0.3">
      <c r="A1294" s="151">
        <v>1293</v>
      </c>
      <c r="B1294" s="151" t="s">
        <v>2783</v>
      </c>
      <c r="C1294" s="151" t="s">
        <v>2784</v>
      </c>
      <c r="D1294" s="151" t="s">
        <v>2751</v>
      </c>
      <c r="E1294" s="151" t="s">
        <v>2752</v>
      </c>
      <c r="F1294" s="151">
        <v>8</v>
      </c>
      <c r="G1294" s="151" t="s">
        <v>1141</v>
      </c>
      <c r="H1294" s="153">
        <v>2</v>
      </c>
      <c r="I1294" s="151">
        <v>2</v>
      </c>
      <c r="J1294" s="154" t="s">
        <v>1476</v>
      </c>
    </row>
    <row r="1295" spans="1:10" x14ac:dyDescent="0.3">
      <c r="A1295" s="151">
        <v>1294</v>
      </c>
      <c r="B1295" s="151" t="s">
        <v>2785</v>
      </c>
      <c r="C1295" s="151" t="s">
        <v>2786</v>
      </c>
      <c r="D1295" s="151" t="s">
        <v>2751</v>
      </c>
      <c r="E1295" s="151" t="s">
        <v>2752</v>
      </c>
      <c r="F1295" s="151">
        <v>8</v>
      </c>
      <c r="G1295" s="151" t="s">
        <v>1141</v>
      </c>
      <c r="H1295" s="153">
        <v>2</v>
      </c>
      <c r="I1295" s="151">
        <v>2</v>
      </c>
      <c r="J1295" s="154" t="s">
        <v>1476</v>
      </c>
    </row>
    <row r="1296" spans="1:10" x14ac:dyDescent="0.3">
      <c r="A1296" s="151">
        <v>1295</v>
      </c>
      <c r="B1296" s="151" t="s">
        <v>2787</v>
      </c>
      <c r="C1296" s="151" t="s">
        <v>2788</v>
      </c>
      <c r="D1296" s="151" t="s">
        <v>2751</v>
      </c>
      <c r="E1296" s="151" t="s">
        <v>2752</v>
      </c>
      <c r="F1296" s="151">
        <v>8</v>
      </c>
      <c r="G1296" s="151" t="s">
        <v>1141</v>
      </c>
      <c r="H1296" s="153">
        <v>2</v>
      </c>
      <c r="I1296" s="151">
        <v>2</v>
      </c>
      <c r="J1296" s="154" t="s">
        <v>1476</v>
      </c>
    </row>
    <row r="1297" spans="1:10" x14ac:dyDescent="0.3">
      <c r="A1297" s="151">
        <v>1296</v>
      </c>
      <c r="B1297" s="151" t="s">
        <v>2789</v>
      </c>
      <c r="C1297" s="151" t="s">
        <v>2790</v>
      </c>
      <c r="D1297" s="151" t="s">
        <v>2751</v>
      </c>
      <c r="E1297" s="151" t="s">
        <v>2752</v>
      </c>
      <c r="F1297" s="151">
        <v>8</v>
      </c>
      <c r="G1297" s="151" t="s">
        <v>1141</v>
      </c>
      <c r="H1297" s="153">
        <v>2</v>
      </c>
      <c r="I1297" s="151">
        <v>2</v>
      </c>
      <c r="J1297" s="154" t="s">
        <v>1476</v>
      </c>
    </row>
    <row r="1298" spans="1:10" x14ac:dyDescent="0.3">
      <c r="A1298" s="151">
        <v>1297</v>
      </c>
      <c r="B1298" s="151" t="s">
        <v>2791</v>
      </c>
      <c r="C1298" s="151" t="s">
        <v>2792</v>
      </c>
      <c r="D1298" s="151" t="s">
        <v>2751</v>
      </c>
      <c r="E1298" s="151" t="s">
        <v>2752</v>
      </c>
      <c r="F1298" s="151">
        <v>8</v>
      </c>
      <c r="G1298" s="151" t="s">
        <v>1141</v>
      </c>
      <c r="H1298" s="153">
        <v>2</v>
      </c>
      <c r="I1298" s="151">
        <v>2</v>
      </c>
      <c r="J1298" s="154" t="s">
        <v>1476</v>
      </c>
    </row>
    <row r="1299" spans="1:10" x14ac:dyDescent="0.3">
      <c r="A1299" s="151">
        <v>1298</v>
      </c>
      <c r="B1299" s="151" t="s">
        <v>2793</v>
      </c>
      <c r="C1299" s="151" t="s">
        <v>2794</v>
      </c>
      <c r="D1299" s="151" t="s">
        <v>2751</v>
      </c>
      <c r="E1299" s="151" t="s">
        <v>2752</v>
      </c>
      <c r="F1299" s="151">
        <v>8</v>
      </c>
      <c r="G1299" s="151" t="s">
        <v>1141</v>
      </c>
      <c r="H1299" s="153">
        <v>2</v>
      </c>
      <c r="I1299" s="151">
        <v>2</v>
      </c>
      <c r="J1299" s="154" t="s">
        <v>1476</v>
      </c>
    </row>
    <row r="1300" spans="1:10" x14ac:dyDescent="0.3">
      <c r="A1300" s="151">
        <v>1299</v>
      </c>
      <c r="B1300" s="151" t="s">
        <v>2795</v>
      </c>
      <c r="C1300" s="151" t="s">
        <v>2796</v>
      </c>
      <c r="D1300" s="151" t="s">
        <v>2751</v>
      </c>
      <c r="E1300" s="151" t="s">
        <v>2752</v>
      </c>
      <c r="F1300" s="151">
        <v>8</v>
      </c>
      <c r="G1300" s="151" t="s">
        <v>1141</v>
      </c>
      <c r="H1300" s="153">
        <v>2</v>
      </c>
      <c r="I1300" s="151">
        <v>2</v>
      </c>
      <c r="J1300" s="154" t="s">
        <v>1476</v>
      </c>
    </row>
    <row r="1301" spans="1:10" x14ac:dyDescent="0.3">
      <c r="A1301" s="151">
        <v>1300</v>
      </c>
      <c r="B1301" s="151" t="s">
        <v>2797</v>
      </c>
      <c r="C1301" s="151" t="s">
        <v>2798</v>
      </c>
      <c r="D1301" s="151" t="s">
        <v>2751</v>
      </c>
      <c r="E1301" s="151" t="s">
        <v>2752</v>
      </c>
      <c r="F1301" s="151">
        <v>8</v>
      </c>
      <c r="G1301" s="151" t="s">
        <v>1141</v>
      </c>
      <c r="H1301" s="153">
        <v>2</v>
      </c>
      <c r="I1301" s="151">
        <v>2</v>
      </c>
      <c r="J1301" s="154" t="s">
        <v>1476</v>
      </c>
    </row>
    <row r="1302" spans="1:10" x14ac:dyDescent="0.3">
      <c r="A1302" s="151">
        <v>1301</v>
      </c>
      <c r="B1302" s="151" t="s">
        <v>2799</v>
      </c>
      <c r="C1302" s="151" t="s">
        <v>2800</v>
      </c>
      <c r="D1302" s="151" t="s">
        <v>2751</v>
      </c>
      <c r="E1302" s="151" t="s">
        <v>2752</v>
      </c>
      <c r="F1302" s="151">
        <v>8</v>
      </c>
      <c r="G1302" s="151" t="s">
        <v>1141</v>
      </c>
      <c r="H1302" s="153">
        <v>2</v>
      </c>
      <c r="I1302" s="151">
        <v>2</v>
      </c>
      <c r="J1302" s="154" t="s">
        <v>1476</v>
      </c>
    </row>
    <row r="1303" spans="1:10" x14ac:dyDescent="0.3">
      <c r="A1303" s="151">
        <v>1302</v>
      </c>
      <c r="B1303" s="151" t="s">
        <v>2801</v>
      </c>
      <c r="C1303" s="151" t="s">
        <v>2802</v>
      </c>
      <c r="D1303" s="151" t="s">
        <v>2751</v>
      </c>
      <c r="E1303" s="151" t="s">
        <v>2752</v>
      </c>
      <c r="F1303" s="151">
        <v>8</v>
      </c>
      <c r="G1303" s="151" t="s">
        <v>1141</v>
      </c>
      <c r="H1303" s="153">
        <v>2</v>
      </c>
      <c r="I1303" s="151">
        <v>2</v>
      </c>
      <c r="J1303" s="154" t="s">
        <v>1476</v>
      </c>
    </row>
    <row r="1304" spans="1:10" x14ac:dyDescent="0.3">
      <c r="A1304" s="151">
        <v>1303</v>
      </c>
      <c r="B1304" s="151" t="s">
        <v>2803</v>
      </c>
      <c r="C1304" s="151" t="s">
        <v>2804</v>
      </c>
      <c r="D1304" s="151" t="s">
        <v>2751</v>
      </c>
      <c r="E1304" s="151" t="s">
        <v>2752</v>
      </c>
      <c r="F1304" s="151">
        <v>8</v>
      </c>
      <c r="G1304" s="151" t="s">
        <v>1141</v>
      </c>
      <c r="H1304" s="153">
        <v>2</v>
      </c>
      <c r="I1304" s="151">
        <v>2</v>
      </c>
      <c r="J1304" s="154" t="s">
        <v>1476</v>
      </c>
    </row>
    <row r="1305" spans="1:10" x14ac:dyDescent="0.3">
      <c r="A1305" s="151">
        <v>1304</v>
      </c>
      <c r="B1305" s="151" t="s">
        <v>2805</v>
      </c>
      <c r="C1305" s="151" t="s">
        <v>2806</v>
      </c>
      <c r="D1305" s="151" t="s">
        <v>2751</v>
      </c>
      <c r="E1305" s="151" t="s">
        <v>2752</v>
      </c>
      <c r="F1305" s="151">
        <v>8</v>
      </c>
      <c r="G1305" s="151" t="s">
        <v>1141</v>
      </c>
      <c r="H1305" s="153">
        <v>2</v>
      </c>
      <c r="I1305" s="151">
        <v>2</v>
      </c>
      <c r="J1305" s="154" t="s">
        <v>1476</v>
      </c>
    </row>
    <row r="1306" spans="1:10" x14ac:dyDescent="0.3">
      <c r="A1306" s="151">
        <v>1305</v>
      </c>
      <c r="B1306" s="151" t="s">
        <v>2807</v>
      </c>
      <c r="C1306" s="151" t="s">
        <v>2808</v>
      </c>
      <c r="D1306" s="151" t="s">
        <v>2751</v>
      </c>
      <c r="E1306" s="151" t="s">
        <v>2752</v>
      </c>
      <c r="F1306" s="151">
        <v>8</v>
      </c>
      <c r="G1306" s="151" t="s">
        <v>1141</v>
      </c>
      <c r="H1306" s="153">
        <v>2</v>
      </c>
      <c r="I1306" s="151">
        <v>2</v>
      </c>
      <c r="J1306" s="154" t="s">
        <v>1476</v>
      </c>
    </row>
    <row r="1307" spans="1:10" x14ac:dyDescent="0.3">
      <c r="A1307" s="151">
        <v>1306</v>
      </c>
      <c r="B1307" s="151" t="s">
        <v>2809</v>
      </c>
      <c r="C1307" s="151" t="s">
        <v>2810</v>
      </c>
      <c r="D1307" s="151" t="s">
        <v>2751</v>
      </c>
      <c r="E1307" s="151" t="s">
        <v>2752</v>
      </c>
      <c r="F1307" s="151">
        <v>8</v>
      </c>
      <c r="G1307" s="151" t="s">
        <v>1141</v>
      </c>
      <c r="H1307" s="153">
        <v>2</v>
      </c>
      <c r="I1307" s="151">
        <v>2</v>
      </c>
      <c r="J1307" s="154" t="s">
        <v>1476</v>
      </c>
    </row>
    <row r="1308" spans="1:10" x14ac:dyDescent="0.3">
      <c r="A1308" s="151">
        <v>1307</v>
      </c>
      <c r="B1308" s="151" t="s">
        <v>2811</v>
      </c>
      <c r="C1308" s="151" t="s">
        <v>2812</v>
      </c>
      <c r="D1308" s="151" t="s">
        <v>2751</v>
      </c>
      <c r="E1308" s="151" t="s">
        <v>2752</v>
      </c>
      <c r="F1308" s="151">
        <v>8</v>
      </c>
      <c r="G1308" s="151" t="s">
        <v>1141</v>
      </c>
      <c r="H1308" s="153">
        <v>2</v>
      </c>
      <c r="I1308" s="151">
        <v>2</v>
      </c>
      <c r="J1308" s="154" t="s">
        <v>1476</v>
      </c>
    </row>
    <row r="1309" spans="1:10" x14ac:dyDescent="0.3">
      <c r="A1309" s="151">
        <v>1308</v>
      </c>
      <c r="B1309" s="151" t="s">
        <v>2813</v>
      </c>
      <c r="C1309" s="151" t="s">
        <v>2814</v>
      </c>
      <c r="D1309" s="151" t="s">
        <v>2751</v>
      </c>
      <c r="E1309" s="151" t="s">
        <v>2752</v>
      </c>
      <c r="F1309" s="151">
        <v>8</v>
      </c>
      <c r="G1309" s="151" t="s">
        <v>1141</v>
      </c>
      <c r="H1309" s="153">
        <v>2</v>
      </c>
      <c r="I1309" s="151">
        <v>2</v>
      </c>
      <c r="J1309" s="154" t="s">
        <v>1476</v>
      </c>
    </row>
    <row r="1310" spans="1:10" x14ac:dyDescent="0.3">
      <c r="A1310" s="151">
        <v>1309</v>
      </c>
      <c r="B1310" s="151" t="s">
        <v>2815</v>
      </c>
      <c r="C1310" s="151" t="s">
        <v>2816</v>
      </c>
      <c r="D1310" s="151" t="s">
        <v>2817</v>
      </c>
      <c r="E1310" s="151" t="s">
        <v>2818</v>
      </c>
      <c r="F1310" s="151">
        <v>8</v>
      </c>
      <c r="G1310" s="151" t="s">
        <v>1141</v>
      </c>
      <c r="H1310" s="153">
        <v>3</v>
      </c>
      <c r="I1310" s="151">
        <v>3</v>
      </c>
      <c r="J1310" s="154" t="s">
        <v>1147</v>
      </c>
    </row>
    <row r="1311" spans="1:10" x14ac:dyDescent="0.3">
      <c r="A1311" s="151">
        <v>1310</v>
      </c>
      <c r="B1311" s="151" t="s">
        <v>2819</v>
      </c>
      <c r="C1311" s="151" t="s">
        <v>2820</v>
      </c>
      <c r="D1311" s="151" t="s">
        <v>2817</v>
      </c>
      <c r="E1311" s="151" t="s">
        <v>2818</v>
      </c>
      <c r="F1311" s="151">
        <v>8</v>
      </c>
      <c r="G1311" s="151" t="s">
        <v>1141</v>
      </c>
      <c r="H1311" s="153">
        <v>3</v>
      </c>
      <c r="I1311" s="151">
        <v>3</v>
      </c>
      <c r="J1311" s="154" t="s">
        <v>1147</v>
      </c>
    </row>
    <row r="1312" spans="1:10" x14ac:dyDescent="0.3">
      <c r="A1312" s="151">
        <v>1311</v>
      </c>
      <c r="B1312" s="151" t="s">
        <v>2821</v>
      </c>
      <c r="C1312" s="151" t="s">
        <v>2822</v>
      </c>
      <c r="D1312" s="151" t="s">
        <v>2817</v>
      </c>
      <c r="E1312" s="151" t="s">
        <v>2818</v>
      </c>
      <c r="F1312" s="151">
        <v>8</v>
      </c>
      <c r="G1312" s="151" t="s">
        <v>1141</v>
      </c>
      <c r="H1312" s="153">
        <v>3</v>
      </c>
      <c r="I1312" s="151">
        <v>3</v>
      </c>
      <c r="J1312" s="154" t="s">
        <v>1147</v>
      </c>
    </row>
    <row r="1313" spans="1:10" x14ac:dyDescent="0.3">
      <c r="A1313" s="151">
        <v>1312</v>
      </c>
      <c r="B1313" s="151" t="s">
        <v>2823</v>
      </c>
      <c r="C1313" s="151" t="s">
        <v>2824</v>
      </c>
      <c r="D1313" s="151" t="s">
        <v>2817</v>
      </c>
      <c r="E1313" s="151" t="s">
        <v>2818</v>
      </c>
      <c r="F1313" s="151">
        <v>8</v>
      </c>
      <c r="G1313" s="151" t="s">
        <v>1141</v>
      </c>
      <c r="H1313" s="153">
        <v>3</v>
      </c>
      <c r="I1313" s="151">
        <v>3</v>
      </c>
      <c r="J1313" s="154" t="s">
        <v>1147</v>
      </c>
    </row>
    <row r="1314" spans="1:10" x14ac:dyDescent="0.3">
      <c r="A1314" s="151">
        <v>1313</v>
      </c>
      <c r="B1314" s="151" t="s">
        <v>2825</v>
      </c>
      <c r="C1314" s="151" t="s">
        <v>2826</v>
      </c>
      <c r="D1314" s="151" t="s">
        <v>2817</v>
      </c>
      <c r="E1314" s="151" t="s">
        <v>2818</v>
      </c>
      <c r="F1314" s="151">
        <v>8</v>
      </c>
      <c r="G1314" s="151" t="s">
        <v>1141</v>
      </c>
      <c r="H1314" s="153">
        <v>3</v>
      </c>
      <c r="I1314" s="151">
        <v>3</v>
      </c>
      <c r="J1314" s="154" t="s">
        <v>1147</v>
      </c>
    </row>
    <row r="1315" spans="1:10" x14ac:dyDescent="0.3">
      <c r="A1315" s="151">
        <v>1314</v>
      </c>
      <c r="B1315" s="151" t="s">
        <v>2827</v>
      </c>
      <c r="C1315" s="151" t="s">
        <v>2828</v>
      </c>
      <c r="D1315" s="151" t="s">
        <v>2817</v>
      </c>
      <c r="E1315" s="151" t="s">
        <v>2818</v>
      </c>
      <c r="F1315" s="151">
        <v>8</v>
      </c>
      <c r="G1315" s="151" t="s">
        <v>1141</v>
      </c>
      <c r="H1315" s="153">
        <v>3</v>
      </c>
      <c r="I1315" s="151">
        <v>3</v>
      </c>
      <c r="J1315" s="154" t="s">
        <v>1147</v>
      </c>
    </row>
    <row r="1316" spans="1:10" x14ac:dyDescent="0.3">
      <c r="A1316" s="151">
        <v>1315</v>
      </c>
      <c r="B1316" s="151" t="s">
        <v>2829</v>
      </c>
      <c r="C1316" s="151" t="s">
        <v>2830</v>
      </c>
      <c r="D1316" s="151" t="s">
        <v>2817</v>
      </c>
      <c r="E1316" s="151" t="s">
        <v>2818</v>
      </c>
      <c r="F1316" s="151">
        <v>8</v>
      </c>
      <c r="G1316" s="151" t="s">
        <v>1141</v>
      </c>
      <c r="H1316" s="153">
        <v>3</v>
      </c>
      <c r="I1316" s="151">
        <v>3</v>
      </c>
      <c r="J1316" s="154" t="s">
        <v>1147</v>
      </c>
    </row>
    <row r="1317" spans="1:10" x14ac:dyDescent="0.3">
      <c r="A1317" s="151">
        <v>1316</v>
      </c>
      <c r="B1317" s="151" t="s">
        <v>2831</v>
      </c>
      <c r="C1317" s="151" t="s">
        <v>2832</v>
      </c>
      <c r="D1317" s="151" t="s">
        <v>2817</v>
      </c>
      <c r="E1317" s="151" t="s">
        <v>2818</v>
      </c>
      <c r="F1317" s="151">
        <v>8</v>
      </c>
      <c r="G1317" s="151" t="s">
        <v>1141</v>
      </c>
      <c r="H1317" s="153">
        <v>3</v>
      </c>
      <c r="I1317" s="151">
        <v>3</v>
      </c>
      <c r="J1317" s="154" t="s">
        <v>1147</v>
      </c>
    </row>
    <row r="1318" spans="1:10" x14ac:dyDescent="0.3">
      <c r="A1318" s="151">
        <v>1317</v>
      </c>
      <c r="B1318" s="151" t="s">
        <v>2833</v>
      </c>
      <c r="C1318" s="151" t="s">
        <v>2834</v>
      </c>
      <c r="D1318" s="151" t="s">
        <v>2817</v>
      </c>
      <c r="E1318" s="151" t="s">
        <v>2818</v>
      </c>
      <c r="F1318" s="151">
        <v>8</v>
      </c>
      <c r="G1318" s="151" t="s">
        <v>1141</v>
      </c>
      <c r="H1318" s="153">
        <v>3</v>
      </c>
      <c r="I1318" s="151">
        <v>3</v>
      </c>
      <c r="J1318" s="154" t="s">
        <v>1147</v>
      </c>
    </row>
    <row r="1319" spans="1:10" x14ac:dyDescent="0.3">
      <c r="A1319" s="151">
        <v>1318</v>
      </c>
      <c r="B1319" s="151" t="s">
        <v>2835</v>
      </c>
      <c r="C1319" s="151" t="s">
        <v>2836</v>
      </c>
      <c r="D1319" s="151" t="s">
        <v>2817</v>
      </c>
      <c r="E1319" s="151" t="s">
        <v>2818</v>
      </c>
      <c r="F1319" s="151">
        <v>8</v>
      </c>
      <c r="G1319" s="151" t="s">
        <v>1141</v>
      </c>
      <c r="H1319" s="153">
        <v>3</v>
      </c>
      <c r="I1319" s="151">
        <v>3</v>
      </c>
      <c r="J1319" s="154" t="s">
        <v>1147</v>
      </c>
    </row>
    <row r="1320" spans="1:10" x14ac:dyDescent="0.3">
      <c r="A1320" s="151">
        <v>1319</v>
      </c>
      <c r="B1320" s="151" t="s">
        <v>2837</v>
      </c>
      <c r="C1320" s="151" t="s">
        <v>2838</v>
      </c>
      <c r="D1320" s="151" t="s">
        <v>2817</v>
      </c>
      <c r="E1320" s="151" t="s">
        <v>2818</v>
      </c>
      <c r="F1320" s="151">
        <v>8</v>
      </c>
      <c r="G1320" s="151" t="s">
        <v>1141</v>
      </c>
      <c r="H1320" s="153">
        <v>3</v>
      </c>
      <c r="I1320" s="151">
        <v>3</v>
      </c>
      <c r="J1320" s="154" t="s">
        <v>1147</v>
      </c>
    </row>
    <row r="1321" spans="1:10" x14ac:dyDescent="0.3">
      <c r="A1321" s="151">
        <v>1320</v>
      </c>
      <c r="B1321" s="151" t="s">
        <v>2839</v>
      </c>
      <c r="C1321" s="151" t="s">
        <v>2840</v>
      </c>
      <c r="D1321" s="151" t="s">
        <v>2817</v>
      </c>
      <c r="E1321" s="151" t="s">
        <v>2818</v>
      </c>
      <c r="F1321" s="151">
        <v>8</v>
      </c>
      <c r="G1321" s="151" t="s">
        <v>1141</v>
      </c>
      <c r="H1321" s="153">
        <v>3</v>
      </c>
      <c r="I1321" s="151">
        <v>3</v>
      </c>
      <c r="J1321" s="154" t="s">
        <v>1147</v>
      </c>
    </row>
    <row r="1322" spans="1:10" x14ac:dyDescent="0.3">
      <c r="A1322" s="151">
        <v>1321</v>
      </c>
      <c r="B1322" s="151" t="s">
        <v>2841</v>
      </c>
      <c r="C1322" s="151" t="s">
        <v>2842</v>
      </c>
      <c r="D1322" s="151" t="s">
        <v>2817</v>
      </c>
      <c r="E1322" s="151" t="s">
        <v>2818</v>
      </c>
      <c r="F1322" s="151">
        <v>8</v>
      </c>
      <c r="G1322" s="151" t="s">
        <v>1141</v>
      </c>
      <c r="H1322" s="153">
        <v>3</v>
      </c>
      <c r="I1322" s="151">
        <v>3</v>
      </c>
      <c r="J1322" s="154" t="s">
        <v>1147</v>
      </c>
    </row>
    <row r="1323" spans="1:10" x14ac:dyDescent="0.3">
      <c r="A1323" s="151">
        <v>1322</v>
      </c>
      <c r="B1323" s="151" t="s">
        <v>2843</v>
      </c>
      <c r="C1323" s="151" t="s">
        <v>2844</v>
      </c>
      <c r="D1323" s="151" t="s">
        <v>2817</v>
      </c>
      <c r="E1323" s="151" t="s">
        <v>2818</v>
      </c>
      <c r="F1323" s="151">
        <v>8</v>
      </c>
      <c r="G1323" s="151" t="s">
        <v>1141</v>
      </c>
      <c r="H1323" s="153">
        <v>3</v>
      </c>
      <c r="I1323" s="151">
        <v>3</v>
      </c>
      <c r="J1323" s="154" t="s">
        <v>1147</v>
      </c>
    </row>
    <row r="1324" spans="1:10" x14ac:dyDescent="0.3">
      <c r="A1324" s="151">
        <v>1323</v>
      </c>
      <c r="B1324" s="151" t="s">
        <v>2845</v>
      </c>
      <c r="C1324" s="151" t="s">
        <v>2846</v>
      </c>
      <c r="D1324" s="151" t="s">
        <v>2817</v>
      </c>
      <c r="E1324" s="151" t="s">
        <v>2818</v>
      </c>
      <c r="F1324" s="151">
        <v>8</v>
      </c>
      <c r="G1324" s="151" t="s">
        <v>1141</v>
      </c>
      <c r="H1324" s="153">
        <v>3</v>
      </c>
      <c r="I1324" s="151">
        <v>3</v>
      </c>
      <c r="J1324" s="154" t="s">
        <v>1147</v>
      </c>
    </row>
    <row r="1325" spans="1:10" x14ac:dyDescent="0.3">
      <c r="A1325" s="151">
        <v>1324</v>
      </c>
      <c r="B1325" s="151" t="s">
        <v>2847</v>
      </c>
      <c r="C1325" s="151" t="s">
        <v>2848</v>
      </c>
      <c r="D1325" s="151" t="s">
        <v>2817</v>
      </c>
      <c r="E1325" s="151" t="s">
        <v>2818</v>
      </c>
      <c r="F1325" s="151">
        <v>8</v>
      </c>
      <c r="G1325" s="151" t="s">
        <v>1141</v>
      </c>
      <c r="H1325" s="153">
        <v>3</v>
      </c>
      <c r="I1325" s="151">
        <v>3</v>
      </c>
      <c r="J1325" s="154" t="s">
        <v>1147</v>
      </c>
    </row>
    <row r="1326" spans="1:10" x14ac:dyDescent="0.3">
      <c r="A1326" s="151">
        <v>1325</v>
      </c>
      <c r="B1326" s="151" t="s">
        <v>2849</v>
      </c>
      <c r="C1326" s="151" t="s">
        <v>2850</v>
      </c>
      <c r="D1326" s="151" t="s">
        <v>2817</v>
      </c>
      <c r="E1326" s="151" t="s">
        <v>2818</v>
      </c>
      <c r="F1326" s="151">
        <v>8</v>
      </c>
      <c r="G1326" s="151" t="s">
        <v>1141</v>
      </c>
      <c r="H1326" s="153">
        <v>3</v>
      </c>
      <c r="I1326" s="151">
        <v>3</v>
      </c>
      <c r="J1326" s="154" t="s">
        <v>1147</v>
      </c>
    </row>
    <row r="1327" spans="1:10" x14ac:dyDescent="0.3">
      <c r="A1327" s="151">
        <v>1326</v>
      </c>
      <c r="B1327" s="151" t="s">
        <v>2851</v>
      </c>
      <c r="C1327" s="151" t="s">
        <v>2852</v>
      </c>
      <c r="D1327" s="151" t="s">
        <v>2817</v>
      </c>
      <c r="E1327" s="151" t="s">
        <v>2818</v>
      </c>
      <c r="F1327" s="151">
        <v>8</v>
      </c>
      <c r="G1327" s="151" t="s">
        <v>1141</v>
      </c>
      <c r="H1327" s="153">
        <v>3</v>
      </c>
      <c r="I1327" s="151">
        <v>3</v>
      </c>
      <c r="J1327" s="154" t="s">
        <v>1147</v>
      </c>
    </row>
    <row r="1328" spans="1:10" x14ac:dyDescent="0.3">
      <c r="A1328" s="151">
        <v>1327</v>
      </c>
      <c r="B1328" s="151" t="s">
        <v>2853</v>
      </c>
      <c r="C1328" s="151" t="s">
        <v>2854</v>
      </c>
      <c r="D1328" s="151" t="s">
        <v>2817</v>
      </c>
      <c r="E1328" s="151" t="s">
        <v>2818</v>
      </c>
      <c r="F1328" s="151">
        <v>8</v>
      </c>
      <c r="G1328" s="151" t="s">
        <v>1141</v>
      </c>
      <c r="H1328" s="153">
        <v>3</v>
      </c>
      <c r="I1328" s="151">
        <v>3</v>
      </c>
      <c r="J1328" s="154" t="s">
        <v>1147</v>
      </c>
    </row>
    <row r="1329" spans="1:10" x14ac:dyDescent="0.3">
      <c r="A1329" s="151">
        <v>1328</v>
      </c>
      <c r="B1329" s="151" t="s">
        <v>2855</v>
      </c>
      <c r="C1329" s="151" t="s">
        <v>2856</v>
      </c>
      <c r="D1329" s="151" t="s">
        <v>2817</v>
      </c>
      <c r="E1329" s="151" t="s">
        <v>2818</v>
      </c>
      <c r="F1329" s="151">
        <v>8</v>
      </c>
      <c r="G1329" s="151" t="s">
        <v>1141</v>
      </c>
      <c r="H1329" s="153">
        <v>3</v>
      </c>
      <c r="I1329" s="151">
        <v>3</v>
      </c>
      <c r="J1329" s="154" t="s">
        <v>1147</v>
      </c>
    </row>
    <row r="1330" spans="1:10" x14ac:dyDescent="0.3">
      <c r="A1330" s="151">
        <v>1329</v>
      </c>
      <c r="B1330" s="151" t="s">
        <v>2857</v>
      </c>
      <c r="C1330" s="151" t="s">
        <v>2858</v>
      </c>
      <c r="D1330" s="151" t="s">
        <v>2817</v>
      </c>
      <c r="E1330" s="151" t="s">
        <v>2818</v>
      </c>
      <c r="F1330" s="151">
        <v>8</v>
      </c>
      <c r="G1330" s="151" t="s">
        <v>1141</v>
      </c>
      <c r="H1330" s="153">
        <v>3</v>
      </c>
      <c r="I1330" s="151">
        <v>3</v>
      </c>
      <c r="J1330" s="154" t="s">
        <v>1147</v>
      </c>
    </row>
    <row r="1331" spans="1:10" x14ac:dyDescent="0.3">
      <c r="A1331" s="151">
        <v>1330</v>
      </c>
      <c r="B1331" s="151" t="s">
        <v>2859</v>
      </c>
      <c r="C1331" s="151" t="s">
        <v>2860</v>
      </c>
      <c r="D1331" s="151" t="s">
        <v>2817</v>
      </c>
      <c r="E1331" s="151" t="s">
        <v>2818</v>
      </c>
      <c r="F1331" s="151">
        <v>8</v>
      </c>
      <c r="G1331" s="151" t="s">
        <v>1141</v>
      </c>
      <c r="H1331" s="153">
        <v>3</v>
      </c>
      <c r="I1331" s="151">
        <v>3</v>
      </c>
      <c r="J1331" s="154" t="s">
        <v>1147</v>
      </c>
    </row>
    <row r="1332" spans="1:10" x14ac:dyDescent="0.3">
      <c r="A1332" s="151">
        <v>1331</v>
      </c>
      <c r="B1332" s="151" t="s">
        <v>2861</v>
      </c>
      <c r="C1332" s="151" t="s">
        <v>2862</v>
      </c>
      <c r="D1332" s="151" t="s">
        <v>2817</v>
      </c>
      <c r="E1332" s="151" t="s">
        <v>2818</v>
      </c>
      <c r="F1332" s="151">
        <v>8</v>
      </c>
      <c r="G1332" s="151" t="s">
        <v>1141</v>
      </c>
      <c r="H1332" s="153">
        <v>3</v>
      </c>
      <c r="I1332" s="151">
        <v>3</v>
      </c>
      <c r="J1332" s="154" t="s">
        <v>1147</v>
      </c>
    </row>
    <row r="1333" spans="1:10" x14ac:dyDescent="0.3">
      <c r="A1333" s="151">
        <v>1332</v>
      </c>
      <c r="B1333" s="151" t="s">
        <v>2863</v>
      </c>
      <c r="C1333" s="151" t="s">
        <v>2864</v>
      </c>
      <c r="D1333" s="151" t="s">
        <v>2865</v>
      </c>
      <c r="E1333" s="151" t="s">
        <v>2866</v>
      </c>
      <c r="F1333" s="151">
        <v>8</v>
      </c>
      <c r="G1333" s="151" t="s">
        <v>1141</v>
      </c>
      <c r="H1333" s="153">
        <v>2</v>
      </c>
      <c r="I1333" s="151">
        <v>2</v>
      </c>
      <c r="J1333" s="154" t="s">
        <v>1476</v>
      </c>
    </row>
    <row r="1334" spans="1:10" x14ac:dyDescent="0.3">
      <c r="A1334" s="151">
        <v>1333</v>
      </c>
      <c r="B1334" s="151" t="s">
        <v>2867</v>
      </c>
      <c r="C1334" s="151" t="s">
        <v>2868</v>
      </c>
      <c r="D1334" s="151" t="s">
        <v>2865</v>
      </c>
      <c r="E1334" s="151" t="s">
        <v>2866</v>
      </c>
      <c r="F1334" s="151">
        <v>8</v>
      </c>
      <c r="G1334" s="151" t="s">
        <v>1141</v>
      </c>
      <c r="H1334" s="153">
        <v>2</v>
      </c>
      <c r="I1334" s="151">
        <v>2</v>
      </c>
      <c r="J1334" s="154" t="s">
        <v>1476</v>
      </c>
    </row>
    <row r="1335" spans="1:10" x14ac:dyDescent="0.3">
      <c r="A1335" s="151">
        <v>1334</v>
      </c>
      <c r="B1335" s="151" t="s">
        <v>2869</v>
      </c>
      <c r="C1335" s="151" t="s">
        <v>2870</v>
      </c>
      <c r="D1335" s="151" t="s">
        <v>2865</v>
      </c>
      <c r="E1335" s="151" t="s">
        <v>2866</v>
      </c>
      <c r="F1335" s="151">
        <v>8</v>
      </c>
      <c r="G1335" s="151" t="s">
        <v>1141</v>
      </c>
      <c r="H1335" s="153">
        <v>2</v>
      </c>
      <c r="I1335" s="151">
        <v>2</v>
      </c>
      <c r="J1335" s="154" t="s">
        <v>1476</v>
      </c>
    </row>
    <row r="1336" spans="1:10" x14ac:dyDescent="0.3">
      <c r="A1336" s="151">
        <v>1335</v>
      </c>
      <c r="B1336" s="151" t="s">
        <v>2871</v>
      </c>
      <c r="C1336" s="151" t="s">
        <v>2872</v>
      </c>
      <c r="D1336" s="151" t="s">
        <v>2865</v>
      </c>
      <c r="E1336" s="151" t="s">
        <v>2866</v>
      </c>
      <c r="F1336" s="151">
        <v>8</v>
      </c>
      <c r="G1336" s="151" t="s">
        <v>1141</v>
      </c>
      <c r="H1336" s="153">
        <v>2</v>
      </c>
      <c r="I1336" s="151">
        <v>2</v>
      </c>
      <c r="J1336" s="154" t="s">
        <v>1476</v>
      </c>
    </row>
    <row r="1337" spans="1:10" x14ac:dyDescent="0.3">
      <c r="A1337" s="151">
        <v>1336</v>
      </c>
      <c r="B1337" s="151" t="s">
        <v>2873</v>
      </c>
      <c r="C1337" s="151" t="s">
        <v>2874</v>
      </c>
      <c r="D1337" s="151" t="s">
        <v>2865</v>
      </c>
      <c r="E1337" s="151" t="s">
        <v>2866</v>
      </c>
      <c r="F1337" s="151">
        <v>8</v>
      </c>
      <c r="G1337" s="151" t="s">
        <v>1141</v>
      </c>
      <c r="H1337" s="153">
        <v>2</v>
      </c>
      <c r="I1337" s="151">
        <v>2</v>
      </c>
      <c r="J1337" s="154" t="s">
        <v>1476</v>
      </c>
    </row>
    <row r="1338" spans="1:10" x14ac:dyDescent="0.3">
      <c r="A1338" s="151">
        <v>1337</v>
      </c>
      <c r="B1338" s="151" t="s">
        <v>2875</v>
      </c>
      <c r="C1338" s="151" t="s">
        <v>2876</v>
      </c>
      <c r="D1338" s="151" t="s">
        <v>2865</v>
      </c>
      <c r="E1338" s="151" t="s">
        <v>2866</v>
      </c>
      <c r="F1338" s="151">
        <v>8</v>
      </c>
      <c r="G1338" s="151" t="s">
        <v>1141</v>
      </c>
      <c r="H1338" s="153">
        <v>2</v>
      </c>
      <c r="I1338" s="151">
        <v>2</v>
      </c>
      <c r="J1338" s="154" t="s">
        <v>1476</v>
      </c>
    </row>
    <row r="1339" spans="1:10" x14ac:dyDescent="0.3">
      <c r="A1339" s="151">
        <v>1338</v>
      </c>
      <c r="B1339" s="151" t="s">
        <v>2877</v>
      </c>
      <c r="C1339" s="151" t="s">
        <v>2878</v>
      </c>
      <c r="D1339" s="151" t="s">
        <v>2865</v>
      </c>
      <c r="E1339" s="151" t="s">
        <v>2866</v>
      </c>
      <c r="F1339" s="151">
        <v>8</v>
      </c>
      <c r="G1339" s="151" t="s">
        <v>1141</v>
      </c>
      <c r="H1339" s="153">
        <v>2</v>
      </c>
      <c r="I1339" s="151">
        <v>2</v>
      </c>
      <c r="J1339" s="154" t="s">
        <v>1476</v>
      </c>
    </row>
    <row r="1340" spans="1:10" x14ac:dyDescent="0.3">
      <c r="A1340" s="151">
        <v>1339</v>
      </c>
      <c r="B1340" s="151" t="s">
        <v>2879</v>
      </c>
      <c r="C1340" s="151" t="s">
        <v>2880</v>
      </c>
      <c r="D1340" s="151" t="s">
        <v>2865</v>
      </c>
      <c r="E1340" s="151" t="s">
        <v>2866</v>
      </c>
      <c r="F1340" s="151">
        <v>8</v>
      </c>
      <c r="G1340" s="151" t="s">
        <v>1141</v>
      </c>
      <c r="H1340" s="153">
        <v>2</v>
      </c>
      <c r="I1340" s="151">
        <v>2</v>
      </c>
      <c r="J1340" s="154" t="s">
        <v>1476</v>
      </c>
    </row>
    <row r="1341" spans="1:10" x14ac:dyDescent="0.3">
      <c r="A1341" s="151">
        <v>1340</v>
      </c>
      <c r="B1341" s="151" t="s">
        <v>2881</v>
      </c>
      <c r="C1341" s="151" t="s">
        <v>2882</v>
      </c>
      <c r="D1341" s="151" t="s">
        <v>2865</v>
      </c>
      <c r="E1341" s="151" t="s">
        <v>2866</v>
      </c>
      <c r="F1341" s="151">
        <v>8</v>
      </c>
      <c r="G1341" s="151" t="s">
        <v>1141</v>
      </c>
      <c r="H1341" s="153">
        <v>2</v>
      </c>
      <c r="I1341" s="151">
        <v>2</v>
      </c>
      <c r="J1341" s="154" t="s">
        <v>1476</v>
      </c>
    </row>
    <row r="1342" spans="1:10" x14ac:dyDescent="0.3">
      <c r="A1342" s="151">
        <v>1341</v>
      </c>
      <c r="B1342" s="151" t="s">
        <v>2883</v>
      </c>
      <c r="C1342" s="151" t="s">
        <v>2884</v>
      </c>
      <c r="D1342" s="151" t="s">
        <v>2865</v>
      </c>
      <c r="E1342" s="151" t="s">
        <v>2866</v>
      </c>
      <c r="F1342" s="151">
        <v>8</v>
      </c>
      <c r="G1342" s="151" t="s">
        <v>1141</v>
      </c>
      <c r="H1342" s="153">
        <v>2</v>
      </c>
      <c r="I1342" s="151">
        <v>2</v>
      </c>
      <c r="J1342" s="154" t="s">
        <v>1476</v>
      </c>
    </row>
    <row r="1343" spans="1:10" x14ac:dyDescent="0.3">
      <c r="A1343" s="151">
        <v>1342</v>
      </c>
      <c r="B1343" s="151" t="s">
        <v>2885</v>
      </c>
      <c r="C1343" s="151" t="s">
        <v>2886</v>
      </c>
      <c r="D1343" s="151" t="s">
        <v>2865</v>
      </c>
      <c r="E1343" s="151" t="s">
        <v>2866</v>
      </c>
      <c r="F1343" s="151">
        <v>8</v>
      </c>
      <c r="G1343" s="151" t="s">
        <v>1141</v>
      </c>
      <c r="H1343" s="153">
        <v>2</v>
      </c>
      <c r="I1343" s="151">
        <v>2</v>
      </c>
      <c r="J1343" s="154" t="s">
        <v>1476</v>
      </c>
    </row>
    <row r="1344" spans="1:10" x14ac:dyDescent="0.3">
      <c r="A1344" s="151">
        <v>1343</v>
      </c>
      <c r="B1344" s="151" t="s">
        <v>2887</v>
      </c>
      <c r="C1344" s="151" t="s">
        <v>2888</v>
      </c>
      <c r="D1344" s="151" t="s">
        <v>2865</v>
      </c>
      <c r="E1344" s="151" t="s">
        <v>2866</v>
      </c>
      <c r="F1344" s="151">
        <v>8</v>
      </c>
      <c r="G1344" s="151" t="s">
        <v>1141</v>
      </c>
      <c r="H1344" s="153">
        <v>2</v>
      </c>
      <c r="I1344" s="151">
        <v>2</v>
      </c>
      <c r="J1344" s="154" t="s">
        <v>1476</v>
      </c>
    </row>
    <row r="1345" spans="1:10" x14ac:dyDescent="0.3">
      <c r="A1345" s="151">
        <v>1344</v>
      </c>
      <c r="B1345" s="151" t="s">
        <v>2889</v>
      </c>
      <c r="C1345" s="151" t="s">
        <v>2890</v>
      </c>
      <c r="D1345" s="151" t="s">
        <v>2865</v>
      </c>
      <c r="E1345" s="151" t="s">
        <v>2866</v>
      </c>
      <c r="F1345" s="151">
        <v>8</v>
      </c>
      <c r="G1345" s="151" t="s">
        <v>1141</v>
      </c>
      <c r="H1345" s="153">
        <v>2</v>
      </c>
      <c r="I1345" s="151">
        <v>2</v>
      </c>
      <c r="J1345" s="154" t="s">
        <v>1476</v>
      </c>
    </row>
    <row r="1346" spans="1:10" x14ac:dyDescent="0.3">
      <c r="A1346" s="151">
        <v>1345</v>
      </c>
      <c r="B1346" s="151" t="s">
        <v>2891</v>
      </c>
      <c r="C1346" s="151" t="s">
        <v>2892</v>
      </c>
      <c r="D1346" s="151" t="s">
        <v>2865</v>
      </c>
      <c r="E1346" s="151" t="s">
        <v>2866</v>
      </c>
      <c r="F1346" s="151">
        <v>8</v>
      </c>
      <c r="G1346" s="151" t="s">
        <v>1141</v>
      </c>
      <c r="H1346" s="153">
        <v>2</v>
      </c>
      <c r="I1346" s="151">
        <v>2</v>
      </c>
      <c r="J1346" s="154" t="s">
        <v>1476</v>
      </c>
    </row>
    <row r="1347" spans="1:10" x14ac:dyDescent="0.3">
      <c r="A1347" s="151">
        <v>1346</v>
      </c>
      <c r="B1347" s="151" t="s">
        <v>2893</v>
      </c>
      <c r="C1347" s="151" t="s">
        <v>2894</v>
      </c>
      <c r="D1347" s="151" t="s">
        <v>2865</v>
      </c>
      <c r="E1347" s="151" t="s">
        <v>2866</v>
      </c>
      <c r="F1347" s="151">
        <v>8</v>
      </c>
      <c r="G1347" s="151" t="s">
        <v>1141</v>
      </c>
      <c r="H1347" s="153">
        <v>2</v>
      </c>
      <c r="I1347" s="151">
        <v>2</v>
      </c>
      <c r="J1347" s="154" t="s">
        <v>1476</v>
      </c>
    </row>
    <row r="1348" spans="1:10" x14ac:dyDescent="0.3">
      <c r="A1348" s="151">
        <v>1347</v>
      </c>
      <c r="B1348" s="151" t="s">
        <v>2895</v>
      </c>
      <c r="C1348" s="151" t="s">
        <v>2896</v>
      </c>
      <c r="D1348" s="151" t="s">
        <v>2865</v>
      </c>
      <c r="E1348" s="151" t="s">
        <v>2866</v>
      </c>
      <c r="F1348" s="151">
        <v>8</v>
      </c>
      <c r="G1348" s="151" t="s">
        <v>1141</v>
      </c>
      <c r="H1348" s="153">
        <v>2</v>
      </c>
      <c r="I1348" s="151">
        <v>2</v>
      </c>
      <c r="J1348" s="154" t="s">
        <v>1476</v>
      </c>
    </row>
    <row r="1349" spans="1:10" x14ac:dyDescent="0.3">
      <c r="A1349" s="151">
        <v>1348</v>
      </c>
      <c r="B1349" s="151" t="s">
        <v>2897</v>
      </c>
      <c r="C1349" s="151" t="s">
        <v>2898</v>
      </c>
      <c r="D1349" s="151" t="s">
        <v>2865</v>
      </c>
      <c r="E1349" s="151" t="s">
        <v>2866</v>
      </c>
      <c r="F1349" s="151">
        <v>8</v>
      </c>
      <c r="G1349" s="151" t="s">
        <v>1141</v>
      </c>
      <c r="H1349" s="153">
        <v>2</v>
      </c>
      <c r="I1349" s="151">
        <v>2</v>
      </c>
      <c r="J1349" s="154" t="s">
        <v>1476</v>
      </c>
    </row>
    <row r="1350" spans="1:10" x14ac:dyDescent="0.3">
      <c r="A1350" s="151">
        <v>1349</v>
      </c>
      <c r="B1350" s="151" t="s">
        <v>2899</v>
      </c>
      <c r="C1350" s="151" t="s">
        <v>2900</v>
      </c>
      <c r="D1350" s="151" t="s">
        <v>2865</v>
      </c>
      <c r="E1350" s="151" t="s">
        <v>2866</v>
      </c>
      <c r="F1350" s="151">
        <v>8</v>
      </c>
      <c r="G1350" s="151" t="s">
        <v>1141</v>
      </c>
      <c r="H1350" s="153">
        <v>2</v>
      </c>
      <c r="I1350" s="151">
        <v>2</v>
      </c>
      <c r="J1350" s="154" t="s">
        <v>1476</v>
      </c>
    </row>
    <row r="1351" spans="1:10" x14ac:dyDescent="0.3">
      <c r="A1351" s="151">
        <v>1350</v>
      </c>
      <c r="B1351" s="151" t="s">
        <v>2901</v>
      </c>
      <c r="C1351" s="151" t="s">
        <v>2902</v>
      </c>
      <c r="D1351" s="151" t="s">
        <v>2865</v>
      </c>
      <c r="E1351" s="151" t="s">
        <v>2866</v>
      </c>
      <c r="F1351" s="151">
        <v>8</v>
      </c>
      <c r="G1351" s="151" t="s">
        <v>1141</v>
      </c>
      <c r="H1351" s="153">
        <v>2</v>
      </c>
      <c r="I1351" s="151">
        <v>2</v>
      </c>
      <c r="J1351" s="154" t="s">
        <v>1476</v>
      </c>
    </row>
    <row r="1352" spans="1:10" x14ac:dyDescent="0.3">
      <c r="A1352" s="151">
        <v>1351</v>
      </c>
      <c r="B1352" s="151" t="s">
        <v>2903</v>
      </c>
      <c r="C1352" s="151" t="s">
        <v>2904</v>
      </c>
      <c r="D1352" s="151" t="s">
        <v>2865</v>
      </c>
      <c r="E1352" s="151" t="s">
        <v>2866</v>
      </c>
      <c r="F1352" s="151">
        <v>8</v>
      </c>
      <c r="G1352" s="151" t="s">
        <v>1141</v>
      </c>
      <c r="H1352" s="153">
        <v>2</v>
      </c>
      <c r="I1352" s="151">
        <v>2</v>
      </c>
      <c r="J1352" s="154" t="s">
        <v>1476</v>
      </c>
    </row>
    <row r="1353" spans="1:10" x14ac:dyDescent="0.3">
      <c r="A1353" s="151">
        <v>1352</v>
      </c>
      <c r="B1353" s="151" t="s">
        <v>2905</v>
      </c>
      <c r="C1353" s="151" t="s">
        <v>2906</v>
      </c>
      <c r="D1353" s="151" t="s">
        <v>2865</v>
      </c>
      <c r="E1353" s="151" t="s">
        <v>2866</v>
      </c>
      <c r="F1353" s="151">
        <v>8</v>
      </c>
      <c r="G1353" s="151" t="s">
        <v>1141</v>
      </c>
      <c r="H1353" s="153">
        <v>2</v>
      </c>
      <c r="I1353" s="151">
        <v>2</v>
      </c>
      <c r="J1353" s="154" t="s">
        <v>1476</v>
      </c>
    </row>
    <row r="1354" spans="1:10" x14ac:dyDescent="0.3">
      <c r="A1354" s="151">
        <v>1353</v>
      </c>
      <c r="B1354" s="151" t="s">
        <v>2907</v>
      </c>
      <c r="C1354" s="151" t="s">
        <v>2908</v>
      </c>
      <c r="D1354" s="151" t="s">
        <v>2865</v>
      </c>
      <c r="E1354" s="151" t="s">
        <v>2866</v>
      </c>
      <c r="F1354" s="151">
        <v>8</v>
      </c>
      <c r="G1354" s="151" t="s">
        <v>1141</v>
      </c>
      <c r="H1354" s="153">
        <v>2</v>
      </c>
      <c r="I1354" s="151">
        <v>2</v>
      </c>
      <c r="J1354" s="154" t="s">
        <v>1476</v>
      </c>
    </row>
    <row r="1355" spans="1:10" x14ac:dyDescent="0.3">
      <c r="A1355" s="151">
        <v>1354</v>
      </c>
      <c r="B1355" s="151" t="s">
        <v>2909</v>
      </c>
      <c r="C1355" s="151" t="s">
        <v>2910</v>
      </c>
      <c r="D1355" s="151" t="s">
        <v>2865</v>
      </c>
      <c r="E1355" s="151" t="s">
        <v>2866</v>
      </c>
      <c r="F1355" s="151">
        <v>8</v>
      </c>
      <c r="G1355" s="151" t="s">
        <v>1141</v>
      </c>
      <c r="H1355" s="153">
        <v>2</v>
      </c>
      <c r="I1355" s="151">
        <v>2</v>
      </c>
      <c r="J1355" s="154" t="s">
        <v>1476</v>
      </c>
    </row>
    <row r="1356" spans="1:10" x14ac:dyDescent="0.3">
      <c r="A1356" s="151">
        <v>1355</v>
      </c>
      <c r="B1356" s="151" t="s">
        <v>2911</v>
      </c>
      <c r="C1356" s="151" t="s">
        <v>2912</v>
      </c>
      <c r="D1356" s="151" t="s">
        <v>2865</v>
      </c>
      <c r="E1356" s="151" t="s">
        <v>2866</v>
      </c>
      <c r="F1356" s="151">
        <v>8</v>
      </c>
      <c r="G1356" s="151" t="s">
        <v>1141</v>
      </c>
      <c r="H1356" s="153">
        <v>2</v>
      </c>
      <c r="I1356" s="151">
        <v>2</v>
      </c>
      <c r="J1356" s="154" t="s">
        <v>1476</v>
      </c>
    </row>
    <row r="1357" spans="1:10" x14ac:dyDescent="0.3">
      <c r="A1357" s="151">
        <v>1356</v>
      </c>
      <c r="B1357" s="151" t="s">
        <v>2913</v>
      </c>
      <c r="C1357" s="151" t="s">
        <v>2914</v>
      </c>
      <c r="D1357" s="151" t="s">
        <v>2865</v>
      </c>
      <c r="E1357" s="151" t="s">
        <v>2866</v>
      </c>
      <c r="F1357" s="151">
        <v>8</v>
      </c>
      <c r="G1357" s="151" t="s">
        <v>1141</v>
      </c>
      <c r="H1357" s="153">
        <v>2</v>
      </c>
      <c r="I1357" s="151">
        <v>2</v>
      </c>
      <c r="J1357" s="154" t="s">
        <v>1476</v>
      </c>
    </row>
    <row r="1358" spans="1:10" x14ac:dyDescent="0.3">
      <c r="A1358" s="151">
        <v>1357</v>
      </c>
      <c r="B1358" s="151" t="s">
        <v>2915</v>
      </c>
      <c r="C1358" s="151" t="s">
        <v>2916</v>
      </c>
      <c r="D1358" s="151" t="s">
        <v>2865</v>
      </c>
      <c r="E1358" s="151" t="s">
        <v>2866</v>
      </c>
      <c r="F1358" s="151">
        <v>8</v>
      </c>
      <c r="G1358" s="151" t="s">
        <v>1141</v>
      </c>
      <c r="H1358" s="153">
        <v>2</v>
      </c>
      <c r="I1358" s="151">
        <v>2</v>
      </c>
      <c r="J1358" s="154" t="s">
        <v>1476</v>
      </c>
    </row>
    <row r="1359" spans="1:10" x14ac:dyDescent="0.3">
      <c r="A1359" s="151">
        <v>1358</v>
      </c>
      <c r="B1359" s="151" t="s">
        <v>2917</v>
      </c>
      <c r="C1359" s="151" t="s">
        <v>2918</v>
      </c>
      <c r="D1359" s="151" t="s">
        <v>2865</v>
      </c>
      <c r="E1359" s="151" t="s">
        <v>2866</v>
      </c>
      <c r="F1359" s="151">
        <v>8</v>
      </c>
      <c r="G1359" s="151" t="s">
        <v>1141</v>
      </c>
      <c r="H1359" s="153">
        <v>2</v>
      </c>
      <c r="I1359" s="151">
        <v>2</v>
      </c>
      <c r="J1359" s="154" t="s">
        <v>1476</v>
      </c>
    </row>
    <row r="1360" spans="1:10" x14ac:dyDescent="0.3">
      <c r="A1360" s="151">
        <v>1359</v>
      </c>
      <c r="B1360" s="151" t="s">
        <v>2919</v>
      </c>
      <c r="C1360" s="151" t="s">
        <v>2920</v>
      </c>
      <c r="D1360" s="151" t="s">
        <v>2865</v>
      </c>
      <c r="E1360" s="151" t="s">
        <v>2866</v>
      </c>
      <c r="F1360" s="151">
        <v>8</v>
      </c>
      <c r="G1360" s="151" t="s">
        <v>1141</v>
      </c>
      <c r="H1360" s="153">
        <v>2</v>
      </c>
      <c r="I1360" s="151">
        <v>2</v>
      </c>
      <c r="J1360" s="154" t="s">
        <v>1476</v>
      </c>
    </row>
    <row r="1361" spans="1:10" x14ac:dyDescent="0.3">
      <c r="A1361" s="151">
        <v>1360</v>
      </c>
      <c r="B1361" s="151" t="s">
        <v>2921</v>
      </c>
      <c r="C1361" s="151" t="s">
        <v>2922</v>
      </c>
      <c r="D1361" s="151" t="s">
        <v>2865</v>
      </c>
      <c r="E1361" s="151" t="s">
        <v>2866</v>
      </c>
      <c r="F1361" s="151">
        <v>8</v>
      </c>
      <c r="G1361" s="151" t="s">
        <v>1141</v>
      </c>
      <c r="H1361" s="153">
        <v>2</v>
      </c>
      <c r="I1361" s="151">
        <v>2</v>
      </c>
      <c r="J1361" s="154" t="s">
        <v>1476</v>
      </c>
    </row>
    <row r="1362" spans="1:10" x14ac:dyDescent="0.3">
      <c r="A1362" s="151">
        <v>1361</v>
      </c>
      <c r="B1362" s="151" t="s">
        <v>2923</v>
      </c>
      <c r="C1362" s="151" t="s">
        <v>2924</v>
      </c>
      <c r="D1362" s="151" t="s">
        <v>2865</v>
      </c>
      <c r="E1362" s="151" t="s">
        <v>2866</v>
      </c>
      <c r="F1362" s="151">
        <v>8</v>
      </c>
      <c r="G1362" s="151" t="s">
        <v>1141</v>
      </c>
      <c r="H1362" s="153">
        <v>2</v>
      </c>
      <c r="I1362" s="151">
        <v>2</v>
      </c>
      <c r="J1362" s="154" t="s">
        <v>1476</v>
      </c>
    </row>
    <row r="1363" spans="1:10" x14ac:dyDescent="0.3">
      <c r="A1363" s="151">
        <v>1362</v>
      </c>
      <c r="B1363" s="151" t="s">
        <v>2925</v>
      </c>
      <c r="C1363" s="151" t="s">
        <v>2926</v>
      </c>
      <c r="D1363" s="151" t="s">
        <v>2927</v>
      </c>
      <c r="E1363" s="151" t="s">
        <v>2928</v>
      </c>
      <c r="F1363" s="151">
        <v>8</v>
      </c>
      <c r="G1363" s="151" t="s">
        <v>1141</v>
      </c>
      <c r="H1363" s="153">
        <v>3</v>
      </c>
      <c r="I1363" s="151">
        <v>3</v>
      </c>
      <c r="J1363" s="154" t="s">
        <v>1147</v>
      </c>
    </row>
    <row r="1364" spans="1:10" x14ac:dyDescent="0.3">
      <c r="A1364" s="151">
        <v>1363</v>
      </c>
      <c r="B1364" s="151" t="s">
        <v>2929</v>
      </c>
      <c r="C1364" s="151" t="s">
        <v>2930</v>
      </c>
      <c r="D1364" s="151" t="s">
        <v>2927</v>
      </c>
      <c r="E1364" s="151" t="s">
        <v>2928</v>
      </c>
      <c r="F1364" s="151">
        <v>8</v>
      </c>
      <c r="G1364" s="151" t="s">
        <v>1141</v>
      </c>
      <c r="H1364" s="153">
        <v>3</v>
      </c>
      <c r="I1364" s="151">
        <v>3</v>
      </c>
      <c r="J1364" s="154" t="s">
        <v>1147</v>
      </c>
    </row>
    <row r="1365" spans="1:10" x14ac:dyDescent="0.3">
      <c r="A1365" s="151">
        <v>1364</v>
      </c>
      <c r="B1365" s="151" t="s">
        <v>2931</v>
      </c>
      <c r="C1365" s="151" t="s">
        <v>2932</v>
      </c>
      <c r="D1365" s="151" t="s">
        <v>2927</v>
      </c>
      <c r="E1365" s="151" t="s">
        <v>2928</v>
      </c>
      <c r="F1365" s="151">
        <v>8</v>
      </c>
      <c r="G1365" s="151" t="s">
        <v>1141</v>
      </c>
      <c r="H1365" s="153">
        <v>3</v>
      </c>
      <c r="I1365" s="151">
        <v>3</v>
      </c>
      <c r="J1365" s="154" t="s">
        <v>1147</v>
      </c>
    </row>
    <row r="1366" spans="1:10" x14ac:dyDescent="0.3">
      <c r="A1366" s="151">
        <v>1365</v>
      </c>
      <c r="B1366" s="151" t="s">
        <v>2933</v>
      </c>
      <c r="C1366" s="151" t="s">
        <v>2934</v>
      </c>
      <c r="D1366" s="151" t="s">
        <v>2927</v>
      </c>
      <c r="E1366" s="151" t="s">
        <v>2928</v>
      </c>
      <c r="F1366" s="151">
        <v>8</v>
      </c>
      <c r="G1366" s="151" t="s">
        <v>1141</v>
      </c>
      <c r="H1366" s="153">
        <v>3</v>
      </c>
      <c r="I1366" s="151">
        <v>3</v>
      </c>
      <c r="J1366" s="154" t="s">
        <v>1147</v>
      </c>
    </row>
    <row r="1367" spans="1:10" x14ac:dyDescent="0.3">
      <c r="A1367" s="151">
        <v>1366</v>
      </c>
      <c r="B1367" s="151" t="s">
        <v>2935</v>
      </c>
      <c r="C1367" s="151" t="s">
        <v>2936</v>
      </c>
      <c r="D1367" s="151" t="s">
        <v>2927</v>
      </c>
      <c r="E1367" s="151" t="s">
        <v>2928</v>
      </c>
      <c r="F1367" s="151">
        <v>8</v>
      </c>
      <c r="G1367" s="151" t="s">
        <v>1141</v>
      </c>
      <c r="H1367" s="153">
        <v>3</v>
      </c>
      <c r="I1367" s="151">
        <v>3</v>
      </c>
      <c r="J1367" s="154" t="s">
        <v>1147</v>
      </c>
    </row>
    <row r="1368" spans="1:10" x14ac:dyDescent="0.3">
      <c r="A1368" s="151">
        <v>1367</v>
      </c>
      <c r="B1368" s="151" t="s">
        <v>2937</v>
      </c>
      <c r="C1368" s="151" t="s">
        <v>2938</v>
      </c>
      <c r="D1368" s="151" t="s">
        <v>2927</v>
      </c>
      <c r="E1368" s="151" t="s">
        <v>2928</v>
      </c>
      <c r="F1368" s="151">
        <v>8</v>
      </c>
      <c r="G1368" s="151" t="s">
        <v>1141</v>
      </c>
      <c r="H1368" s="153">
        <v>3</v>
      </c>
      <c r="I1368" s="151">
        <v>3</v>
      </c>
      <c r="J1368" s="154" t="s">
        <v>1147</v>
      </c>
    </row>
    <row r="1369" spans="1:10" x14ac:dyDescent="0.3">
      <c r="A1369" s="151">
        <v>1368</v>
      </c>
      <c r="B1369" s="151" t="s">
        <v>2939</v>
      </c>
      <c r="C1369" s="151" t="s">
        <v>2940</v>
      </c>
      <c r="D1369" s="151" t="s">
        <v>2927</v>
      </c>
      <c r="E1369" s="151" t="s">
        <v>2928</v>
      </c>
      <c r="F1369" s="151">
        <v>8</v>
      </c>
      <c r="G1369" s="151" t="s">
        <v>1141</v>
      </c>
      <c r="H1369" s="153">
        <v>3</v>
      </c>
      <c r="I1369" s="151">
        <v>3</v>
      </c>
      <c r="J1369" s="154" t="s">
        <v>1147</v>
      </c>
    </row>
    <row r="1370" spans="1:10" x14ac:dyDescent="0.3">
      <c r="A1370" s="151">
        <v>1369</v>
      </c>
      <c r="B1370" s="151" t="s">
        <v>2941</v>
      </c>
      <c r="C1370" s="151" t="s">
        <v>2942</v>
      </c>
      <c r="D1370" s="151" t="s">
        <v>2927</v>
      </c>
      <c r="E1370" s="151" t="s">
        <v>2928</v>
      </c>
      <c r="F1370" s="151">
        <v>8</v>
      </c>
      <c r="G1370" s="151" t="s">
        <v>1141</v>
      </c>
      <c r="H1370" s="153">
        <v>3</v>
      </c>
      <c r="I1370" s="151">
        <v>3</v>
      </c>
      <c r="J1370" s="154" t="s">
        <v>1147</v>
      </c>
    </row>
    <row r="1371" spans="1:10" x14ac:dyDescent="0.3">
      <c r="A1371" s="151">
        <v>1370</v>
      </c>
      <c r="B1371" s="151" t="s">
        <v>2943</v>
      </c>
      <c r="C1371" s="151" t="s">
        <v>2944</v>
      </c>
      <c r="D1371" s="151" t="s">
        <v>2927</v>
      </c>
      <c r="E1371" s="151" t="s">
        <v>2928</v>
      </c>
      <c r="F1371" s="151">
        <v>8</v>
      </c>
      <c r="G1371" s="151" t="s">
        <v>1141</v>
      </c>
      <c r="H1371" s="153">
        <v>3</v>
      </c>
      <c r="I1371" s="151">
        <v>3</v>
      </c>
      <c r="J1371" s="154" t="s">
        <v>1147</v>
      </c>
    </row>
    <row r="1372" spans="1:10" x14ac:dyDescent="0.3">
      <c r="A1372" s="151">
        <v>1371</v>
      </c>
      <c r="B1372" s="151" t="s">
        <v>2945</v>
      </c>
      <c r="C1372" s="151" t="s">
        <v>2946</v>
      </c>
      <c r="D1372" s="151" t="s">
        <v>2927</v>
      </c>
      <c r="E1372" s="151" t="s">
        <v>2928</v>
      </c>
      <c r="F1372" s="151">
        <v>8</v>
      </c>
      <c r="G1372" s="151" t="s">
        <v>1141</v>
      </c>
      <c r="H1372" s="153">
        <v>3</v>
      </c>
      <c r="I1372" s="151">
        <v>3</v>
      </c>
      <c r="J1372" s="154" t="s">
        <v>1147</v>
      </c>
    </row>
    <row r="1373" spans="1:10" x14ac:dyDescent="0.3">
      <c r="A1373" s="151">
        <v>1372</v>
      </c>
      <c r="B1373" s="151" t="s">
        <v>2947</v>
      </c>
      <c r="C1373" s="151" t="s">
        <v>2948</v>
      </c>
      <c r="D1373" s="151" t="s">
        <v>2927</v>
      </c>
      <c r="E1373" s="151" t="s">
        <v>2928</v>
      </c>
      <c r="F1373" s="151">
        <v>8</v>
      </c>
      <c r="G1373" s="151" t="s">
        <v>1141</v>
      </c>
      <c r="H1373" s="153">
        <v>3</v>
      </c>
      <c r="I1373" s="151">
        <v>3</v>
      </c>
      <c r="J1373" s="154" t="s">
        <v>1147</v>
      </c>
    </row>
    <row r="1374" spans="1:10" x14ac:dyDescent="0.3">
      <c r="A1374" s="151">
        <v>1373</v>
      </c>
      <c r="B1374" s="151" t="s">
        <v>2949</v>
      </c>
      <c r="C1374" s="151" t="s">
        <v>2950</v>
      </c>
      <c r="D1374" s="151" t="s">
        <v>2927</v>
      </c>
      <c r="E1374" s="151" t="s">
        <v>2928</v>
      </c>
      <c r="F1374" s="151">
        <v>8</v>
      </c>
      <c r="G1374" s="151" t="s">
        <v>1141</v>
      </c>
      <c r="H1374" s="153">
        <v>3</v>
      </c>
      <c r="I1374" s="151">
        <v>3</v>
      </c>
      <c r="J1374" s="154" t="s">
        <v>1147</v>
      </c>
    </row>
    <row r="1375" spans="1:10" x14ac:dyDescent="0.3">
      <c r="A1375" s="151">
        <v>1374</v>
      </c>
      <c r="B1375" s="151" t="s">
        <v>2951</v>
      </c>
      <c r="C1375" s="151" t="s">
        <v>2952</v>
      </c>
      <c r="D1375" s="151" t="s">
        <v>2927</v>
      </c>
      <c r="E1375" s="151" t="s">
        <v>2928</v>
      </c>
      <c r="F1375" s="151">
        <v>8</v>
      </c>
      <c r="G1375" s="151" t="s">
        <v>1141</v>
      </c>
      <c r="H1375" s="153">
        <v>3</v>
      </c>
      <c r="I1375" s="151">
        <v>3</v>
      </c>
      <c r="J1375" s="154" t="s">
        <v>1147</v>
      </c>
    </row>
    <row r="1376" spans="1:10" x14ac:dyDescent="0.3">
      <c r="A1376" s="151">
        <v>1375</v>
      </c>
      <c r="B1376" s="151" t="s">
        <v>2953</v>
      </c>
      <c r="C1376" s="151" t="s">
        <v>2954</v>
      </c>
      <c r="D1376" s="151" t="s">
        <v>2927</v>
      </c>
      <c r="E1376" s="151" t="s">
        <v>2928</v>
      </c>
      <c r="F1376" s="151">
        <v>8</v>
      </c>
      <c r="G1376" s="151" t="s">
        <v>1141</v>
      </c>
      <c r="H1376" s="153">
        <v>3</v>
      </c>
      <c r="I1376" s="151">
        <v>3</v>
      </c>
      <c r="J1376" s="154" t="s">
        <v>1147</v>
      </c>
    </row>
    <row r="1377" spans="1:10" x14ac:dyDescent="0.3">
      <c r="A1377" s="151">
        <v>1376</v>
      </c>
      <c r="B1377" s="151" t="s">
        <v>2955</v>
      </c>
      <c r="C1377" s="151" t="s">
        <v>2956</v>
      </c>
      <c r="D1377" s="151" t="s">
        <v>2927</v>
      </c>
      <c r="E1377" s="151" t="s">
        <v>2928</v>
      </c>
      <c r="F1377" s="151">
        <v>8</v>
      </c>
      <c r="G1377" s="151" t="s">
        <v>1141</v>
      </c>
      <c r="H1377" s="153">
        <v>3</v>
      </c>
      <c r="I1377" s="151">
        <v>3</v>
      </c>
      <c r="J1377" s="154" t="s">
        <v>1147</v>
      </c>
    </row>
    <row r="1378" spans="1:10" x14ac:dyDescent="0.3">
      <c r="A1378" s="151">
        <v>1377</v>
      </c>
      <c r="B1378" s="151" t="s">
        <v>2957</v>
      </c>
      <c r="C1378" s="151" t="s">
        <v>2958</v>
      </c>
      <c r="D1378" s="151" t="s">
        <v>2927</v>
      </c>
      <c r="E1378" s="151" t="s">
        <v>2928</v>
      </c>
      <c r="F1378" s="151">
        <v>8</v>
      </c>
      <c r="G1378" s="151" t="s">
        <v>1141</v>
      </c>
      <c r="H1378" s="153">
        <v>3</v>
      </c>
      <c r="I1378" s="151">
        <v>3</v>
      </c>
      <c r="J1378" s="154" t="s">
        <v>1147</v>
      </c>
    </row>
    <row r="1379" spans="1:10" x14ac:dyDescent="0.3">
      <c r="A1379" s="151">
        <v>1378</v>
      </c>
      <c r="B1379" s="151" t="s">
        <v>2959</v>
      </c>
      <c r="C1379" s="151" t="s">
        <v>2960</v>
      </c>
      <c r="D1379" s="151" t="s">
        <v>2927</v>
      </c>
      <c r="E1379" s="151" t="s">
        <v>2928</v>
      </c>
      <c r="F1379" s="151">
        <v>8</v>
      </c>
      <c r="G1379" s="151" t="s">
        <v>1141</v>
      </c>
      <c r="H1379" s="153">
        <v>3</v>
      </c>
      <c r="I1379" s="151">
        <v>3</v>
      </c>
      <c r="J1379" s="154" t="s">
        <v>1147</v>
      </c>
    </row>
    <row r="1380" spans="1:10" x14ac:dyDescent="0.3">
      <c r="A1380" s="151">
        <v>1379</v>
      </c>
      <c r="B1380" s="151" t="s">
        <v>2961</v>
      </c>
      <c r="C1380" s="151" t="s">
        <v>2962</v>
      </c>
      <c r="D1380" s="151" t="s">
        <v>2927</v>
      </c>
      <c r="E1380" s="151" t="s">
        <v>2928</v>
      </c>
      <c r="F1380" s="151">
        <v>8</v>
      </c>
      <c r="G1380" s="151" t="s">
        <v>1141</v>
      </c>
      <c r="H1380" s="153">
        <v>3</v>
      </c>
      <c r="I1380" s="151">
        <v>3</v>
      </c>
      <c r="J1380" s="154" t="s">
        <v>1147</v>
      </c>
    </row>
    <row r="1381" spans="1:10" x14ac:dyDescent="0.3">
      <c r="A1381" s="151">
        <v>1380</v>
      </c>
      <c r="B1381" s="151" t="s">
        <v>2963</v>
      </c>
      <c r="C1381" s="151" t="s">
        <v>2964</v>
      </c>
      <c r="D1381" s="151" t="s">
        <v>2927</v>
      </c>
      <c r="E1381" s="151" t="s">
        <v>2928</v>
      </c>
      <c r="F1381" s="151">
        <v>8</v>
      </c>
      <c r="G1381" s="151" t="s">
        <v>1141</v>
      </c>
      <c r="H1381" s="153">
        <v>3</v>
      </c>
      <c r="I1381" s="151">
        <v>3</v>
      </c>
      <c r="J1381" s="154" t="s">
        <v>1147</v>
      </c>
    </row>
    <row r="1382" spans="1:10" x14ac:dyDescent="0.3">
      <c r="A1382" s="151">
        <v>1381</v>
      </c>
      <c r="B1382" s="151" t="s">
        <v>2965</v>
      </c>
      <c r="C1382" s="151" t="s">
        <v>2966</v>
      </c>
      <c r="D1382" s="151" t="s">
        <v>2927</v>
      </c>
      <c r="E1382" s="151" t="s">
        <v>2928</v>
      </c>
      <c r="F1382" s="151">
        <v>8</v>
      </c>
      <c r="G1382" s="151" t="s">
        <v>1141</v>
      </c>
      <c r="H1382" s="153">
        <v>3</v>
      </c>
      <c r="I1382" s="151">
        <v>3</v>
      </c>
      <c r="J1382" s="154" t="s">
        <v>1147</v>
      </c>
    </row>
    <row r="1383" spans="1:10" x14ac:dyDescent="0.3">
      <c r="A1383" s="151">
        <v>1382</v>
      </c>
      <c r="B1383" s="151" t="s">
        <v>2967</v>
      </c>
      <c r="C1383" s="151" t="s">
        <v>2968</v>
      </c>
      <c r="D1383" s="151" t="s">
        <v>2927</v>
      </c>
      <c r="E1383" s="151" t="s">
        <v>2928</v>
      </c>
      <c r="F1383" s="151">
        <v>8</v>
      </c>
      <c r="G1383" s="151" t="s">
        <v>1141</v>
      </c>
      <c r="H1383" s="153">
        <v>3</v>
      </c>
      <c r="I1383" s="151">
        <v>3</v>
      </c>
      <c r="J1383" s="154" t="s">
        <v>1147</v>
      </c>
    </row>
    <row r="1384" spans="1:10" x14ac:dyDescent="0.3">
      <c r="A1384" s="151">
        <v>1383</v>
      </c>
      <c r="B1384" s="151" t="s">
        <v>2969</v>
      </c>
      <c r="C1384" s="151" t="s">
        <v>2970</v>
      </c>
      <c r="D1384" s="151" t="s">
        <v>2927</v>
      </c>
      <c r="E1384" s="151" t="s">
        <v>2928</v>
      </c>
      <c r="F1384" s="151">
        <v>8</v>
      </c>
      <c r="G1384" s="151" t="s">
        <v>1141</v>
      </c>
      <c r="H1384" s="153">
        <v>3</v>
      </c>
      <c r="I1384" s="151">
        <v>3</v>
      </c>
      <c r="J1384" s="154" t="s">
        <v>1147</v>
      </c>
    </row>
    <row r="1385" spans="1:10" x14ac:dyDescent="0.3">
      <c r="A1385" s="151">
        <v>1384</v>
      </c>
      <c r="B1385" s="151" t="s">
        <v>2971</v>
      </c>
      <c r="C1385" s="151" t="s">
        <v>2972</v>
      </c>
      <c r="D1385" s="151" t="s">
        <v>2927</v>
      </c>
      <c r="E1385" s="151" t="s">
        <v>2928</v>
      </c>
      <c r="F1385" s="151">
        <v>8</v>
      </c>
      <c r="G1385" s="151" t="s">
        <v>1141</v>
      </c>
      <c r="H1385" s="153">
        <v>3</v>
      </c>
      <c r="I1385" s="151">
        <v>3</v>
      </c>
      <c r="J1385" s="154" t="s">
        <v>1147</v>
      </c>
    </row>
    <row r="1386" spans="1:10" x14ac:dyDescent="0.3">
      <c r="A1386" s="151">
        <v>1385</v>
      </c>
      <c r="B1386" s="151" t="s">
        <v>2973</v>
      </c>
      <c r="C1386" s="151" t="s">
        <v>2974</v>
      </c>
      <c r="D1386" s="151" t="s">
        <v>2927</v>
      </c>
      <c r="E1386" s="151" t="s">
        <v>2928</v>
      </c>
      <c r="F1386" s="151">
        <v>8</v>
      </c>
      <c r="G1386" s="151" t="s">
        <v>1141</v>
      </c>
      <c r="H1386" s="153">
        <v>3</v>
      </c>
      <c r="I1386" s="151">
        <v>3</v>
      </c>
      <c r="J1386" s="154" t="s">
        <v>1147</v>
      </c>
    </row>
    <row r="1387" spans="1:10" x14ac:dyDescent="0.3">
      <c r="A1387" s="151">
        <v>1386</v>
      </c>
      <c r="B1387" s="151" t="s">
        <v>2975</v>
      </c>
      <c r="C1387" s="151" t="s">
        <v>2976</v>
      </c>
      <c r="D1387" s="151" t="s">
        <v>2927</v>
      </c>
      <c r="E1387" s="151" t="s">
        <v>2928</v>
      </c>
      <c r="F1387" s="151">
        <v>8</v>
      </c>
      <c r="G1387" s="151" t="s">
        <v>1141</v>
      </c>
      <c r="H1387" s="153">
        <v>3</v>
      </c>
      <c r="I1387" s="151">
        <v>3</v>
      </c>
      <c r="J1387" s="154" t="s">
        <v>1147</v>
      </c>
    </row>
    <row r="1388" spans="1:10" x14ac:dyDescent="0.3">
      <c r="A1388" s="151">
        <v>1387</v>
      </c>
      <c r="B1388" s="151" t="s">
        <v>2977</v>
      </c>
      <c r="C1388" s="151" t="s">
        <v>2978</v>
      </c>
      <c r="D1388" s="151" t="s">
        <v>2927</v>
      </c>
      <c r="E1388" s="151" t="s">
        <v>2928</v>
      </c>
      <c r="F1388" s="151">
        <v>8</v>
      </c>
      <c r="G1388" s="151" t="s">
        <v>1141</v>
      </c>
      <c r="H1388" s="153">
        <v>3</v>
      </c>
      <c r="I1388" s="151">
        <v>3</v>
      </c>
      <c r="J1388" s="154" t="s">
        <v>1147</v>
      </c>
    </row>
    <row r="1389" spans="1:10" x14ac:dyDescent="0.3">
      <c r="A1389" s="151">
        <v>1388</v>
      </c>
      <c r="B1389" s="151" t="s">
        <v>2979</v>
      </c>
      <c r="C1389" s="151" t="s">
        <v>2980</v>
      </c>
      <c r="D1389" s="151" t="s">
        <v>2927</v>
      </c>
      <c r="E1389" s="151" t="s">
        <v>2928</v>
      </c>
      <c r="F1389" s="151">
        <v>8</v>
      </c>
      <c r="G1389" s="151" t="s">
        <v>1141</v>
      </c>
      <c r="H1389" s="153">
        <v>3</v>
      </c>
      <c r="I1389" s="151">
        <v>3</v>
      </c>
      <c r="J1389" s="154" t="s">
        <v>1147</v>
      </c>
    </row>
    <row r="1390" spans="1:10" x14ac:dyDescent="0.3">
      <c r="A1390" s="151">
        <v>1389</v>
      </c>
      <c r="B1390" s="151" t="s">
        <v>2981</v>
      </c>
      <c r="C1390" s="151" t="s">
        <v>2982</v>
      </c>
      <c r="D1390" s="151" t="s">
        <v>2927</v>
      </c>
      <c r="E1390" s="151" t="s">
        <v>2928</v>
      </c>
      <c r="F1390" s="151">
        <v>8</v>
      </c>
      <c r="G1390" s="151" t="s">
        <v>1141</v>
      </c>
      <c r="H1390" s="153">
        <v>3</v>
      </c>
      <c r="I1390" s="151">
        <v>3</v>
      </c>
      <c r="J1390" s="154" t="s">
        <v>1147</v>
      </c>
    </row>
    <row r="1391" spans="1:10" x14ac:dyDescent="0.3">
      <c r="A1391" s="151">
        <v>1390</v>
      </c>
      <c r="B1391" s="151" t="s">
        <v>2983</v>
      </c>
      <c r="C1391" s="151" t="s">
        <v>2984</v>
      </c>
      <c r="D1391" s="151" t="s">
        <v>2985</v>
      </c>
      <c r="E1391" s="151" t="s">
        <v>2986</v>
      </c>
      <c r="F1391" s="151">
        <v>8</v>
      </c>
      <c r="G1391" s="151" t="s">
        <v>1141</v>
      </c>
      <c r="H1391" s="153">
        <v>2</v>
      </c>
      <c r="I1391" s="151">
        <v>2</v>
      </c>
      <c r="J1391" s="154" t="s">
        <v>1476</v>
      </c>
    </row>
    <row r="1392" spans="1:10" x14ac:dyDescent="0.3">
      <c r="A1392" s="151">
        <v>1391</v>
      </c>
      <c r="B1392" s="151" t="s">
        <v>2987</v>
      </c>
      <c r="C1392" s="151" t="s">
        <v>2988</v>
      </c>
      <c r="D1392" s="151" t="s">
        <v>2985</v>
      </c>
      <c r="E1392" s="151" t="s">
        <v>2986</v>
      </c>
      <c r="F1392" s="151">
        <v>8</v>
      </c>
      <c r="G1392" s="151" t="s">
        <v>1141</v>
      </c>
      <c r="H1392" s="153">
        <v>2</v>
      </c>
      <c r="I1392" s="151">
        <v>2</v>
      </c>
      <c r="J1392" s="154" t="s">
        <v>1476</v>
      </c>
    </row>
    <row r="1393" spans="1:10" x14ac:dyDescent="0.3">
      <c r="A1393" s="151">
        <v>1392</v>
      </c>
      <c r="B1393" s="151" t="s">
        <v>2989</v>
      </c>
      <c r="C1393" s="151" t="s">
        <v>2990</v>
      </c>
      <c r="D1393" s="151" t="s">
        <v>2985</v>
      </c>
      <c r="E1393" s="151" t="s">
        <v>2986</v>
      </c>
      <c r="F1393" s="151">
        <v>8</v>
      </c>
      <c r="G1393" s="151" t="s">
        <v>1141</v>
      </c>
      <c r="H1393" s="153">
        <v>2</v>
      </c>
      <c r="I1393" s="151">
        <v>2</v>
      </c>
      <c r="J1393" s="154" t="s">
        <v>1476</v>
      </c>
    </row>
    <row r="1394" spans="1:10" x14ac:dyDescent="0.3">
      <c r="A1394" s="151">
        <v>1393</v>
      </c>
      <c r="B1394" s="151" t="s">
        <v>2991</v>
      </c>
      <c r="C1394" s="151" t="s">
        <v>2992</v>
      </c>
      <c r="D1394" s="151" t="s">
        <v>2985</v>
      </c>
      <c r="E1394" s="151" t="s">
        <v>2986</v>
      </c>
      <c r="F1394" s="151">
        <v>8</v>
      </c>
      <c r="G1394" s="151" t="s">
        <v>1141</v>
      </c>
      <c r="H1394" s="153">
        <v>2</v>
      </c>
      <c r="I1394" s="151">
        <v>2</v>
      </c>
      <c r="J1394" s="154" t="s">
        <v>1476</v>
      </c>
    </row>
    <row r="1395" spans="1:10" x14ac:dyDescent="0.3">
      <c r="A1395" s="151">
        <v>1394</v>
      </c>
      <c r="B1395" s="151" t="s">
        <v>2993</v>
      </c>
      <c r="C1395" s="151" t="s">
        <v>2994</v>
      </c>
      <c r="D1395" s="151" t="s">
        <v>2985</v>
      </c>
      <c r="E1395" s="151" t="s">
        <v>2986</v>
      </c>
      <c r="F1395" s="151">
        <v>8</v>
      </c>
      <c r="G1395" s="151" t="s">
        <v>1141</v>
      </c>
      <c r="H1395" s="153">
        <v>2</v>
      </c>
      <c r="I1395" s="151">
        <v>2</v>
      </c>
      <c r="J1395" s="154" t="s">
        <v>1476</v>
      </c>
    </row>
    <row r="1396" spans="1:10" x14ac:dyDescent="0.3">
      <c r="A1396" s="151">
        <v>1395</v>
      </c>
      <c r="B1396" s="151" t="s">
        <v>2995</v>
      </c>
      <c r="C1396" s="151" t="s">
        <v>2996</v>
      </c>
      <c r="D1396" s="151" t="s">
        <v>2985</v>
      </c>
      <c r="E1396" s="151" t="s">
        <v>2986</v>
      </c>
      <c r="F1396" s="151">
        <v>8</v>
      </c>
      <c r="G1396" s="151" t="s">
        <v>1141</v>
      </c>
      <c r="H1396" s="153">
        <v>2</v>
      </c>
      <c r="I1396" s="151">
        <v>2</v>
      </c>
      <c r="J1396" s="154" t="s">
        <v>1476</v>
      </c>
    </row>
    <row r="1397" spans="1:10" x14ac:dyDescent="0.3">
      <c r="A1397" s="151">
        <v>1396</v>
      </c>
      <c r="B1397" s="151" t="s">
        <v>2997</v>
      </c>
      <c r="C1397" s="151" t="s">
        <v>2998</v>
      </c>
      <c r="D1397" s="151" t="s">
        <v>2985</v>
      </c>
      <c r="E1397" s="151" t="s">
        <v>2986</v>
      </c>
      <c r="F1397" s="151">
        <v>8</v>
      </c>
      <c r="G1397" s="151" t="s">
        <v>1141</v>
      </c>
      <c r="H1397" s="153">
        <v>2</v>
      </c>
      <c r="I1397" s="151">
        <v>2</v>
      </c>
      <c r="J1397" s="154" t="s">
        <v>1476</v>
      </c>
    </row>
    <row r="1398" spans="1:10" x14ac:dyDescent="0.3">
      <c r="A1398" s="151">
        <v>1397</v>
      </c>
      <c r="B1398" s="151" t="s">
        <v>2999</v>
      </c>
      <c r="C1398" s="151" t="s">
        <v>3000</v>
      </c>
      <c r="D1398" s="151" t="s">
        <v>2985</v>
      </c>
      <c r="E1398" s="151" t="s">
        <v>2986</v>
      </c>
      <c r="F1398" s="151">
        <v>8</v>
      </c>
      <c r="G1398" s="151" t="s">
        <v>1141</v>
      </c>
      <c r="H1398" s="153">
        <v>2</v>
      </c>
      <c r="I1398" s="151">
        <v>2</v>
      </c>
      <c r="J1398" s="154" t="s">
        <v>1476</v>
      </c>
    </row>
    <row r="1399" spans="1:10" x14ac:dyDescent="0.3">
      <c r="A1399" s="151">
        <v>1398</v>
      </c>
      <c r="B1399" s="151" t="s">
        <v>3001</v>
      </c>
      <c r="C1399" s="151" t="s">
        <v>3002</v>
      </c>
      <c r="D1399" s="151" t="s">
        <v>2985</v>
      </c>
      <c r="E1399" s="151" t="s">
        <v>2986</v>
      </c>
      <c r="F1399" s="151">
        <v>8</v>
      </c>
      <c r="G1399" s="151" t="s">
        <v>1141</v>
      </c>
      <c r="H1399" s="153">
        <v>2</v>
      </c>
      <c r="I1399" s="151">
        <v>2</v>
      </c>
      <c r="J1399" s="154" t="s">
        <v>1476</v>
      </c>
    </row>
    <row r="1400" spans="1:10" x14ac:dyDescent="0.3">
      <c r="A1400" s="151">
        <v>1399</v>
      </c>
      <c r="B1400" s="151" t="s">
        <v>3003</v>
      </c>
      <c r="C1400" s="151" t="s">
        <v>3004</v>
      </c>
      <c r="D1400" s="151" t="s">
        <v>2985</v>
      </c>
      <c r="E1400" s="151" t="s">
        <v>2986</v>
      </c>
      <c r="F1400" s="151">
        <v>8</v>
      </c>
      <c r="G1400" s="151" t="s">
        <v>1141</v>
      </c>
      <c r="H1400" s="153">
        <v>2</v>
      </c>
      <c r="I1400" s="151">
        <v>2</v>
      </c>
      <c r="J1400" s="154" t="s">
        <v>1476</v>
      </c>
    </row>
    <row r="1401" spans="1:10" x14ac:dyDescent="0.3">
      <c r="A1401" s="151">
        <v>1400</v>
      </c>
      <c r="B1401" s="151" t="s">
        <v>3005</v>
      </c>
      <c r="C1401" s="151" t="s">
        <v>3006</v>
      </c>
      <c r="D1401" s="151" t="s">
        <v>2985</v>
      </c>
      <c r="E1401" s="151" t="s">
        <v>2986</v>
      </c>
      <c r="F1401" s="151">
        <v>8</v>
      </c>
      <c r="G1401" s="151" t="s">
        <v>1141</v>
      </c>
      <c r="H1401" s="153">
        <v>2</v>
      </c>
      <c r="I1401" s="151">
        <v>2</v>
      </c>
      <c r="J1401" s="154" t="s">
        <v>1476</v>
      </c>
    </row>
    <row r="1402" spans="1:10" x14ac:dyDescent="0.3">
      <c r="A1402" s="151">
        <v>1401</v>
      </c>
      <c r="B1402" s="151" t="s">
        <v>3007</v>
      </c>
      <c r="C1402" s="151" t="s">
        <v>3008</v>
      </c>
      <c r="D1402" s="151" t="s">
        <v>2985</v>
      </c>
      <c r="E1402" s="151" t="s">
        <v>2986</v>
      </c>
      <c r="F1402" s="151">
        <v>8</v>
      </c>
      <c r="G1402" s="151" t="s">
        <v>1141</v>
      </c>
      <c r="H1402" s="153">
        <v>2</v>
      </c>
      <c r="I1402" s="151">
        <v>2</v>
      </c>
      <c r="J1402" s="154" t="s">
        <v>1476</v>
      </c>
    </row>
    <row r="1403" spans="1:10" x14ac:dyDescent="0.3">
      <c r="A1403" s="151">
        <v>1402</v>
      </c>
      <c r="B1403" s="151" t="s">
        <v>3009</v>
      </c>
      <c r="C1403" s="151" t="s">
        <v>3010</v>
      </c>
      <c r="D1403" s="151" t="s">
        <v>2985</v>
      </c>
      <c r="E1403" s="151" t="s">
        <v>2986</v>
      </c>
      <c r="F1403" s="151">
        <v>8</v>
      </c>
      <c r="G1403" s="151" t="s">
        <v>1141</v>
      </c>
      <c r="H1403" s="153">
        <v>2</v>
      </c>
      <c r="I1403" s="151">
        <v>2</v>
      </c>
      <c r="J1403" s="154" t="s">
        <v>1476</v>
      </c>
    </row>
    <row r="1404" spans="1:10" x14ac:dyDescent="0.3">
      <c r="A1404" s="151">
        <v>1403</v>
      </c>
      <c r="B1404" s="151" t="s">
        <v>3011</v>
      </c>
      <c r="C1404" s="151" t="s">
        <v>3012</v>
      </c>
      <c r="D1404" s="151" t="s">
        <v>2985</v>
      </c>
      <c r="E1404" s="151" t="s">
        <v>2986</v>
      </c>
      <c r="F1404" s="151">
        <v>8</v>
      </c>
      <c r="G1404" s="151" t="s">
        <v>1141</v>
      </c>
      <c r="H1404" s="153">
        <v>2</v>
      </c>
      <c r="I1404" s="151">
        <v>2</v>
      </c>
      <c r="J1404" s="154" t="s">
        <v>1476</v>
      </c>
    </row>
    <row r="1405" spans="1:10" x14ac:dyDescent="0.3">
      <c r="A1405" s="151">
        <v>1404</v>
      </c>
      <c r="B1405" s="151" t="s">
        <v>3013</v>
      </c>
      <c r="C1405" s="151" t="s">
        <v>3014</v>
      </c>
      <c r="D1405" s="151" t="s">
        <v>2985</v>
      </c>
      <c r="E1405" s="151" t="s">
        <v>2986</v>
      </c>
      <c r="F1405" s="151">
        <v>8</v>
      </c>
      <c r="G1405" s="151" t="s">
        <v>1141</v>
      </c>
      <c r="H1405" s="153">
        <v>2</v>
      </c>
      <c r="I1405" s="151">
        <v>2</v>
      </c>
      <c r="J1405" s="154" t="s">
        <v>1476</v>
      </c>
    </row>
    <row r="1406" spans="1:10" x14ac:dyDescent="0.3">
      <c r="A1406" s="151">
        <v>1405</v>
      </c>
      <c r="B1406" s="151" t="s">
        <v>3015</v>
      </c>
      <c r="C1406" s="151" t="s">
        <v>3016</v>
      </c>
      <c r="D1406" s="151" t="s">
        <v>2985</v>
      </c>
      <c r="E1406" s="151" t="s">
        <v>2986</v>
      </c>
      <c r="F1406" s="151">
        <v>8</v>
      </c>
      <c r="G1406" s="151" t="s">
        <v>1141</v>
      </c>
      <c r="H1406" s="153">
        <v>2</v>
      </c>
      <c r="I1406" s="151">
        <v>2</v>
      </c>
      <c r="J1406" s="154" t="s">
        <v>1476</v>
      </c>
    </row>
    <row r="1407" spans="1:10" x14ac:dyDescent="0.3">
      <c r="A1407" s="151">
        <v>1406</v>
      </c>
      <c r="B1407" s="151" t="s">
        <v>3017</v>
      </c>
      <c r="C1407" s="151" t="s">
        <v>3018</v>
      </c>
      <c r="D1407" s="151" t="s">
        <v>2985</v>
      </c>
      <c r="E1407" s="151" t="s">
        <v>2986</v>
      </c>
      <c r="F1407" s="151">
        <v>8</v>
      </c>
      <c r="G1407" s="151" t="s">
        <v>1141</v>
      </c>
      <c r="H1407" s="153">
        <v>2</v>
      </c>
      <c r="I1407" s="151">
        <v>2</v>
      </c>
      <c r="J1407" s="154" t="s">
        <v>1476</v>
      </c>
    </row>
    <row r="1408" spans="1:10" x14ac:dyDescent="0.3">
      <c r="A1408" s="151">
        <v>1407</v>
      </c>
      <c r="B1408" s="151" t="s">
        <v>3019</v>
      </c>
      <c r="C1408" s="151" t="s">
        <v>3020</v>
      </c>
      <c r="D1408" s="151" t="s">
        <v>2985</v>
      </c>
      <c r="E1408" s="151" t="s">
        <v>2986</v>
      </c>
      <c r="F1408" s="151">
        <v>8</v>
      </c>
      <c r="G1408" s="151" t="s">
        <v>1141</v>
      </c>
      <c r="H1408" s="153">
        <v>2</v>
      </c>
      <c r="I1408" s="151">
        <v>2</v>
      </c>
      <c r="J1408" s="154" t="s">
        <v>1476</v>
      </c>
    </row>
    <row r="1409" spans="1:10" x14ac:dyDescent="0.3">
      <c r="A1409" s="151">
        <v>1408</v>
      </c>
      <c r="B1409" s="151" t="s">
        <v>3021</v>
      </c>
      <c r="C1409" s="151" t="s">
        <v>3022</v>
      </c>
      <c r="D1409" s="151" t="s">
        <v>2985</v>
      </c>
      <c r="E1409" s="151" t="s">
        <v>2986</v>
      </c>
      <c r="F1409" s="151">
        <v>8</v>
      </c>
      <c r="G1409" s="151" t="s">
        <v>1141</v>
      </c>
      <c r="H1409" s="153">
        <v>2</v>
      </c>
      <c r="I1409" s="151">
        <v>2</v>
      </c>
      <c r="J1409" s="154" t="s">
        <v>1476</v>
      </c>
    </row>
    <row r="1410" spans="1:10" x14ac:dyDescent="0.3">
      <c r="A1410" s="151">
        <v>1409</v>
      </c>
      <c r="B1410" s="151" t="s">
        <v>3023</v>
      </c>
      <c r="C1410" s="151" t="s">
        <v>3024</v>
      </c>
      <c r="D1410" s="151" t="s">
        <v>2985</v>
      </c>
      <c r="E1410" s="151" t="s">
        <v>2986</v>
      </c>
      <c r="F1410" s="151">
        <v>8</v>
      </c>
      <c r="G1410" s="151" t="s">
        <v>1141</v>
      </c>
      <c r="H1410" s="153">
        <v>2</v>
      </c>
      <c r="I1410" s="151">
        <v>2</v>
      </c>
      <c r="J1410" s="154" t="s">
        <v>1476</v>
      </c>
    </row>
    <row r="1411" spans="1:10" x14ac:dyDescent="0.3">
      <c r="A1411" s="151">
        <v>1410</v>
      </c>
      <c r="B1411" s="151" t="s">
        <v>3025</v>
      </c>
      <c r="C1411" s="151" t="s">
        <v>3026</v>
      </c>
      <c r="D1411" s="151" t="s">
        <v>2985</v>
      </c>
      <c r="E1411" s="151" t="s">
        <v>2986</v>
      </c>
      <c r="F1411" s="151">
        <v>8</v>
      </c>
      <c r="G1411" s="151" t="s">
        <v>1141</v>
      </c>
      <c r="H1411" s="153">
        <v>2</v>
      </c>
      <c r="I1411" s="151">
        <v>2</v>
      </c>
      <c r="J1411" s="154" t="s">
        <v>1476</v>
      </c>
    </row>
    <row r="1412" spans="1:10" x14ac:dyDescent="0.3">
      <c r="A1412" s="151">
        <v>1411</v>
      </c>
      <c r="B1412" s="151" t="s">
        <v>3027</v>
      </c>
      <c r="C1412" s="151" t="s">
        <v>3028</v>
      </c>
      <c r="D1412" s="151" t="s">
        <v>2985</v>
      </c>
      <c r="E1412" s="151" t="s">
        <v>2986</v>
      </c>
      <c r="F1412" s="151">
        <v>8</v>
      </c>
      <c r="G1412" s="151" t="s">
        <v>1141</v>
      </c>
      <c r="H1412" s="153">
        <v>2</v>
      </c>
      <c r="I1412" s="151">
        <v>2</v>
      </c>
      <c r="J1412" s="154" t="s">
        <v>1476</v>
      </c>
    </row>
    <row r="1413" spans="1:10" x14ac:dyDescent="0.3">
      <c r="A1413" s="151">
        <v>1412</v>
      </c>
      <c r="B1413" s="151" t="s">
        <v>3029</v>
      </c>
      <c r="C1413" s="151" t="s">
        <v>3030</v>
      </c>
      <c r="D1413" s="151" t="s">
        <v>2985</v>
      </c>
      <c r="E1413" s="151" t="s">
        <v>2986</v>
      </c>
      <c r="F1413" s="151">
        <v>8</v>
      </c>
      <c r="G1413" s="151" t="s">
        <v>1141</v>
      </c>
      <c r="H1413" s="153">
        <v>2</v>
      </c>
      <c r="I1413" s="151">
        <v>2</v>
      </c>
      <c r="J1413" s="154" t="s">
        <v>1476</v>
      </c>
    </row>
    <row r="1414" spans="1:10" x14ac:dyDescent="0.3">
      <c r="A1414" s="151">
        <v>1413</v>
      </c>
      <c r="B1414" s="151" t="s">
        <v>3031</v>
      </c>
      <c r="C1414" s="151" t="s">
        <v>3032</v>
      </c>
      <c r="D1414" s="151" t="s">
        <v>2985</v>
      </c>
      <c r="E1414" s="151" t="s">
        <v>2986</v>
      </c>
      <c r="F1414" s="151">
        <v>8</v>
      </c>
      <c r="G1414" s="151" t="s">
        <v>1141</v>
      </c>
      <c r="H1414" s="153">
        <v>2</v>
      </c>
      <c r="I1414" s="151">
        <v>2</v>
      </c>
      <c r="J1414" s="154" t="s">
        <v>1476</v>
      </c>
    </row>
    <row r="1415" spans="1:10" x14ac:dyDescent="0.3">
      <c r="A1415" s="151">
        <v>1414</v>
      </c>
      <c r="B1415" s="151" t="s">
        <v>3033</v>
      </c>
      <c r="C1415" s="151" t="s">
        <v>3034</v>
      </c>
      <c r="D1415" s="151" t="s">
        <v>2985</v>
      </c>
      <c r="E1415" s="151" t="s">
        <v>2986</v>
      </c>
      <c r="F1415" s="151">
        <v>8</v>
      </c>
      <c r="G1415" s="151" t="s">
        <v>1141</v>
      </c>
      <c r="H1415" s="153">
        <v>2</v>
      </c>
      <c r="I1415" s="151">
        <v>2</v>
      </c>
      <c r="J1415" s="154" t="s">
        <v>1476</v>
      </c>
    </row>
    <row r="1416" spans="1:10" x14ac:dyDescent="0.3">
      <c r="A1416" s="151">
        <v>1415</v>
      </c>
      <c r="B1416" s="151" t="s">
        <v>3035</v>
      </c>
      <c r="C1416" s="151" t="s">
        <v>3036</v>
      </c>
      <c r="D1416" s="151" t="s">
        <v>2985</v>
      </c>
      <c r="E1416" s="151" t="s">
        <v>2986</v>
      </c>
      <c r="F1416" s="151">
        <v>8</v>
      </c>
      <c r="G1416" s="151" t="s">
        <v>1141</v>
      </c>
      <c r="H1416" s="153">
        <v>2</v>
      </c>
      <c r="I1416" s="151">
        <v>2</v>
      </c>
      <c r="J1416" s="154" t="s">
        <v>1476</v>
      </c>
    </row>
    <row r="1417" spans="1:10" x14ac:dyDescent="0.3">
      <c r="A1417" s="151">
        <v>1416</v>
      </c>
      <c r="B1417" s="151" t="s">
        <v>3037</v>
      </c>
      <c r="C1417" s="151" t="s">
        <v>3038</v>
      </c>
      <c r="D1417" s="151" t="s">
        <v>2985</v>
      </c>
      <c r="E1417" s="151" t="s">
        <v>2986</v>
      </c>
      <c r="F1417" s="151">
        <v>8</v>
      </c>
      <c r="G1417" s="151" t="s">
        <v>1141</v>
      </c>
      <c r="H1417" s="153">
        <v>2</v>
      </c>
      <c r="I1417" s="151">
        <v>2</v>
      </c>
      <c r="J1417" s="154" t="s">
        <v>1476</v>
      </c>
    </row>
    <row r="1418" spans="1:10" x14ac:dyDescent="0.3">
      <c r="A1418" s="151">
        <v>1417</v>
      </c>
      <c r="B1418" s="151" t="s">
        <v>3039</v>
      </c>
      <c r="C1418" s="151" t="s">
        <v>3040</v>
      </c>
      <c r="D1418" s="151" t="s">
        <v>2985</v>
      </c>
      <c r="E1418" s="151" t="s">
        <v>2986</v>
      </c>
      <c r="F1418" s="151">
        <v>8</v>
      </c>
      <c r="G1418" s="151" t="s">
        <v>1141</v>
      </c>
      <c r="H1418" s="153">
        <v>2</v>
      </c>
      <c r="I1418" s="151">
        <v>2</v>
      </c>
      <c r="J1418" s="154" t="s">
        <v>1476</v>
      </c>
    </row>
    <row r="1419" spans="1:10" x14ac:dyDescent="0.3">
      <c r="A1419" s="151">
        <v>1418</v>
      </c>
      <c r="B1419" s="151" t="s">
        <v>3041</v>
      </c>
      <c r="C1419" s="151" t="s">
        <v>3042</v>
      </c>
      <c r="D1419" s="151" t="s">
        <v>2985</v>
      </c>
      <c r="E1419" s="151" t="s">
        <v>2986</v>
      </c>
      <c r="F1419" s="151">
        <v>8</v>
      </c>
      <c r="G1419" s="151" t="s">
        <v>1141</v>
      </c>
      <c r="H1419" s="153">
        <v>2</v>
      </c>
      <c r="I1419" s="151">
        <v>2</v>
      </c>
      <c r="J1419" s="154" t="s">
        <v>1476</v>
      </c>
    </row>
    <row r="1420" spans="1:10" x14ac:dyDescent="0.3">
      <c r="A1420" s="151">
        <v>1419</v>
      </c>
      <c r="B1420" s="151" t="s">
        <v>3043</v>
      </c>
      <c r="C1420" s="151" t="s">
        <v>3044</v>
      </c>
      <c r="D1420" s="151" t="s">
        <v>2985</v>
      </c>
      <c r="E1420" s="151" t="s">
        <v>2986</v>
      </c>
      <c r="F1420" s="151">
        <v>8</v>
      </c>
      <c r="G1420" s="151" t="s">
        <v>1141</v>
      </c>
      <c r="H1420" s="153">
        <v>2</v>
      </c>
      <c r="I1420" s="151">
        <v>2</v>
      </c>
      <c r="J1420" s="154" t="s">
        <v>1476</v>
      </c>
    </row>
    <row r="1421" spans="1:10" x14ac:dyDescent="0.3">
      <c r="A1421" s="151">
        <v>1420</v>
      </c>
      <c r="B1421" s="151" t="s">
        <v>3045</v>
      </c>
      <c r="C1421" s="151" t="s">
        <v>3046</v>
      </c>
      <c r="D1421" s="151" t="s">
        <v>2985</v>
      </c>
      <c r="E1421" s="151" t="s">
        <v>2986</v>
      </c>
      <c r="F1421" s="151">
        <v>8</v>
      </c>
      <c r="G1421" s="151" t="s">
        <v>1141</v>
      </c>
      <c r="H1421" s="153">
        <v>2</v>
      </c>
      <c r="I1421" s="151">
        <v>2</v>
      </c>
      <c r="J1421" s="154" t="s">
        <v>1476</v>
      </c>
    </row>
    <row r="1422" spans="1:10" x14ac:dyDescent="0.3">
      <c r="A1422" s="151">
        <v>1421</v>
      </c>
      <c r="B1422" s="151" t="s">
        <v>3047</v>
      </c>
      <c r="C1422" s="151" t="s">
        <v>3048</v>
      </c>
      <c r="D1422" s="151" t="s">
        <v>2985</v>
      </c>
      <c r="E1422" s="151" t="s">
        <v>2986</v>
      </c>
      <c r="F1422" s="151">
        <v>8</v>
      </c>
      <c r="G1422" s="151" t="s">
        <v>1141</v>
      </c>
      <c r="H1422" s="153">
        <v>2</v>
      </c>
      <c r="I1422" s="151">
        <v>2</v>
      </c>
      <c r="J1422" s="154" t="s">
        <v>1476</v>
      </c>
    </row>
    <row r="1423" spans="1:10" x14ac:dyDescent="0.3">
      <c r="A1423" s="151">
        <v>1422</v>
      </c>
      <c r="B1423" s="151" t="s">
        <v>3049</v>
      </c>
      <c r="C1423" s="151" t="s">
        <v>3050</v>
      </c>
      <c r="D1423" s="151" t="s">
        <v>2985</v>
      </c>
      <c r="E1423" s="151" t="s">
        <v>2986</v>
      </c>
      <c r="F1423" s="151">
        <v>8</v>
      </c>
      <c r="G1423" s="151" t="s">
        <v>1141</v>
      </c>
      <c r="H1423" s="153">
        <v>2</v>
      </c>
      <c r="I1423" s="151">
        <v>2</v>
      </c>
      <c r="J1423" s="154" t="s">
        <v>1476</v>
      </c>
    </row>
    <row r="1424" spans="1:10" x14ac:dyDescent="0.3">
      <c r="A1424" s="151">
        <v>1423</v>
      </c>
      <c r="B1424" s="151" t="s">
        <v>3051</v>
      </c>
      <c r="C1424" s="151" t="s">
        <v>3052</v>
      </c>
      <c r="D1424" s="151" t="s">
        <v>2985</v>
      </c>
      <c r="E1424" s="151" t="s">
        <v>2986</v>
      </c>
      <c r="F1424" s="151">
        <v>8</v>
      </c>
      <c r="G1424" s="151" t="s">
        <v>1141</v>
      </c>
      <c r="H1424" s="153">
        <v>2</v>
      </c>
      <c r="I1424" s="151">
        <v>2</v>
      </c>
      <c r="J1424" s="154" t="s">
        <v>1476</v>
      </c>
    </row>
    <row r="1425" spans="1:10" x14ac:dyDescent="0.3">
      <c r="A1425" s="151">
        <v>1424</v>
      </c>
      <c r="B1425" s="151" t="s">
        <v>3053</v>
      </c>
      <c r="C1425" s="151" t="s">
        <v>3054</v>
      </c>
      <c r="D1425" s="151" t="s">
        <v>2985</v>
      </c>
      <c r="E1425" s="151" t="s">
        <v>2986</v>
      </c>
      <c r="F1425" s="151">
        <v>8</v>
      </c>
      <c r="G1425" s="151" t="s">
        <v>1141</v>
      </c>
      <c r="H1425" s="153">
        <v>2</v>
      </c>
      <c r="I1425" s="151">
        <v>2</v>
      </c>
      <c r="J1425" s="154" t="s">
        <v>1476</v>
      </c>
    </row>
    <row r="1426" spans="1:10" x14ac:dyDescent="0.3">
      <c r="A1426" s="151">
        <v>1425</v>
      </c>
      <c r="B1426" s="151" t="s">
        <v>3055</v>
      </c>
      <c r="C1426" s="151" t="s">
        <v>3056</v>
      </c>
      <c r="D1426" s="151" t="s">
        <v>2985</v>
      </c>
      <c r="E1426" s="151" t="s">
        <v>2986</v>
      </c>
      <c r="F1426" s="151">
        <v>8</v>
      </c>
      <c r="G1426" s="151" t="s">
        <v>1141</v>
      </c>
      <c r="H1426" s="153">
        <v>2</v>
      </c>
      <c r="I1426" s="151">
        <v>2</v>
      </c>
      <c r="J1426" s="154" t="s">
        <v>1476</v>
      </c>
    </row>
    <row r="1427" spans="1:10" x14ac:dyDescent="0.3">
      <c r="A1427" s="151">
        <v>1426</v>
      </c>
      <c r="B1427" s="151" t="s">
        <v>3057</v>
      </c>
      <c r="C1427" s="151" t="s">
        <v>3058</v>
      </c>
      <c r="D1427" s="151" t="s">
        <v>2985</v>
      </c>
      <c r="E1427" s="151" t="s">
        <v>2986</v>
      </c>
      <c r="F1427" s="151">
        <v>8</v>
      </c>
      <c r="G1427" s="151" t="s">
        <v>1141</v>
      </c>
      <c r="H1427" s="153">
        <v>2</v>
      </c>
      <c r="I1427" s="151">
        <v>2</v>
      </c>
      <c r="J1427" s="154" t="s">
        <v>1476</v>
      </c>
    </row>
    <row r="1428" spans="1:10" x14ac:dyDescent="0.3">
      <c r="A1428" s="151">
        <v>1427</v>
      </c>
      <c r="B1428" s="151" t="s">
        <v>3059</v>
      </c>
      <c r="C1428" s="151" t="s">
        <v>3060</v>
      </c>
      <c r="D1428" s="151" t="s">
        <v>3061</v>
      </c>
      <c r="E1428" s="151" t="s">
        <v>3062</v>
      </c>
      <c r="F1428" s="151">
        <v>8</v>
      </c>
      <c r="G1428" s="151" t="s">
        <v>1141</v>
      </c>
      <c r="H1428" s="153">
        <v>1</v>
      </c>
      <c r="I1428" s="151">
        <v>1</v>
      </c>
      <c r="J1428" s="154" t="s">
        <v>1142</v>
      </c>
    </row>
    <row r="1429" spans="1:10" x14ac:dyDescent="0.3">
      <c r="A1429" s="151">
        <v>1428</v>
      </c>
      <c r="B1429" s="151" t="s">
        <v>3063</v>
      </c>
      <c r="C1429" s="151" t="s">
        <v>3064</v>
      </c>
      <c r="D1429" s="151" t="s">
        <v>3061</v>
      </c>
      <c r="E1429" s="151" t="s">
        <v>3062</v>
      </c>
      <c r="F1429" s="151">
        <v>8</v>
      </c>
      <c r="G1429" s="151" t="s">
        <v>1141</v>
      </c>
      <c r="H1429" s="153">
        <v>1</v>
      </c>
      <c r="I1429" s="151">
        <v>1</v>
      </c>
      <c r="J1429" s="154" t="s">
        <v>1142</v>
      </c>
    </row>
    <row r="1430" spans="1:10" x14ac:dyDescent="0.3">
      <c r="A1430" s="151">
        <v>1429</v>
      </c>
      <c r="B1430" s="151" t="s">
        <v>3065</v>
      </c>
      <c r="C1430" s="151" t="s">
        <v>3066</v>
      </c>
      <c r="D1430" s="151" t="s">
        <v>3061</v>
      </c>
      <c r="E1430" s="151" t="s">
        <v>3062</v>
      </c>
      <c r="F1430" s="151">
        <v>8</v>
      </c>
      <c r="G1430" s="151" t="s">
        <v>1141</v>
      </c>
      <c r="H1430" s="153">
        <v>1</v>
      </c>
      <c r="I1430" s="151">
        <v>1</v>
      </c>
      <c r="J1430" s="154" t="s">
        <v>1142</v>
      </c>
    </row>
    <row r="1431" spans="1:10" x14ac:dyDescent="0.3">
      <c r="A1431" s="151">
        <v>1430</v>
      </c>
      <c r="B1431" s="151" t="s">
        <v>3067</v>
      </c>
      <c r="C1431" s="151" t="s">
        <v>3068</v>
      </c>
      <c r="D1431" s="151" t="s">
        <v>3061</v>
      </c>
      <c r="E1431" s="151" t="s">
        <v>3062</v>
      </c>
      <c r="F1431" s="151">
        <v>8</v>
      </c>
      <c r="G1431" s="151" t="s">
        <v>1141</v>
      </c>
      <c r="H1431" s="153">
        <v>1</v>
      </c>
      <c r="I1431" s="151">
        <v>1</v>
      </c>
      <c r="J1431" s="154" t="s">
        <v>1142</v>
      </c>
    </row>
    <row r="1432" spans="1:10" x14ac:dyDescent="0.3">
      <c r="A1432" s="151">
        <v>1431</v>
      </c>
      <c r="B1432" s="151" t="s">
        <v>3069</v>
      </c>
      <c r="C1432" s="151" t="s">
        <v>3070</v>
      </c>
      <c r="D1432" s="151" t="s">
        <v>3061</v>
      </c>
      <c r="E1432" s="151" t="s">
        <v>3062</v>
      </c>
      <c r="F1432" s="151">
        <v>8</v>
      </c>
      <c r="G1432" s="151" t="s">
        <v>1141</v>
      </c>
      <c r="H1432" s="153">
        <v>1</v>
      </c>
      <c r="I1432" s="151">
        <v>1</v>
      </c>
      <c r="J1432" s="154" t="s">
        <v>1142</v>
      </c>
    </row>
    <row r="1433" spans="1:10" x14ac:dyDescent="0.3">
      <c r="A1433" s="151">
        <v>1432</v>
      </c>
      <c r="B1433" s="151" t="s">
        <v>3071</v>
      </c>
      <c r="C1433" s="151" t="s">
        <v>3072</v>
      </c>
      <c r="D1433" s="151" t="s">
        <v>3061</v>
      </c>
      <c r="E1433" s="151" t="s">
        <v>3062</v>
      </c>
      <c r="F1433" s="151">
        <v>8</v>
      </c>
      <c r="G1433" s="151" t="s">
        <v>1141</v>
      </c>
      <c r="H1433" s="153">
        <v>1</v>
      </c>
      <c r="I1433" s="151">
        <v>1</v>
      </c>
      <c r="J1433" s="154" t="s">
        <v>1142</v>
      </c>
    </row>
    <row r="1434" spans="1:10" x14ac:dyDescent="0.3">
      <c r="A1434" s="151">
        <v>1433</v>
      </c>
      <c r="B1434" s="151" t="s">
        <v>3073</v>
      </c>
      <c r="C1434" s="151" t="s">
        <v>3074</v>
      </c>
      <c r="D1434" s="151" t="s">
        <v>3061</v>
      </c>
      <c r="E1434" s="151" t="s">
        <v>3062</v>
      </c>
      <c r="F1434" s="151">
        <v>8</v>
      </c>
      <c r="G1434" s="151" t="s">
        <v>1141</v>
      </c>
      <c r="H1434" s="153">
        <v>1</v>
      </c>
      <c r="I1434" s="151">
        <v>1</v>
      </c>
      <c r="J1434" s="154" t="s">
        <v>1142</v>
      </c>
    </row>
    <row r="1435" spans="1:10" x14ac:dyDescent="0.3">
      <c r="A1435" s="151">
        <v>1434</v>
      </c>
      <c r="B1435" s="151" t="s">
        <v>3075</v>
      </c>
      <c r="C1435" s="151" t="s">
        <v>3076</v>
      </c>
      <c r="D1435" s="151" t="s">
        <v>3061</v>
      </c>
      <c r="E1435" s="151" t="s">
        <v>3062</v>
      </c>
      <c r="F1435" s="151">
        <v>8</v>
      </c>
      <c r="G1435" s="151" t="s">
        <v>1141</v>
      </c>
      <c r="H1435" s="153">
        <v>1</v>
      </c>
      <c r="I1435" s="151">
        <v>1</v>
      </c>
      <c r="J1435" s="154" t="s">
        <v>1142</v>
      </c>
    </row>
    <row r="1436" spans="1:10" x14ac:dyDescent="0.3">
      <c r="A1436" s="151">
        <v>1435</v>
      </c>
      <c r="B1436" s="151" t="s">
        <v>3077</v>
      </c>
      <c r="C1436" s="151" t="s">
        <v>3078</v>
      </c>
      <c r="D1436" s="151" t="s">
        <v>3061</v>
      </c>
      <c r="E1436" s="151" t="s">
        <v>3062</v>
      </c>
      <c r="F1436" s="151">
        <v>8</v>
      </c>
      <c r="G1436" s="151" t="s">
        <v>1141</v>
      </c>
      <c r="H1436" s="153">
        <v>1</v>
      </c>
      <c r="I1436" s="151">
        <v>1</v>
      </c>
      <c r="J1436" s="154" t="s">
        <v>1142</v>
      </c>
    </row>
    <row r="1437" spans="1:10" x14ac:dyDescent="0.3">
      <c r="A1437" s="151">
        <v>1436</v>
      </c>
      <c r="B1437" s="151" t="s">
        <v>3079</v>
      </c>
      <c r="C1437" s="151" t="s">
        <v>3080</v>
      </c>
      <c r="D1437" s="151" t="s">
        <v>3061</v>
      </c>
      <c r="E1437" s="151" t="s">
        <v>3062</v>
      </c>
      <c r="F1437" s="151">
        <v>8</v>
      </c>
      <c r="G1437" s="151" t="s">
        <v>1141</v>
      </c>
      <c r="H1437" s="153">
        <v>1</v>
      </c>
      <c r="I1437" s="151">
        <v>1</v>
      </c>
      <c r="J1437" s="154" t="s">
        <v>1142</v>
      </c>
    </row>
    <row r="1438" spans="1:10" x14ac:dyDescent="0.3">
      <c r="A1438" s="151">
        <v>1437</v>
      </c>
      <c r="B1438" s="151" t="s">
        <v>3081</v>
      </c>
      <c r="C1438" s="151" t="s">
        <v>3082</v>
      </c>
      <c r="D1438" s="151" t="s">
        <v>3061</v>
      </c>
      <c r="E1438" s="151" t="s">
        <v>3062</v>
      </c>
      <c r="F1438" s="151">
        <v>8</v>
      </c>
      <c r="G1438" s="151" t="s">
        <v>1141</v>
      </c>
      <c r="H1438" s="153">
        <v>1</v>
      </c>
      <c r="I1438" s="151">
        <v>1</v>
      </c>
      <c r="J1438" s="154" t="s">
        <v>1142</v>
      </c>
    </row>
    <row r="1439" spans="1:10" x14ac:dyDescent="0.3">
      <c r="A1439" s="151">
        <v>1438</v>
      </c>
      <c r="B1439" s="151" t="s">
        <v>3083</v>
      </c>
      <c r="C1439" s="151" t="s">
        <v>3084</v>
      </c>
      <c r="D1439" s="151" t="s">
        <v>3061</v>
      </c>
      <c r="E1439" s="151" t="s">
        <v>3062</v>
      </c>
      <c r="F1439" s="151">
        <v>8</v>
      </c>
      <c r="G1439" s="151" t="s">
        <v>1141</v>
      </c>
      <c r="H1439" s="153">
        <v>1</v>
      </c>
      <c r="I1439" s="151">
        <v>1</v>
      </c>
      <c r="J1439" s="154" t="s">
        <v>1142</v>
      </c>
    </row>
    <row r="1440" spans="1:10" x14ac:dyDescent="0.3">
      <c r="A1440" s="151">
        <v>1439</v>
      </c>
      <c r="B1440" s="151" t="s">
        <v>3085</v>
      </c>
      <c r="C1440" s="151" t="s">
        <v>3086</v>
      </c>
      <c r="D1440" s="151" t="s">
        <v>3061</v>
      </c>
      <c r="E1440" s="151" t="s">
        <v>3062</v>
      </c>
      <c r="F1440" s="151">
        <v>8</v>
      </c>
      <c r="G1440" s="151" t="s">
        <v>1141</v>
      </c>
      <c r="H1440" s="153">
        <v>1</v>
      </c>
      <c r="I1440" s="151">
        <v>1</v>
      </c>
      <c r="J1440" s="154" t="s">
        <v>1142</v>
      </c>
    </row>
    <row r="1441" spans="1:10" x14ac:dyDescent="0.3">
      <c r="A1441" s="151">
        <v>1440</v>
      </c>
      <c r="B1441" s="151" t="s">
        <v>3087</v>
      </c>
      <c r="C1441" s="151" t="s">
        <v>3088</v>
      </c>
      <c r="D1441" s="151" t="s">
        <v>3061</v>
      </c>
      <c r="E1441" s="151" t="s">
        <v>3062</v>
      </c>
      <c r="F1441" s="151">
        <v>8</v>
      </c>
      <c r="G1441" s="151" t="s">
        <v>1141</v>
      </c>
      <c r="H1441" s="153">
        <v>1</v>
      </c>
      <c r="I1441" s="151">
        <v>1</v>
      </c>
      <c r="J1441" s="154" t="s">
        <v>1142</v>
      </c>
    </row>
    <row r="1442" spans="1:10" x14ac:dyDescent="0.3">
      <c r="A1442" s="151">
        <v>1441</v>
      </c>
      <c r="B1442" s="151" t="s">
        <v>3089</v>
      </c>
      <c r="C1442" s="151" t="s">
        <v>3090</v>
      </c>
      <c r="D1442" s="151" t="s">
        <v>3061</v>
      </c>
      <c r="E1442" s="151" t="s">
        <v>3062</v>
      </c>
      <c r="F1442" s="151">
        <v>8</v>
      </c>
      <c r="G1442" s="151" t="s">
        <v>1141</v>
      </c>
      <c r="H1442" s="153">
        <v>1</v>
      </c>
      <c r="I1442" s="151">
        <v>1</v>
      </c>
      <c r="J1442" s="154" t="s">
        <v>1142</v>
      </c>
    </row>
    <row r="1443" spans="1:10" x14ac:dyDescent="0.3">
      <c r="A1443" s="151">
        <v>1442</v>
      </c>
      <c r="B1443" s="151" t="s">
        <v>3091</v>
      </c>
      <c r="C1443" s="151" t="s">
        <v>3092</v>
      </c>
      <c r="D1443" s="151" t="s">
        <v>3061</v>
      </c>
      <c r="E1443" s="151" t="s">
        <v>3062</v>
      </c>
      <c r="F1443" s="151">
        <v>8</v>
      </c>
      <c r="G1443" s="151" t="s">
        <v>1141</v>
      </c>
      <c r="H1443" s="153">
        <v>1</v>
      </c>
      <c r="I1443" s="151">
        <v>1</v>
      </c>
      <c r="J1443" s="154" t="s">
        <v>1142</v>
      </c>
    </row>
    <row r="1444" spans="1:10" x14ac:dyDescent="0.3">
      <c r="A1444" s="151">
        <v>1443</v>
      </c>
      <c r="B1444" s="151" t="s">
        <v>3093</v>
      </c>
      <c r="C1444" s="151" t="s">
        <v>3094</v>
      </c>
      <c r="D1444" s="151" t="s">
        <v>3061</v>
      </c>
      <c r="E1444" s="151" t="s">
        <v>3062</v>
      </c>
      <c r="F1444" s="151">
        <v>8</v>
      </c>
      <c r="G1444" s="151" t="s">
        <v>1141</v>
      </c>
      <c r="H1444" s="153">
        <v>1</v>
      </c>
      <c r="I1444" s="151">
        <v>1</v>
      </c>
      <c r="J1444" s="154" t="s">
        <v>1142</v>
      </c>
    </row>
    <row r="1445" spans="1:10" x14ac:dyDescent="0.3">
      <c r="A1445" s="151">
        <v>1444</v>
      </c>
      <c r="B1445" s="151" t="s">
        <v>3095</v>
      </c>
      <c r="C1445" s="151" t="s">
        <v>3096</v>
      </c>
      <c r="D1445" s="151" t="s">
        <v>3061</v>
      </c>
      <c r="E1445" s="151" t="s">
        <v>3062</v>
      </c>
      <c r="F1445" s="151">
        <v>8</v>
      </c>
      <c r="G1445" s="151" t="s">
        <v>1141</v>
      </c>
      <c r="H1445" s="153">
        <v>1</v>
      </c>
      <c r="I1445" s="151">
        <v>1</v>
      </c>
      <c r="J1445" s="154" t="s">
        <v>1142</v>
      </c>
    </row>
    <row r="1446" spans="1:10" x14ac:dyDescent="0.3">
      <c r="A1446" s="151">
        <v>1445</v>
      </c>
      <c r="B1446" s="151" t="s">
        <v>3097</v>
      </c>
      <c r="C1446" s="151" t="s">
        <v>3098</v>
      </c>
      <c r="D1446" s="151" t="s">
        <v>3061</v>
      </c>
      <c r="E1446" s="151" t="s">
        <v>3062</v>
      </c>
      <c r="F1446" s="151">
        <v>8</v>
      </c>
      <c r="G1446" s="151" t="s">
        <v>1141</v>
      </c>
      <c r="H1446" s="153">
        <v>1</v>
      </c>
      <c r="I1446" s="151">
        <v>1</v>
      </c>
      <c r="J1446" s="154" t="s">
        <v>1142</v>
      </c>
    </row>
    <row r="1447" spans="1:10" x14ac:dyDescent="0.3">
      <c r="A1447" s="151">
        <v>1446</v>
      </c>
      <c r="B1447" s="151" t="s">
        <v>3099</v>
      </c>
      <c r="C1447" s="151" t="s">
        <v>3100</v>
      </c>
      <c r="D1447" s="151" t="s">
        <v>3061</v>
      </c>
      <c r="E1447" s="151" t="s">
        <v>3062</v>
      </c>
      <c r="F1447" s="151">
        <v>8</v>
      </c>
      <c r="G1447" s="151" t="s">
        <v>1141</v>
      </c>
      <c r="H1447" s="153">
        <v>1</v>
      </c>
      <c r="I1447" s="151">
        <v>1</v>
      </c>
      <c r="J1447" s="154" t="s">
        <v>1142</v>
      </c>
    </row>
    <row r="1448" spans="1:10" x14ac:dyDescent="0.3">
      <c r="A1448" s="151">
        <v>1447</v>
      </c>
      <c r="B1448" s="151" t="s">
        <v>3101</v>
      </c>
      <c r="C1448" s="151" t="s">
        <v>3102</v>
      </c>
      <c r="D1448" s="151" t="s">
        <v>3061</v>
      </c>
      <c r="E1448" s="151" t="s">
        <v>3062</v>
      </c>
      <c r="F1448" s="151">
        <v>8</v>
      </c>
      <c r="G1448" s="151" t="s">
        <v>1141</v>
      </c>
      <c r="H1448" s="153">
        <v>1</v>
      </c>
      <c r="I1448" s="151">
        <v>1</v>
      </c>
      <c r="J1448" s="154" t="s">
        <v>1142</v>
      </c>
    </row>
    <row r="1449" spans="1:10" x14ac:dyDescent="0.3">
      <c r="A1449" s="151">
        <v>1448</v>
      </c>
      <c r="B1449" s="151" t="s">
        <v>3103</v>
      </c>
      <c r="C1449" s="151" t="s">
        <v>3104</v>
      </c>
      <c r="D1449" s="151" t="s">
        <v>3061</v>
      </c>
      <c r="E1449" s="151" t="s">
        <v>3062</v>
      </c>
      <c r="F1449" s="151">
        <v>8</v>
      </c>
      <c r="G1449" s="151" t="s">
        <v>1141</v>
      </c>
      <c r="H1449" s="153">
        <v>1</v>
      </c>
      <c r="I1449" s="151">
        <v>1</v>
      </c>
      <c r="J1449" s="154" t="s">
        <v>1142</v>
      </c>
    </row>
    <row r="1450" spans="1:10" x14ac:dyDescent="0.3">
      <c r="A1450" s="151">
        <v>1449</v>
      </c>
      <c r="B1450" s="151" t="s">
        <v>3105</v>
      </c>
      <c r="C1450" s="151" t="s">
        <v>3106</v>
      </c>
      <c r="D1450" s="151" t="s">
        <v>3061</v>
      </c>
      <c r="E1450" s="151" t="s">
        <v>3062</v>
      </c>
      <c r="F1450" s="151">
        <v>8</v>
      </c>
      <c r="G1450" s="151" t="s">
        <v>1141</v>
      </c>
      <c r="H1450" s="153">
        <v>1</v>
      </c>
      <c r="I1450" s="151">
        <v>1</v>
      </c>
      <c r="J1450" s="154" t="s">
        <v>1142</v>
      </c>
    </row>
    <row r="1451" spans="1:10" x14ac:dyDescent="0.3">
      <c r="A1451" s="151">
        <v>1450</v>
      </c>
      <c r="B1451" s="151" t="s">
        <v>3107</v>
      </c>
      <c r="C1451" s="151" t="s">
        <v>3108</v>
      </c>
      <c r="D1451" s="151" t="s">
        <v>3061</v>
      </c>
      <c r="E1451" s="151" t="s">
        <v>3062</v>
      </c>
      <c r="F1451" s="151">
        <v>8</v>
      </c>
      <c r="G1451" s="151" t="s">
        <v>1141</v>
      </c>
      <c r="H1451" s="153">
        <v>1</v>
      </c>
      <c r="I1451" s="151">
        <v>1</v>
      </c>
      <c r="J1451" s="154" t="s">
        <v>1142</v>
      </c>
    </row>
    <row r="1452" spans="1:10" x14ac:dyDescent="0.3">
      <c r="A1452" s="151">
        <v>1451</v>
      </c>
      <c r="B1452" s="151" t="s">
        <v>3109</v>
      </c>
      <c r="C1452" s="151" t="s">
        <v>3110</v>
      </c>
      <c r="D1452" s="151" t="s">
        <v>3111</v>
      </c>
      <c r="E1452" s="151" t="s">
        <v>3112</v>
      </c>
      <c r="F1452" s="151">
        <v>3</v>
      </c>
      <c r="G1452" s="151" t="s">
        <v>3113</v>
      </c>
      <c r="H1452" s="153">
        <v>5</v>
      </c>
      <c r="I1452" s="151">
        <v>7</v>
      </c>
      <c r="J1452" s="154" t="s">
        <v>182</v>
      </c>
    </row>
    <row r="1453" spans="1:10" x14ac:dyDescent="0.3">
      <c r="A1453" s="151">
        <v>1452</v>
      </c>
      <c r="B1453" s="151" t="s">
        <v>3114</v>
      </c>
      <c r="C1453" s="151" t="s">
        <v>3115</v>
      </c>
      <c r="D1453" s="151" t="s">
        <v>3111</v>
      </c>
      <c r="E1453" s="151" t="s">
        <v>3112</v>
      </c>
      <c r="F1453" s="151">
        <v>3</v>
      </c>
      <c r="G1453" s="151" t="s">
        <v>3113</v>
      </c>
      <c r="H1453" s="153">
        <v>5</v>
      </c>
      <c r="I1453" s="151">
        <v>7</v>
      </c>
      <c r="J1453" s="154" t="s">
        <v>182</v>
      </c>
    </row>
    <row r="1454" spans="1:10" x14ac:dyDescent="0.3">
      <c r="A1454" s="151">
        <v>1453</v>
      </c>
      <c r="B1454" s="151" t="s">
        <v>3116</v>
      </c>
      <c r="C1454" s="151" t="s">
        <v>3117</v>
      </c>
      <c r="D1454" s="151" t="s">
        <v>3111</v>
      </c>
      <c r="E1454" s="151" t="s">
        <v>3112</v>
      </c>
      <c r="F1454" s="151">
        <v>3</v>
      </c>
      <c r="G1454" s="151" t="s">
        <v>3113</v>
      </c>
      <c r="H1454" s="153">
        <v>5</v>
      </c>
      <c r="I1454" s="151">
        <v>7</v>
      </c>
      <c r="J1454" s="154" t="s">
        <v>182</v>
      </c>
    </row>
    <row r="1455" spans="1:10" x14ac:dyDescent="0.3">
      <c r="A1455" s="151">
        <v>1454</v>
      </c>
      <c r="B1455" s="151" t="s">
        <v>3118</v>
      </c>
      <c r="C1455" s="151" t="s">
        <v>3119</v>
      </c>
      <c r="D1455" s="151" t="s">
        <v>3111</v>
      </c>
      <c r="E1455" s="151" t="s">
        <v>3112</v>
      </c>
      <c r="F1455" s="151">
        <v>3</v>
      </c>
      <c r="G1455" s="151" t="s">
        <v>3113</v>
      </c>
      <c r="H1455" s="153">
        <v>5</v>
      </c>
      <c r="I1455" s="151">
        <v>7</v>
      </c>
      <c r="J1455" s="154" t="s">
        <v>182</v>
      </c>
    </row>
    <row r="1456" spans="1:10" x14ac:dyDescent="0.3">
      <c r="A1456" s="151">
        <v>1455</v>
      </c>
      <c r="B1456" s="151" t="s">
        <v>3120</v>
      </c>
      <c r="C1456" s="151" t="s">
        <v>3121</v>
      </c>
      <c r="D1456" s="151" t="s">
        <v>3111</v>
      </c>
      <c r="E1456" s="151" t="s">
        <v>3112</v>
      </c>
      <c r="F1456" s="151">
        <v>3</v>
      </c>
      <c r="G1456" s="151" t="s">
        <v>3113</v>
      </c>
      <c r="H1456" s="153">
        <v>5</v>
      </c>
      <c r="I1456" s="151">
        <v>7</v>
      </c>
      <c r="J1456" s="154" t="s">
        <v>182</v>
      </c>
    </row>
    <row r="1457" spans="1:10" x14ac:dyDescent="0.3">
      <c r="A1457" s="151">
        <v>1456</v>
      </c>
      <c r="B1457" s="151" t="s">
        <v>3122</v>
      </c>
      <c r="C1457" s="151" t="s">
        <v>3123</v>
      </c>
      <c r="D1457" s="151" t="s">
        <v>3111</v>
      </c>
      <c r="E1457" s="151" t="s">
        <v>3112</v>
      </c>
      <c r="F1457" s="151">
        <v>3</v>
      </c>
      <c r="G1457" s="151" t="s">
        <v>3113</v>
      </c>
      <c r="H1457" s="153">
        <v>5</v>
      </c>
      <c r="I1457" s="151">
        <v>7</v>
      </c>
      <c r="J1457" s="154" t="s">
        <v>182</v>
      </c>
    </row>
    <row r="1458" spans="1:10" x14ac:dyDescent="0.3">
      <c r="A1458" s="151">
        <v>1457</v>
      </c>
      <c r="B1458" s="151" t="s">
        <v>3124</v>
      </c>
      <c r="C1458" s="151" t="s">
        <v>3125</v>
      </c>
      <c r="D1458" s="151" t="s">
        <v>3111</v>
      </c>
      <c r="E1458" s="151" t="s">
        <v>3112</v>
      </c>
      <c r="F1458" s="151">
        <v>3</v>
      </c>
      <c r="G1458" s="151" t="s">
        <v>3113</v>
      </c>
      <c r="H1458" s="153">
        <v>5</v>
      </c>
      <c r="I1458" s="151">
        <v>7</v>
      </c>
      <c r="J1458" s="154" t="s">
        <v>182</v>
      </c>
    </row>
    <row r="1459" spans="1:10" x14ac:dyDescent="0.3">
      <c r="A1459" s="151">
        <v>1458</v>
      </c>
      <c r="B1459" s="151" t="s">
        <v>3126</v>
      </c>
      <c r="C1459" s="151" t="s">
        <v>3127</v>
      </c>
      <c r="D1459" s="151" t="s">
        <v>3111</v>
      </c>
      <c r="E1459" s="151" t="s">
        <v>3112</v>
      </c>
      <c r="F1459" s="151">
        <v>3</v>
      </c>
      <c r="G1459" s="151" t="s">
        <v>3113</v>
      </c>
      <c r="H1459" s="153">
        <v>5</v>
      </c>
      <c r="I1459" s="151">
        <v>7</v>
      </c>
      <c r="J1459" s="154" t="s">
        <v>182</v>
      </c>
    </row>
    <row r="1460" spans="1:10" x14ac:dyDescent="0.3">
      <c r="A1460" s="151">
        <v>1459</v>
      </c>
      <c r="B1460" s="151" t="s">
        <v>3128</v>
      </c>
      <c r="C1460" s="151" t="s">
        <v>3129</v>
      </c>
      <c r="D1460" s="151" t="s">
        <v>3111</v>
      </c>
      <c r="E1460" s="151" t="s">
        <v>3112</v>
      </c>
      <c r="F1460" s="151">
        <v>3</v>
      </c>
      <c r="G1460" s="151" t="s">
        <v>3113</v>
      </c>
      <c r="H1460" s="153">
        <v>5</v>
      </c>
      <c r="I1460" s="151">
        <v>7</v>
      </c>
      <c r="J1460" s="154" t="s">
        <v>182</v>
      </c>
    </row>
    <row r="1461" spans="1:10" x14ac:dyDescent="0.3">
      <c r="A1461" s="151">
        <v>1460</v>
      </c>
      <c r="B1461" s="151" t="s">
        <v>3130</v>
      </c>
      <c r="C1461" s="151" t="s">
        <v>3131</v>
      </c>
      <c r="D1461" s="151" t="s">
        <v>3111</v>
      </c>
      <c r="E1461" s="151" t="s">
        <v>3112</v>
      </c>
      <c r="F1461" s="151">
        <v>3</v>
      </c>
      <c r="G1461" s="151" t="s">
        <v>3113</v>
      </c>
      <c r="H1461" s="153">
        <v>5</v>
      </c>
      <c r="I1461" s="151">
        <v>7</v>
      </c>
      <c r="J1461" s="154" t="s">
        <v>182</v>
      </c>
    </row>
    <row r="1462" spans="1:10" x14ac:dyDescent="0.3">
      <c r="A1462" s="151">
        <v>1461</v>
      </c>
      <c r="B1462" s="151" t="s">
        <v>3132</v>
      </c>
      <c r="C1462" s="151" t="s">
        <v>3133</v>
      </c>
      <c r="D1462" s="151" t="s">
        <v>3111</v>
      </c>
      <c r="E1462" s="151" t="s">
        <v>3112</v>
      </c>
      <c r="F1462" s="151">
        <v>3</v>
      </c>
      <c r="G1462" s="151" t="s">
        <v>3113</v>
      </c>
      <c r="H1462" s="153">
        <v>5</v>
      </c>
      <c r="I1462" s="151">
        <v>7</v>
      </c>
      <c r="J1462" s="154" t="s">
        <v>182</v>
      </c>
    </row>
    <row r="1463" spans="1:10" x14ac:dyDescent="0.3">
      <c r="A1463" s="151">
        <v>1462</v>
      </c>
      <c r="B1463" s="151" t="s">
        <v>3134</v>
      </c>
      <c r="C1463" s="151" t="s">
        <v>3135</v>
      </c>
      <c r="D1463" s="151" t="s">
        <v>3111</v>
      </c>
      <c r="E1463" s="151" t="s">
        <v>3112</v>
      </c>
      <c r="F1463" s="151">
        <v>3</v>
      </c>
      <c r="G1463" s="151" t="s">
        <v>3113</v>
      </c>
      <c r="H1463" s="153">
        <v>5</v>
      </c>
      <c r="I1463" s="151">
        <v>7</v>
      </c>
      <c r="J1463" s="154" t="s">
        <v>182</v>
      </c>
    </row>
    <row r="1464" spans="1:10" x14ac:dyDescent="0.3">
      <c r="A1464" s="151">
        <v>1463</v>
      </c>
      <c r="B1464" s="151" t="s">
        <v>3136</v>
      </c>
      <c r="C1464" s="151" t="s">
        <v>3137</v>
      </c>
      <c r="D1464" s="151" t="s">
        <v>3111</v>
      </c>
      <c r="E1464" s="151" t="s">
        <v>3112</v>
      </c>
      <c r="F1464" s="151">
        <v>3</v>
      </c>
      <c r="G1464" s="151" t="s">
        <v>3113</v>
      </c>
      <c r="H1464" s="153">
        <v>5</v>
      </c>
      <c r="I1464" s="151">
        <v>7</v>
      </c>
      <c r="J1464" s="154" t="s">
        <v>182</v>
      </c>
    </row>
    <row r="1465" spans="1:10" x14ac:dyDescent="0.3">
      <c r="A1465" s="151">
        <v>1464</v>
      </c>
      <c r="B1465" s="151" t="s">
        <v>3138</v>
      </c>
      <c r="C1465" s="151" t="s">
        <v>3139</v>
      </c>
      <c r="D1465" s="151" t="s">
        <v>3111</v>
      </c>
      <c r="E1465" s="151" t="s">
        <v>3112</v>
      </c>
      <c r="F1465" s="151">
        <v>3</v>
      </c>
      <c r="G1465" s="151" t="s">
        <v>3113</v>
      </c>
      <c r="H1465" s="153">
        <v>5</v>
      </c>
      <c r="I1465" s="151">
        <v>7</v>
      </c>
      <c r="J1465" s="154" t="s">
        <v>182</v>
      </c>
    </row>
    <row r="1466" spans="1:10" x14ac:dyDescent="0.3">
      <c r="A1466" s="151">
        <v>1465</v>
      </c>
      <c r="B1466" s="151" t="s">
        <v>3140</v>
      </c>
      <c r="C1466" s="151" t="s">
        <v>3141</v>
      </c>
      <c r="D1466" s="151" t="s">
        <v>3111</v>
      </c>
      <c r="E1466" s="151" t="s">
        <v>3112</v>
      </c>
      <c r="F1466" s="151">
        <v>3</v>
      </c>
      <c r="G1466" s="151" t="s">
        <v>3113</v>
      </c>
      <c r="H1466" s="153">
        <v>5</v>
      </c>
      <c r="I1466" s="151">
        <v>7</v>
      </c>
      <c r="J1466" s="154" t="s">
        <v>182</v>
      </c>
    </row>
    <row r="1467" spans="1:10" x14ac:dyDescent="0.3">
      <c r="A1467" s="151">
        <v>1466</v>
      </c>
      <c r="B1467" s="151" t="s">
        <v>3142</v>
      </c>
      <c r="C1467" s="151" t="s">
        <v>3143</v>
      </c>
      <c r="D1467" s="151" t="s">
        <v>3111</v>
      </c>
      <c r="E1467" s="151" t="s">
        <v>3112</v>
      </c>
      <c r="F1467" s="151">
        <v>3</v>
      </c>
      <c r="G1467" s="151" t="s">
        <v>3113</v>
      </c>
      <c r="H1467" s="153">
        <v>5</v>
      </c>
      <c r="I1467" s="151">
        <v>7</v>
      </c>
      <c r="J1467" s="154" t="s">
        <v>182</v>
      </c>
    </row>
    <row r="1468" spans="1:10" x14ac:dyDescent="0.3">
      <c r="A1468" s="151">
        <v>1467</v>
      </c>
      <c r="B1468" s="151" t="s">
        <v>3144</v>
      </c>
      <c r="C1468" s="151" t="s">
        <v>3145</v>
      </c>
      <c r="D1468" s="151" t="s">
        <v>3111</v>
      </c>
      <c r="E1468" s="151" t="s">
        <v>3112</v>
      </c>
      <c r="F1468" s="151">
        <v>3</v>
      </c>
      <c r="G1468" s="151" t="s">
        <v>3113</v>
      </c>
      <c r="H1468" s="153">
        <v>5</v>
      </c>
      <c r="I1468" s="151">
        <v>7</v>
      </c>
      <c r="J1468" s="154" t="s">
        <v>182</v>
      </c>
    </row>
    <row r="1469" spans="1:10" x14ac:dyDescent="0.3">
      <c r="A1469" s="151">
        <v>1468</v>
      </c>
      <c r="B1469" s="151" t="s">
        <v>3146</v>
      </c>
      <c r="C1469" s="151" t="s">
        <v>3147</v>
      </c>
      <c r="D1469" s="151" t="s">
        <v>3111</v>
      </c>
      <c r="E1469" s="151" t="s">
        <v>3112</v>
      </c>
      <c r="F1469" s="151">
        <v>3</v>
      </c>
      <c r="G1469" s="151" t="s">
        <v>3113</v>
      </c>
      <c r="H1469" s="153">
        <v>5</v>
      </c>
      <c r="I1469" s="151">
        <v>7</v>
      </c>
      <c r="J1469" s="154" t="s">
        <v>182</v>
      </c>
    </row>
    <row r="1470" spans="1:10" x14ac:dyDescent="0.3">
      <c r="A1470" s="151">
        <v>1469</v>
      </c>
      <c r="B1470" s="151" t="s">
        <v>3148</v>
      </c>
      <c r="C1470" s="151" t="s">
        <v>3149</v>
      </c>
      <c r="D1470" s="151" t="s">
        <v>3111</v>
      </c>
      <c r="E1470" s="151" t="s">
        <v>3112</v>
      </c>
      <c r="F1470" s="151">
        <v>3</v>
      </c>
      <c r="G1470" s="151" t="s">
        <v>3113</v>
      </c>
      <c r="H1470" s="153">
        <v>5</v>
      </c>
      <c r="I1470" s="151">
        <v>7</v>
      </c>
      <c r="J1470" s="154" t="s">
        <v>182</v>
      </c>
    </row>
    <row r="1471" spans="1:10" x14ac:dyDescent="0.3">
      <c r="A1471" s="151">
        <v>1470</v>
      </c>
      <c r="B1471" s="151" t="s">
        <v>3150</v>
      </c>
      <c r="C1471" s="151" t="s">
        <v>3151</v>
      </c>
      <c r="D1471" s="151" t="s">
        <v>3111</v>
      </c>
      <c r="E1471" s="151" t="s">
        <v>3112</v>
      </c>
      <c r="F1471" s="151">
        <v>3</v>
      </c>
      <c r="G1471" s="151" t="s">
        <v>3113</v>
      </c>
      <c r="H1471" s="153">
        <v>5</v>
      </c>
      <c r="I1471" s="151">
        <v>7</v>
      </c>
      <c r="J1471" s="154" t="s">
        <v>182</v>
      </c>
    </row>
    <row r="1472" spans="1:10" x14ac:dyDescent="0.3">
      <c r="A1472" s="151">
        <v>1471</v>
      </c>
      <c r="B1472" s="151" t="s">
        <v>3152</v>
      </c>
      <c r="C1472" s="151" t="s">
        <v>3153</v>
      </c>
      <c r="D1472" s="151" t="s">
        <v>3111</v>
      </c>
      <c r="E1472" s="151" t="s">
        <v>3112</v>
      </c>
      <c r="F1472" s="151">
        <v>3</v>
      </c>
      <c r="G1472" s="151" t="s">
        <v>3113</v>
      </c>
      <c r="H1472" s="153">
        <v>5</v>
      </c>
      <c r="I1472" s="151">
        <v>7</v>
      </c>
      <c r="J1472" s="154" t="s">
        <v>182</v>
      </c>
    </row>
    <row r="1473" spans="1:10" x14ac:dyDescent="0.3">
      <c r="A1473" s="151">
        <v>1472</v>
      </c>
      <c r="B1473" s="151" t="s">
        <v>3154</v>
      </c>
      <c r="C1473" s="151" t="s">
        <v>3155</v>
      </c>
      <c r="D1473" s="151" t="s">
        <v>3111</v>
      </c>
      <c r="E1473" s="151" t="s">
        <v>3112</v>
      </c>
      <c r="F1473" s="151">
        <v>3</v>
      </c>
      <c r="G1473" s="151" t="s">
        <v>3113</v>
      </c>
      <c r="H1473" s="153">
        <v>5</v>
      </c>
      <c r="I1473" s="151">
        <v>7</v>
      </c>
      <c r="J1473" s="154" t="s">
        <v>182</v>
      </c>
    </row>
    <row r="1474" spans="1:10" x14ac:dyDescent="0.3">
      <c r="A1474" s="151">
        <v>1473</v>
      </c>
      <c r="B1474" s="151" t="s">
        <v>3156</v>
      </c>
      <c r="C1474" s="151" t="s">
        <v>3157</v>
      </c>
      <c r="D1474" s="151" t="s">
        <v>3111</v>
      </c>
      <c r="E1474" s="151" t="s">
        <v>3112</v>
      </c>
      <c r="F1474" s="151">
        <v>3</v>
      </c>
      <c r="G1474" s="151" t="s">
        <v>3113</v>
      </c>
      <c r="H1474" s="153">
        <v>5</v>
      </c>
      <c r="I1474" s="151">
        <v>7</v>
      </c>
      <c r="J1474" s="154" t="s">
        <v>182</v>
      </c>
    </row>
    <row r="1475" spans="1:10" x14ac:dyDescent="0.3">
      <c r="A1475" s="151">
        <v>1474</v>
      </c>
      <c r="B1475" s="151" t="s">
        <v>3158</v>
      </c>
      <c r="C1475" s="151" t="s">
        <v>3159</v>
      </c>
      <c r="D1475" s="151" t="s">
        <v>3111</v>
      </c>
      <c r="E1475" s="151" t="s">
        <v>3112</v>
      </c>
      <c r="F1475" s="151">
        <v>3</v>
      </c>
      <c r="G1475" s="151" t="s">
        <v>3113</v>
      </c>
      <c r="H1475" s="153">
        <v>5</v>
      </c>
      <c r="I1475" s="151">
        <v>7</v>
      </c>
      <c r="J1475" s="154" t="s">
        <v>182</v>
      </c>
    </row>
    <row r="1476" spans="1:10" x14ac:dyDescent="0.3">
      <c r="A1476" s="151">
        <v>1475</v>
      </c>
      <c r="B1476" s="151" t="s">
        <v>3160</v>
      </c>
      <c r="C1476" s="151" t="s">
        <v>3161</v>
      </c>
      <c r="D1476" s="151" t="s">
        <v>3111</v>
      </c>
      <c r="E1476" s="151" t="s">
        <v>3112</v>
      </c>
      <c r="F1476" s="151">
        <v>3</v>
      </c>
      <c r="G1476" s="151" t="s">
        <v>3113</v>
      </c>
      <c r="H1476" s="153">
        <v>5</v>
      </c>
      <c r="I1476" s="151">
        <v>7</v>
      </c>
      <c r="J1476" s="154" t="s">
        <v>182</v>
      </c>
    </row>
    <row r="1477" spans="1:10" x14ac:dyDescent="0.3">
      <c r="A1477" s="151">
        <v>1476</v>
      </c>
      <c r="B1477" s="151" t="s">
        <v>3162</v>
      </c>
      <c r="C1477" s="151" t="s">
        <v>3163</v>
      </c>
      <c r="D1477" s="151" t="s">
        <v>3111</v>
      </c>
      <c r="E1477" s="151" t="s">
        <v>3112</v>
      </c>
      <c r="F1477" s="151">
        <v>3</v>
      </c>
      <c r="G1477" s="151" t="s">
        <v>3113</v>
      </c>
      <c r="H1477" s="153">
        <v>5</v>
      </c>
      <c r="I1477" s="151">
        <v>7</v>
      </c>
      <c r="J1477" s="154" t="s">
        <v>182</v>
      </c>
    </row>
    <row r="1478" spans="1:10" x14ac:dyDescent="0.3">
      <c r="A1478" s="151">
        <v>1477</v>
      </c>
      <c r="B1478" s="151" t="s">
        <v>3164</v>
      </c>
      <c r="C1478" s="151" t="s">
        <v>3165</v>
      </c>
      <c r="D1478" s="151" t="s">
        <v>3111</v>
      </c>
      <c r="E1478" s="151" t="s">
        <v>3112</v>
      </c>
      <c r="F1478" s="151">
        <v>3</v>
      </c>
      <c r="G1478" s="151" t="s">
        <v>3113</v>
      </c>
      <c r="H1478" s="153">
        <v>5</v>
      </c>
      <c r="I1478" s="151">
        <v>7</v>
      </c>
      <c r="J1478" s="154" t="s">
        <v>182</v>
      </c>
    </row>
    <row r="1479" spans="1:10" x14ac:dyDescent="0.3">
      <c r="A1479" s="151">
        <v>1478</v>
      </c>
      <c r="B1479" s="151" t="s">
        <v>3166</v>
      </c>
      <c r="C1479" s="151" t="s">
        <v>3167</v>
      </c>
      <c r="D1479" s="151" t="s">
        <v>3111</v>
      </c>
      <c r="E1479" s="151" t="s">
        <v>3112</v>
      </c>
      <c r="F1479" s="151">
        <v>3</v>
      </c>
      <c r="G1479" s="151" t="s">
        <v>3113</v>
      </c>
      <c r="H1479" s="153">
        <v>5</v>
      </c>
      <c r="I1479" s="151">
        <v>7</v>
      </c>
      <c r="J1479" s="154" t="s">
        <v>182</v>
      </c>
    </row>
    <row r="1480" spans="1:10" x14ac:dyDescent="0.3">
      <c r="A1480" s="151">
        <v>1479</v>
      </c>
      <c r="B1480" s="151" t="s">
        <v>3168</v>
      </c>
      <c r="C1480" s="151" t="s">
        <v>3169</v>
      </c>
      <c r="D1480" s="151" t="s">
        <v>3111</v>
      </c>
      <c r="E1480" s="151" t="s">
        <v>3112</v>
      </c>
      <c r="F1480" s="151">
        <v>3</v>
      </c>
      <c r="G1480" s="151" t="s">
        <v>3113</v>
      </c>
      <c r="H1480" s="153">
        <v>5</v>
      </c>
      <c r="I1480" s="151">
        <v>7</v>
      </c>
      <c r="J1480" s="154" t="s">
        <v>182</v>
      </c>
    </row>
    <row r="1481" spans="1:10" x14ac:dyDescent="0.3">
      <c r="A1481" s="151">
        <v>1480</v>
      </c>
      <c r="B1481" s="151" t="s">
        <v>3170</v>
      </c>
      <c r="C1481" s="151" t="s">
        <v>3171</v>
      </c>
      <c r="D1481" s="151" t="s">
        <v>3111</v>
      </c>
      <c r="E1481" s="151" t="s">
        <v>3112</v>
      </c>
      <c r="F1481" s="151">
        <v>3</v>
      </c>
      <c r="G1481" s="151" t="s">
        <v>3113</v>
      </c>
      <c r="H1481" s="153">
        <v>5</v>
      </c>
      <c r="I1481" s="151">
        <v>7</v>
      </c>
      <c r="J1481" s="154" t="s">
        <v>182</v>
      </c>
    </row>
    <row r="1482" spans="1:10" x14ac:dyDescent="0.3">
      <c r="A1482" s="151">
        <v>1481</v>
      </c>
      <c r="B1482" s="151" t="s">
        <v>3172</v>
      </c>
      <c r="C1482" s="151" t="s">
        <v>3173</v>
      </c>
      <c r="D1482" s="151" t="s">
        <v>3111</v>
      </c>
      <c r="E1482" s="151" t="s">
        <v>3112</v>
      </c>
      <c r="F1482" s="151">
        <v>3</v>
      </c>
      <c r="G1482" s="151" t="s">
        <v>3113</v>
      </c>
      <c r="H1482" s="153">
        <v>5</v>
      </c>
      <c r="I1482" s="151">
        <v>7</v>
      </c>
      <c r="J1482" s="154" t="s">
        <v>182</v>
      </c>
    </row>
    <row r="1483" spans="1:10" x14ac:dyDescent="0.3">
      <c r="A1483" s="151">
        <v>1482</v>
      </c>
      <c r="B1483" s="151" t="s">
        <v>3174</v>
      </c>
      <c r="C1483" s="151" t="s">
        <v>3175</v>
      </c>
      <c r="D1483" s="151" t="s">
        <v>3111</v>
      </c>
      <c r="E1483" s="151" t="s">
        <v>3112</v>
      </c>
      <c r="F1483" s="151">
        <v>3</v>
      </c>
      <c r="G1483" s="151" t="s">
        <v>3113</v>
      </c>
      <c r="H1483" s="153">
        <v>5</v>
      </c>
      <c r="I1483" s="151">
        <v>7</v>
      </c>
      <c r="J1483" s="154" t="s">
        <v>182</v>
      </c>
    </row>
    <row r="1484" spans="1:10" x14ac:dyDescent="0.3">
      <c r="A1484" s="151">
        <v>1483</v>
      </c>
      <c r="B1484" s="151" t="s">
        <v>3176</v>
      </c>
      <c r="C1484" s="151" t="s">
        <v>3177</v>
      </c>
      <c r="D1484" s="151" t="s">
        <v>3111</v>
      </c>
      <c r="E1484" s="151" t="s">
        <v>3112</v>
      </c>
      <c r="F1484" s="151">
        <v>3</v>
      </c>
      <c r="G1484" s="151" t="s">
        <v>3113</v>
      </c>
      <c r="H1484" s="153">
        <v>5</v>
      </c>
      <c r="I1484" s="151">
        <v>7</v>
      </c>
      <c r="J1484" s="154" t="s">
        <v>182</v>
      </c>
    </row>
    <row r="1485" spans="1:10" x14ac:dyDescent="0.3">
      <c r="A1485" s="151">
        <v>1484</v>
      </c>
      <c r="B1485" s="151" t="s">
        <v>3178</v>
      </c>
      <c r="C1485" s="151" t="s">
        <v>3179</v>
      </c>
      <c r="D1485" s="151" t="s">
        <v>3111</v>
      </c>
      <c r="E1485" s="151" t="s">
        <v>3112</v>
      </c>
      <c r="F1485" s="151">
        <v>3</v>
      </c>
      <c r="G1485" s="151" t="s">
        <v>3113</v>
      </c>
      <c r="H1485" s="153">
        <v>5</v>
      </c>
      <c r="I1485" s="151">
        <v>7</v>
      </c>
      <c r="J1485" s="154" t="s">
        <v>182</v>
      </c>
    </row>
    <row r="1486" spans="1:10" x14ac:dyDescent="0.3">
      <c r="A1486" s="151">
        <v>1485</v>
      </c>
      <c r="B1486" s="151" t="s">
        <v>3180</v>
      </c>
      <c r="C1486" s="151" t="s">
        <v>3181</v>
      </c>
      <c r="D1486" s="151" t="s">
        <v>3111</v>
      </c>
      <c r="E1486" s="151" t="s">
        <v>3112</v>
      </c>
      <c r="F1486" s="151">
        <v>3</v>
      </c>
      <c r="G1486" s="151" t="s">
        <v>3113</v>
      </c>
      <c r="H1486" s="153">
        <v>5</v>
      </c>
      <c r="I1486" s="151">
        <v>7</v>
      </c>
      <c r="J1486" s="154" t="s">
        <v>182</v>
      </c>
    </row>
    <row r="1487" spans="1:10" x14ac:dyDescent="0.3">
      <c r="A1487" s="151">
        <v>1486</v>
      </c>
      <c r="B1487" s="151" t="s">
        <v>3182</v>
      </c>
      <c r="C1487" s="151" t="s">
        <v>3183</v>
      </c>
      <c r="D1487" s="151" t="s">
        <v>3184</v>
      </c>
      <c r="E1487" s="151" t="s">
        <v>3185</v>
      </c>
      <c r="F1487" s="151">
        <v>3</v>
      </c>
      <c r="G1487" s="151" t="s">
        <v>3113</v>
      </c>
      <c r="H1487" s="153">
        <v>5</v>
      </c>
      <c r="I1487" s="151">
        <v>7</v>
      </c>
      <c r="J1487" s="154" t="s">
        <v>182</v>
      </c>
    </row>
    <row r="1488" spans="1:10" x14ac:dyDescent="0.3">
      <c r="A1488" s="151">
        <v>1487</v>
      </c>
      <c r="B1488" s="151" t="s">
        <v>3186</v>
      </c>
      <c r="C1488" s="151" t="s">
        <v>3187</v>
      </c>
      <c r="D1488" s="151" t="s">
        <v>3184</v>
      </c>
      <c r="E1488" s="151" t="s">
        <v>3185</v>
      </c>
      <c r="F1488" s="151">
        <v>3</v>
      </c>
      <c r="G1488" s="151" t="s">
        <v>3113</v>
      </c>
      <c r="H1488" s="153">
        <v>5</v>
      </c>
      <c r="I1488" s="151">
        <v>7</v>
      </c>
      <c r="J1488" s="154" t="s">
        <v>182</v>
      </c>
    </row>
    <row r="1489" spans="1:10" x14ac:dyDescent="0.3">
      <c r="A1489" s="151">
        <v>1488</v>
      </c>
      <c r="B1489" s="151" t="s">
        <v>3188</v>
      </c>
      <c r="C1489" s="151" t="s">
        <v>3189</v>
      </c>
      <c r="D1489" s="151" t="s">
        <v>3184</v>
      </c>
      <c r="E1489" s="151" t="s">
        <v>3185</v>
      </c>
      <c r="F1489" s="151">
        <v>3</v>
      </c>
      <c r="G1489" s="151" t="s">
        <v>3113</v>
      </c>
      <c r="H1489" s="153">
        <v>5</v>
      </c>
      <c r="I1489" s="151">
        <v>7</v>
      </c>
      <c r="J1489" s="154" t="s">
        <v>182</v>
      </c>
    </row>
    <row r="1490" spans="1:10" x14ac:dyDescent="0.3">
      <c r="A1490" s="151">
        <v>1489</v>
      </c>
      <c r="B1490" s="151" t="s">
        <v>3190</v>
      </c>
      <c r="C1490" s="151" t="s">
        <v>3191</v>
      </c>
      <c r="D1490" s="151" t="s">
        <v>3184</v>
      </c>
      <c r="E1490" s="151" t="s">
        <v>3185</v>
      </c>
      <c r="F1490" s="151">
        <v>3</v>
      </c>
      <c r="G1490" s="151" t="s">
        <v>3113</v>
      </c>
      <c r="H1490" s="153">
        <v>5</v>
      </c>
      <c r="I1490" s="151">
        <v>7</v>
      </c>
      <c r="J1490" s="154" t="s">
        <v>182</v>
      </c>
    </row>
    <row r="1491" spans="1:10" x14ac:dyDescent="0.3">
      <c r="A1491" s="151">
        <v>1490</v>
      </c>
      <c r="B1491" s="151" t="s">
        <v>3192</v>
      </c>
      <c r="C1491" s="151" t="s">
        <v>3193</v>
      </c>
      <c r="D1491" s="151" t="s">
        <v>3184</v>
      </c>
      <c r="E1491" s="151" t="s">
        <v>3185</v>
      </c>
      <c r="F1491" s="151">
        <v>3</v>
      </c>
      <c r="G1491" s="151" t="s">
        <v>3113</v>
      </c>
      <c r="H1491" s="153">
        <v>5</v>
      </c>
      <c r="I1491" s="151">
        <v>7</v>
      </c>
      <c r="J1491" s="154" t="s">
        <v>182</v>
      </c>
    </row>
    <row r="1492" spans="1:10" x14ac:dyDescent="0.3">
      <c r="A1492" s="151">
        <v>1491</v>
      </c>
      <c r="B1492" s="151" t="s">
        <v>3194</v>
      </c>
      <c r="C1492" s="151" t="s">
        <v>3195</v>
      </c>
      <c r="D1492" s="151" t="s">
        <v>3184</v>
      </c>
      <c r="E1492" s="151" t="s">
        <v>3185</v>
      </c>
      <c r="F1492" s="151">
        <v>3</v>
      </c>
      <c r="G1492" s="151" t="s">
        <v>3113</v>
      </c>
      <c r="H1492" s="153">
        <v>5</v>
      </c>
      <c r="I1492" s="151">
        <v>7</v>
      </c>
      <c r="J1492" s="154" t="s">
        <v>182</v>
      </c>
    </row>
    <row r="1493" spans="1:10" x14ac:dyDescent="0.3">
      <c r="A1493" s="151">
        <v>1492</v>
      </c>
      <c r="B1493" s="151" t="s">
        <v>3196</v>
      </c>
      <c r="C1493" s="151" t="s">
        <v>3197</v>
      </c>
      <c r="D1493" s="151" t="s">
        <v>3184</v>
      </c>
      <c r="E1493" s="151" t="s">
        <v>3185</v>
      </c>
      <c r="F1493" s="151">
        <v>3</v>
      </c>
      <c r="G1493" s="151" t="s">
        <v>3113</v>
      </c>
      <c r="H1493" s="153">
        <v>5</v>
      </c>
      <c r="I1493" s="151">
        <v>7</v>
      </c>
      <c r="J1493" s="154" t="s">
        <v>182</v>
      </c>
    </row>
    <row r="1494" spans="1:10" x14ac:dyDescent="0.3">
      <c r="A1494" s="151">
        <v>1493</v>
      </c>
      <c r="B1494" s="151" t="s">
        <v>3198</v>
      </c>
      <c r="C1494" s="151" t="s">
        <v>3199</v>
      </c>
      <c r="D1494" s="151" t="s">
        <v>3184</v>
      </c>
      <c r="E1494" s="151" t="s">
        <v>3185</v>
      </c>
      <c r="F1494" s="151">
        <v>3</v>
      </c>
      <c r="G1494" s="151" t="s">
        <v>3113</v>
      </c>
      <c r="H1494" s="153">
        <v>5</v>
      </c>
      <c r="I1494" s="151">
        <v>7</v>
      </c>
      <c r="J1494" s="154" t="s">
        <v>182</v>
      </c>
    </row>
    <row r="1495" spans="1:10" x14ac:dyDescent="0.3">
      <c r="A1495" s="151">
        <v>1494</v>
      </c>
      <c r="B1495" s="151" t="s">
        <v>3200</v>
      </c>
      <c r="C1495" s="151" t="s">
        <v>3201</v>
      </c>
      <c r="D1495" s="151" t="s">
        <v>3184</v>
      </c>
      <c r="E1495" s="151" t="s">
        <v>3185</v>
      </c>
      <c r="F1495" s="151">
        <v>3</v>
      </c>
      <c r="G1495" s="151" t="s">
        <v>3113</v>
      </c>
      <c r="H1495" s="153">
        <v>5</v>
      </c>
      <c r="I1495" s="151">
        <v>7</v>
      </c>
      <c r="J1495" s="154" t="s">
        <v>182</v>
      </c>
    </row>
    <row r="1496" spans="1:10" x14ac:dyDescent="0.3">
      <c r="A1496" s="151">
        <v>1495</v>
      </c>
      <c r="B1496" s="151" t="s">
        <v>3202</v>
      </c>
      <c r="C1496" s="151" t="s">
        <v>3203</v>
      </c>
      <c r="D1496" s="151" t="s">
        <v>3184</v>
      </c>
      <c r="E1496" s="151" t="s">
        <v>3185</v>
      </c>
      <c r="F1496" s="151">
        <v>3</v>
      </c>
      <c r="G1496" s="151" t="s">
        <v>3113</v>
      </c>
      <c r="H1496" s="153">
        <v>5</v>
      </c>
      <c r="I1496" s="151">
        <v>7</v>
      </c>
      <c r="J1496" s="154" t="s">
        <v>182</v>
      </c>
    </row>
    <row r="1497" spans="1:10" x14ac:dyDescent="0.3">
      <c r="A1497" s="151">
        <v>1496</v>
      </c>
      <c r="B1497" s="151" t="s">
        <v>3204</v>
      </c>
      <c r="C1497" s="151" t="s">
        <v>3205</v>
      </c>
      <c r="D1497" s="151" t="s">
        <v>3184</v>
      </c>
      <c r="E1497" s="151" t="s">
        <v>3185</v>
      </c>
      <c r="F1497" s="151">
        <v>3</v>
      </c>
      <c r="G1497" s="151" t="s">
        <v>3113</v>
      </c>
      <c r="H1497" s="153">
        <v>5</v>
      </c>
      <c r="I1497" s="151">
        <v>7</v>
      </c>
      <c r="J1497" s="154" t="s">
        <v>182</v>
      </c>
    </row>
    <row r="1498" spans="1:10" x14ac:dyDescent="0.3">
      <c r="A1498" s="151">
        <v>1497</v>
      </c>
      <c r="B1498" s="151" t="s">
        <v>3206</v>
      </c>
      <c r="C1498" s="151" t="s">
        <v>3207</v>
      </c>
      <c r="D1498" s="151" t="s">
        <v>3184</v>
      </c>
      <c r="E1498" s="151" t="s">
        <v>3185</v>
      </c>
      <c r="F1498" s="151">
        <v>3</v>
      </c>
      <c r="G1498" s="151" t="s">
        <v>3113</v>
      </c>
      <c r="H1498" s="153">
        <v>5</v>
      </c>
      <c r="I1498" s="151">
        <v>7</v>
      </c>
      <c r="J1498" s="154" t="s">
        <v>182</v>
      </c>
    </row>
    <row r="1499" spans="1:10" x14ac:dyDescent="0.3">
      <c r="A1499" s="151">
        <v>1498</v>
      </c>
      <c r="B1499" s="151" t="s">
        <v>3208</v>
      </c>
      <c r="C1499" s="151" t="s">
        <v>3209</v>
      </c>
      <c r="D1499" s="151" t="s">
        <v>3184</v>
      </c>
      <c r="E1499" s="151" t="s">
        <v>3185</v>
      </c>
      <c r="F1499" s="151">
        <v>3</v>
      </c>
      <c r="G1499" s="151" t="s">
        <v>3113</v>
      </c>
      <c r="H1499" s="153">
        <v>5</v>
      </c>
      <c r="I1499" s="151">
        <v>7</v>
      </c>
      <c r="J1499" s="154" t="s">
        <v>182</v>
      </c>
    </row>
    <row r="1500" spans="1:10" x14ac:dyDescent="0.3">
      <c r="A1500" s="151">
        <v>1499</v>
      </c>
      <c r="B1500" s="151" t="s">
        <v>3210</v>
      </c>
      <c r="C1500" s="151" t="s">
        <v>3211</v>
      </c>
      <c r="D1500" s="151" t="s">
        <v>3184</v>
      </c>
      <c r="E1500" s="151" t="s">
        <v>3185</v>
      </c>
      <c r="F1500" s="151">
        <v>3</v>
      </c>
      <c r="G1500" s="151" t="s">
        <v>3113</v>
      </c>
      <c r="H1500" s="153">
        <v>5</v>
      </c>
      <c r="I1500" s="151">
        <v>7</v>
      </c>
      <c r="J1500" s="154" t="s">
        <v>182</v>
      </c>
    </row>
    <row r="1501" spans="1:10" x14ac:dyDescent="0.3">
      <c r="A1501" s="151">
        <v>1500</v>
      </c>
      <c r="B1501" s="151" t="s">
        <v>3212</v>
      </c>
      <c r="C1501" s="151" t="s">
        <v>3213</v>
      </c>
      <c r="D1501" s="151" t="s">
        <v>3184</v>
      </c>
      <c r="E1501" s="151" t="s">
        <v>3185</v>
      </c>
      <c r="F1501" s="151">
        <v>3</v>
      </c>
      <c r="G1501" s="151" t="s">
        <v>3113</v>
      </c>
      <c r="H1501" s="153">
        <v>5</v>
      </c>
      <c r="I1501" s="151">
        <v>7</v>
      </c>
      <c r="J1501" s="154" t="s">
        <v>182</v>
      </c>
    </row>
    <row r="1502" spans="1:10" x14ac:dyDescent="0.3">
      <c r="A1502" s="151">
        <v>1501</v>
      </c>
      <c r="B1502" s="151" t="s">
        <v>3214</v>
      </c>
      <c r="C1502" s="151" t="s">
        <v>3215</v>
      </c>
      <c r="D1502" s="151" t="s">
        <v>3184</v>
      </c>
      <c r="E1502" s="151" t="s">
        <v>3185</v>
      </c>
      <c r="F1502" s="151">
        <v>3</v>
      </c>
      <c r="G1502" s="151" t="s">
        <v>3113</v>
      </c>
      <c r="H1502" s="153">
        <v>5</v>
      </c>
      <c r="I1502" s="151">
        <v>7</v>
      </c>
      <c r="J1502" s="154" t="s">
        <v>182</v>
      </c>
    </row>
    <row r="1503" spans="1:10" x14ac:dyDescent="0.3">
      <c r="A1503" s="151">
        <v>1502</v>
      </c>
      <c r="B1503" s="151" t="s">
        <v>3216</v>
      </c>
      <c r="C1503" s="151" t="s">
        <v>3217</v>
      </c>
      <c r="D1503" s="151" t="s">
        <v>3184</v>
      </c>
      <c r="E1503" s="151" t="s">
        <v>3185</v>
      </c>
      <c r="F1503" s="151">
        <v>3</v>
      </c>
      <c r="G1503" s="151" t="s">
        <v>3113</v>
      </c>
      <c r="H1503" s="153">
        <v>5</v>
      </c>
      <c r="I1503" s="151">
        <v>7</v>
      </c>
      <c r="J1503" s="154" t="s">
        <v>182</v>
      </c>
    </row>
    <row r="1504" spans="1:10" x14ac:dyDescent="0.3">
      <c r="A1504" s="151">
        <v>1503</v>
      </c>
      <c r="B1504" s="151" t="s">
        <v>3218</v>
      </c>
      <c r="C1504" s="151" t="s">
        <v>3219</v>
      </c>
      <c r="D1504" s="151" t="s">
        <v>3184</v>
      </c>
      <c r="E1504" s="151" t="s">
        <v>3185</v>
      </c>
      <c r="F1504" s="151">
        <v>3</v>
      </c>
      <c r="G1504" s="151" t="s">
        <v>3113</v>
      </c>
      <c r="H1504" s="153">
        <v>5</v>
      </c>
      <c r="I1504" s="151">
        <v>7</v>
      </c>
      <c r="J1504" s="154" t="s">
        <v>182</v>
      </c>
    </row>
    <row r="1505" spans="1:10" x14ac:dyDescent="0.3">
      <c r="A1505" s="151">
        <v>1504</v>
      </c>
      <c r="B1505" s="151" t="s">
        <v>3220</v>
      </c>
      <c r="C1505" s="151" t="s">
        <v>3221</v>
      </c>
      <c r="D1505" s="151" t="s">
        <v>3184</v>
      </c>
      <c r="E1505" s="151" t="s">
        <v>3185</v>
      </c>
      <c r="F1505" s="151">
        <v>3</v>
      </c>
      <c r="G1505" s="151" t="s">
        <v>3113</v>
      </c>
      <c r="H1505" s="153">
        <v>5</v>
      </c>
      <c r="I1505" s="151">
        <v>7</v>
      </c>
      <c r="J1505" s="154" t="s">
        <v>182</v>
      </c>
    </row>
    <row r="1506" spans="1:10" x14ac:dyDescent="0.3">
      <c r="A1506" s="151">
        <v>1505</v>
      </c>
      <c r="B1506" s="151" t="s">
        <v>3222</v>
      </c>
      <c r="C1506" s="151" t="s">
        <v>3223</v>
      </c>
      <c r="D1506" s="151" t="s">
        <v>3184</v>
      </c>
      <c r="E1506" s="151" t="s">
        <v>3185</v>
      </c>
      <c r="F1506" s="151">
        <v>3</v>
      </c>
      <c r="G1506" s="151" t="s">
        <v>3113</v>
      </c>
      <c r="H1506" s="153">
        <v>5</v>
      </c>
      <c r="I1506" s="151">
        <v>7</v>
      </c>
      <c r="J1506" s="154" t="s">
        <v>182</v>
      </c>
    </row>
    <row r="1507" spans="1:10" x14ac:dyDescent="0.3">
      <c r="A1507" s="151">
        <v>1506</v>
      </c>
      <c r="B1507" s="151" t="s">
        <v>3224</v>
      </c>
      <c r="C1507" s="151" t="s">
        <v>3225</v>
      </c>
      <c r="D1507" s="151" t="s">
        <v>3184</v>
      </c>
      <c r="E1507" s="151" t="s">
        <v>3185</v>
      </c>
      <c r="F1507" s="151">
        <v>3</v>
      </c>
      <c r="G1507" s="151" t="s">
        <v>3113</v>
      </c>
      <c r="H1507" s="153">
        <v>5</v>
      </c>
      <c r="I1507" s="151">
        <v>7</v>
      </c>
      <c r="J1507" s="154" t="s">
        <v>182</v>
      </c>
    </row>
    <row r="1508" spans="1:10" x14ac:dyDescent="0.3">
      <c r="A1508" s="151">
        <v>1507</v>
      </c>
      <c r="B1508" s="151" t="s">
        <v>3226</v>
      </c>
      <c r="C1508" s="151" t="s">
        <v>3227</v>
      </c>
      <c r="D1508" s="151" t="s">
        <v>3184</v>
      </c>
      <c r="E1508" s="151" t="s">
        <v>3185</v>
      </c>
      <c r="F1508" s="151">
        <v>3</v>
      </c>
      <c r="G1508" s="151" t="s">
        <v>3113</v>
      </c>
      <c r="H1508" s="153">
        <v>5</v>
      </c>
      <c r="I1508" s="151">
        <v>7</v>
      </c>
      <c r="J1508" s="154" t="s">
        <v>182</v>
      </c>
    </row>
    <row r="1509" spans="1:10" x14ac:dyDescent="0.3">
      <c r="A1509" s="151">
        <v>1508</v>
      </c>
      <c r="B1509" s="151" t="s">
        <v>3228</v>
      </c>
      <c r="C1509" s="151" t="s">
        <v>3229</v>
      </c>
      <c r="D1509" s="151" t="s">
        <v>3184</v>
      </c>
      <c r="E1509" s="151" t="s">
        <v>3185</v>
      </c>
      <c r="F1509" s="151">
        <v>3</v>
      </c>
      <c r="G1509" s="151" t="s">
        <v>3113</v>
      </c>
      <c r="H1509" s="153">
        <v>5</v>
      </c>
      <c r="I1509" s="151">
        <v>7</v>
      </c>
      <c r="J1509" s="154" t="s">
        <v>182</v>
      </c>
    </row>
    <row r="1510" spans="1:10" x14ac:dyDescent="0.3">
      <c r="A1510" s="151">
        <v>1509</v>
      </c>
      <c r="B1510" s="151" t="s">
        <v>3230</v>
      </c>
      <c r="C1510" s="151" t="s">
        <v>3231</v>
      </c>
      <c r="D1510" s="151" t="s">
        <v>3184</v>
      </c>
      <c r="E1510" s="151" t="s">
        <v>3185</v>
      </c>
      <c r="F1510" s="151">
        <v>3</v>
      </c>
      <c r="G1510" s="151" t="s">
        <v>3113</v>
      </c>
      <c r="H1510" s="153">
        <v>4</v>
      </c>
      <c r="I1510" s="151">
        <v>5</v>
      </c>
      <c r="J1510" s="154" t="s">
        <v>552</v>
      </c>
    </row>
    <row r="1511" spans="1:10" x14ac:dyDescent="0.3">
      <c r="A1511" s="151">
        <v>1510</v>
      </c>
      <c r="B1511" s="151" t="s">
        <v>3232</v>
      </c>
      <c r="C1511" s="151" t="s">
        <v>3233</v>
      </c>
      <c r="D1511" s="151" t="s">
        <v>3184</v>
      </c>
      <c r="E1511" s="151" t="s">
        <v>3185</v>
      </c>
      <c r="F1511" s="151">
        <v>3</v>
      </c>
      <c r="G1511" s="151" t="s">
        <v>3113</v>
      </c>
      <c r="H1511" s="153">
        <v>4</v>
      </c>
      <c r="I1511" s="151">
        <v>5</v>
      </c>
      <c r="J1511" s="154" t="s">
        <v>552</v>
      </c>
    </row>
    <row r="1512" spans="1:10" x14ac:dyDescent="0.3">
      <c r="A1512" s="151">
        <v>1511</v>
      </c>
      <c r="B1512" s="151" t="s">
        <v>3234</v>
      </c>
      <c r="C1512" s="151" t="s">
        <v>3235</v>
      </c>
      <c r="D1512" s="151" t="s">
        <v>3184</v>
      </c>
      <c r="E1512" s="151" t="s">
        <v>3185</v>
      </c>
      <c r="F1512" s="151">
        <v>3</v>
      </c>
      <c r="G1512" s="151" t="s">
        <v>3113</v>
      </c>
      <c r="H1512" s="153">
        <v>4</v>
      </c>
      <c r="I1512" s="151">
        <v>5</v>
      </c>
      <c r="J1512" s="154" t="s">
        <v>552</v>
      </c>
    </row>
    <row r="1513" spans="1:10" x14ac:dyDescent="0.3">
      <c r="A1513" s="151">
        <v>1512</v>
      </c>
      <c r="B1513" s="151" t="s">
        <v>3236</v>
      </c>
      <c r="C1513" s="151" t="s">
        <v>3237</v>
      </c>
      <c r="D1513" s="151" t="s">
        <v>3238</v>
      </c>
      <c r="E1513" s="151" t="s">
        <v>3239</v>
      </c>
      <c r="F1513" s="151">
        <v>3</v>
      </c>
      <c r="G1513" s="151" t="s">
        <v>3113</v>
      </c>
      <c r="H1513" s="153">
        <v>4</v>
      </c>
      <c r="I1513" s="151">
        <v>5</v>
      </c>
      <c r="J1513" s="154" t="s">
        <v>552</v>
      </c>
    </row>
    <row r="1514" spans="1:10" x14ac:dyDescent="0.3">
      <c r="A1514" s="151">
        <v>1513</v>
      </c>
      <c r="B1514" s="151" t="s">
        <v>3240</v>
      </c>
      <c r="C1514" s="151" t="s">
        <v>3241</v>
      </c>
      <c r="D1514" s="151" t="s">
        <v>3238</v>
      </c>
      <c r="E1514" s="151" t="s">
        <v>3239</v>
      </c>
      <c r="F1514" s="151">
        <v>3</v>
      </c>
      <c r="G1514" s="151" t="s">
        <v>3113</v>
      </c>
      <c r="H1514" s="153">
        <v>4</v>
      </c>
      <c r="I1514" s="151">
        <v>5</v>
      </c>
      <c r="J1514" s="154" t="s">
        <v>552</v>
      </c>
    </row>
    <row r="1515" spans="1:10" x14ac:dyDescent="0.3">
      <c r="A1515" s="151">
        <v>1514</v>
      </c>
      <c r="B1515" s="151" t="s">
        <v>3242</v>
      </c>
      <c r="C1515" s="151" t="s">
        <v>3243</v>
      </c>
      <c r="D1515" s="151" t="s">
        <v>3238</v>
      </c>
      <c r="E1515" s="151" t="s">
        <v>3239</v>
      </c>
      <c r="F1515" s="151">
        <v>3</v>
      </c>
      <c r="G1515" s="151" t="s">
        <v>3113</v>
      </c>
      <c r="H1515" s="153">
        <v>4</v>
      </c>
      <c r="I1515" s="151">
        <v>5</v>
      </c>
      <c r="J1515" s="154" t="s">
        <v>552</v>
      </c>
    </row>
    <row r="1516" spans="1:10" x14ac:dyDescent="0.3">
      <c r="A1516" s="151">
        <v>1515</v>
      </c>
      <c r="B1516" s="151" t="s">
        <v>3244</v>
      </c>
      <c r="C1516" s="151" t="s">
        <v>3245</v>
      </c>
      <c r="D1516" s="151" t="s">
        <v>3238</v>
      </c>
      <c r="E1516" s="151" t="s">
        <v>3239</v>
      </c>
      <c r="F1516" s="151">
        <v>3</v>
      </c>
      <c r="G1516" s="151" t="s">
        <v>3113</v>
      </c>
      <c r="H1516" s="153">
        <v>4</v>
      </c>
      <c r="I1516" s="151">
        <v>5</v>
      </c>
      <c r="J1516" s="154" t="s">
        <v>552</v>
      </c>
    </row>
    <row r="1517" spans="1:10" x14ac:dyDescent="0.3">
      <c r="A1517" s="151">
        <v>1516</v>
      </c>
      <c r="B1517" s="151" t="s">
        <v>3246</v>
      </c>
      <c r="C1517" s="151" t="s">
        <v>3247</v>
      </c>
      <c r="D1517" s="151" t="s">
        <v>3238</v>
      </c>
      <c r="E1517" s="151" t="s">
        <v>3239</v>
      </c>
      <c r="F1517" s="151">
        <v>3</v>
      </c>
      <c r="G1517" s="151" t="s">
        <v>3113</v>
      </c>
      <c r="H1517" s="153">
        <v>4</v>
      </c>
      <c r="I1517" s="151">
        <v>5</v>
      </c>
      <c r="J1517" s="154" t="s">
        <v>552</v>
      </c>
    </row>
    <row r="1518" spans="1:10" x14ac:dyDescent="0.3">
      <c r="A1518" s="151">
        <v>1517</v>
      </c>
      <c r="B1518" s="151" t="s">
        <v>3248</v>
      </c>
      <c r="C1518" s="151" t="s">
        <v>3249</v>
      </c>
      <c r="D1518" s="151" t="s">
        <v>3238</v>
      </c>
      <c r="E1518" s="151" t="s">
        <v>3239</v>
      </c>
      <c r="F1518" s="151">
        <v>3</v>
      </c>
      <c r="G1518" s="151" t="s">
        <v>3113</v>
      </c>
      <c r="H1518" s="153">
        <v>4</v>
      </c>
      <c r="I1518" s="151">
        <v>5</v>
      </c>
      <c r="J1518" s="154" t="s">
        <v>552</v>
      </c>
    </row>
    <row r="1519" spans="1:10" x14ac:dyDescent="0.3">
      <c r="A1519" s="151">
        <v>1518</v>
      </c>
      <c r="B1519" s="151" t="s">
        <v>3250</v>
      </c>
      <c r="C1519" s="151" t="s">
        <v>3251</v>
      </c>
      <c r="D1519" s="151" t="s">
        <v>3238</v>
      </c>
      <c r="E1519" s="151" t="s">
        <v>3239</v>
      </c>
      <c r="F1519" s="151">
        <v>3</v>
      </c>
      <c r="G1519" s="151" t="s">
        <v>3113</v>
      </c>
      <c r="H1519" s="153">
        <v>4</v>
      </c>
      <c r="I1519" s="151">
        <v>5</v>
      </c>
      <c r="J1519" s="154" t="s">
        <v>552</v>
      </c>
    </row>
    <row r="1520" spans="1:10" x14ac:dyDescent="0.3">
      <c r="A1520" s="151">
        <v>1519</v>
      </c>
      <c r="B1520" s="151" t="s">
        <v>3252</v>
      </c>
      <c r="C1520" s="151" t="s">
        <v>3253</v>
      </c>
      <c r="D1520" s="151" t="s">
        <v>3238</v>
      </c>
      <c r="E1520" s="151" t="s">
        <v>3239</v>
      </c>
      <c r="F1520" s="151">
        <v>3</v>
      </c>
      <c r="G1520" s="151" t="s">
        <v>3113</v>
      </c>
      <c r="H1520" s="153">
        <v>4</v>
      </c>
      <c r="I1520" s="151">
        <v>5</v>
      </c>
      <c r="J1520" s="154" t="s">
        <v>552</v>
      </c>
    </row>
    <row r="1521" spans="1:10" x14ac:dyDescent="0.3">
      <c r="A1521" s="151">
        <v>1520</v>
      </c>
      <c r="B1521" s="151" t="s">
        <v>3254</v>
      </c>
      <c r="C1521" s="151" t="s">
        <v>3255</v>
      </c>
      <c r="D1521" s="151" t="s">
        <v>3238</v>
      </c>
      <c r="E1521" s="151" t="s">
        <v>3239</v>
      </c>
      <c r="F1521" s="151">
        <v>3</v>
      </c>
      <c r="G1521" s="151" t="s">
        <v>3113</v>
      </c>
      <c r="H1521" s="153">
        <v>4</v>
      </c>
      <c r="I1521" s="151">
        <v>5</v>
      </c>
      <c r="J1521" s="154" t="s">
        <v>552</v>
      </c>
    </row>
    <row r="1522" spans="1:10" x14ac:dyDescent="0.3">
      <c r="A1522" s="151">
        <v>1521</v>
      </c>
      <c r="B1522" s="151" t="s">
        <v>3256</v>
      </c>
      <c r="C1522" s="151" t="s">
        <v>3257</v>
      </c>
      <c r="D1522" s="151" t="s">
        <v>3238</v>
      </c>
      <c r="E1522" s="151" t="s">
        <v>3239</v>
      </c>
      <c r="F1522" s="151">
        <v>3</v>
      </c>
      <c r="G1522" s="151" t="s">
        <v>3113</v>
      </c>
      <c r="H1522" s="153">
        <v>4</v>
      </c>
      <c r="I1522" s="151">
        <v>5</v>
      </c>
      <c r="J1522" s="154" t="s">
        <v>552</v>
      </c>
    </row>
    <row r="1523" spans="1:10" x14ac:dyDescent="0.3">
      <c r="A1523" s="151">
        <v>1522</v>
      </c>
      <c r="B1523" s="151" t="s">
        <v>3258</v>
      </c>
      <c r="C1523" s="151" t="s">
        <v>3259</v>
      </c>
      <c r="D1523" s="151" t="s">
        <v>3238</v>
      </c>
      <c r="E1523" s="151" t="s">
        <v>3239</v>
      </c>
      <c r="F1523" s="151">
        <v>3</v>
      </c>
      <c r="G1523" s="151" t="s">
        <v>3113</v>
      </c>
      <c r="H1523" s="153">
        <v>4</v>
      </c>
      <c r="I1523" s="151">
        <v>5</v>
      </c>
      <c r="J1523" s="154" t="s">
        <v>552</v>
      </c>
    </row>
    <row r="1524" spans="1:10" x14ac:dyDescent="0.3">
      <c r="A1524" s="151">
        <v>1523</v>
      </c>
      <c r="B1524" s="151" t="s">
        <v>3260</v>
      </c>
      <c r="C1524" s="151" t="s">
        <v>3261</v>
      </c>
      <c r="D1524" s="151" t="s">
        <v>3238</v>
      </c>
      <c r="E1524" s="151" t="s">
        <v>3239</v>
      </c>
      <c r="F1524" s="151">
        <v>3</v>
      </c>
      <c r="G1524" s="151" t="s">
        <v>3113</v>
      </c>
      <c r="H1524" s="153">
        <v>4</v>
      </c>
      <c r="I1524" s="151">
        <v>5</v>
      </c>
      <c r="J1524" s="154" t="s">
        <v>552</v>
      </c>
    </row>
    <row r="1525" spans="1:10" x14ac:dyDescent="0.3">
      <c r="A1525" s="151">
        <v>1524</v>
      </c>
      <c r="B1525" s="151" t="s">
        <v>3262</v>
      </c>
      <c r="C1525" s="151" t="s">
        <v>3263</v>
      </c>
      <c r="D1525" s="151" t="s">
        <v>3238</v>
      </c>
      <c r="E1525" s="151" t="s">
        <v>3239</v>
      </c>
      <c r="F1525" s="151">
        <v>3</v>
      </c>
      <c r="G1525" s="151" t="s">
        <v>3113</v>
      </c>
      <c r="H1525" s="153">
        <v>4</v>
      </c>
      <c r="I1525" s="151">
        <v>5</v>
      </c>
      <c r="J1525" s="154" t="s">
        <v>552</v>
      </c>
    </row>
    <row r="1526" spans="1:10" x14ac:dyDescent="0.3">
      <c r="A1526" s="151">
        <v>1525</v>
      </c>
      <c r="B1526" s="151" t="s">
        <v>3264</v>
      </c>
      <c r="C1526" s="151" t="s">
        <v>3265</v>
      </c>
      <c r="D1526" s="151" t="s">
        <v>3238</v>
      </c>
      <c r="E1526" s="151" t="s">
        <v>3239</v>
      </c>
      <c r="F1526" s="151">
        <v>3</v>
      </c>
      <c r="G1526" s="151" t="s">
        <v>3113</v>
      </c>
      <c r="H1526" s="153">
        <v>4</v>
      </c>
      <c r="I1526" s="151">
        <v>5</v>
      </c>
      <c r="J1526" s="154" t="s">
        <v>552</v>
      </c>
    </row>
    <row r="1527" spans="1:10" x14ac:dyDescent="0.3">
      <c r="A1527" s="151">
        <v>1526</v>
      </c>
      <c r="B1527" s="151" t="s">
        <v>3266</v>
      </c>
      <c r="C1527" s="151" t="s">
        <v>3267</v>
      </c>
      <c r="D1527" s="151" t="s">
        <v>3238</v>
      </c>
      <c r="E1527" s="151" t="s">
        <v>3239</v>
      </c>
      <c r="F1527" s="151">
        <v>3</v>
      </c>
      <c r="G1527" s="151" t="s">
        <v>3113</v>
      </c>
      <c r="H1527" s="153">
        <v>4</v>
      </c>
      <c r="I1527" s="151">
        <v>5</v>
      </c>
      <c r="J1527" s="154" t="s">
        <v>552</v>
      </c>
    </row>
    <row r="1528" spans="1:10" x14ac:dyDescent="0.3">
      <c r="A1528" s="151">
        <v>1527</v>
      </c>
      <c r="B1528" s="151" t="s">
        <v>3268</v>
      </c>
      <c r="C1528" s="151" t="s">
        <v>3269</v>
      </c>
      <c r="D1528" s="151" t="s">
        <v>3238</v>
      </c>
      <c r="E1528" s="151" t="s">
        <v>3239</v>
      </c>
      <c r="F1528" s="151">
        <v>3</v>
      </c>
      <c r="G1528" s="151" t="s">
        <v>3113</v>
      </c>
      <c r="H1528" s="153">
        <v>4</v>
      </c>
      <c r="I1528" s="151">
        <v>5</v>
      </c>
      <c r="J1528" s="154" t="s">
        <v>552</v>
      </c>
    </row>
    <row r="1529" spans="1:10" x14ac:dyDescent="0.3">
      <c r="A1529" s="151">
        <v>1528</v>
      </c>
      <c r="B1529" s="151" t="s">
        <v>3270</v>
      </c>
      <c r="C1529" s="151" t="s">
        <v>3271</v>
      </c>
      <c r="D1529" s="151" t="s">
        <v>3238</v>
      </c>
      <c r="E1529" s="151" t="s">
        <v>3239</v>
      </c>
      <c r="F1529" s="151">
        <v>3</v>
      </c>
      <c r="G1529" s="151" t="s">
        <v>3113</v>
      </c>
      <c r="H1529" s="153">
        <v>4</v>
      </c>
      <c r="I1529" s="151">
        <v>5</v>
      </c>
      <c r="J1529" s="154" t="s">
        <v>552</v>
      </c>
    </row>
    <row r="1530" spans="1:10" x14ac:dyDescent="0.3">
      <c r="A1530" s="151">
        <v>1529</v>
      </c>
      <c r="B1530" s="151" t="s">
        <v>3272</v>
      </c>
      <c r="C1530" s="151" t="s">
        <v>3273</v>
      </c>
      <c r="D1530" s="151" t="s">
        <v>3238</v>
      </c>
      <c r="E1530" s="151" t="s">
        <v>3239</v>
      </c>
      <c r="F1530" s="151">
        <v>3</v>
      </c>
      <c r="G1530" s="151" t="s">
        <v>3113</v>
      </c>
      <c r="H1530" s="153">
        <v>4</v>
      </c>
      <c r="I1530" s="151">
        <v>5</v>
      </c>
      <c r="J1530" s="154" t="s">
        <v>552</v>
      </c>
    </row>
    <row r="1531" spans="1:10" x14ac:dyDescent="0.3">
      <c r="A1531" s="151">
        <v>1530</v>
      </c>
      <c r="B1531" s="151" t="s">
        <v>3274</v>
      </c>
      <c r="C1531" s="151" t="s">
        <v>3275</v>
      </c>
      <c r="D1531" s="151" t="s">
        <v>3238</v>
      </c>
      <c r="E1531" s="151" t="s">
        <v>3239</v>
      </c>
      <c r="F1531" s="151">
        <v>3</v>
      </c>
      <c r="G1531" s="151" t="s">
        <v>3113</v>
      </c>
      <c r="H1531" s="153">
        <v>4</v>
      </c>
      <c r="I1531" s="151">
        <v>5</v>
      </c>
      <c r="J1531" s="154" t="s">
        <v>552</v>
      </c>
    </row>
    <row r="1532" spans="1:10" x14ac:dyDescent="0.3">
      <c r="A1532" s="151">
        <v>1531</v>
      </c>
      <c r="B1532" s="151" t="s">
        <v>3276</v>
      </c>
      <c r="C1532" s="151" t="s">
        <v>3277</v>
      </c>
      <c r="D1532" s="151" t="s">
        <v>3238</v>
      </c>
      <c r="E1532" s="151" t="s">
        <v>3239</v>
      </c>
      <c r="F1532" s="151">
        <v>3</v>
      </c>
      <c r="G1532" s="151" t="s">
        <v>3113</v>
      </c>
      <c r="H1532" s="153">
        <v>4</v>
      </c>
      <c r="I1532" s="151">
        <v>5</v>
      </c>
      <c r="J1532" s="154" t="s">
        <v>552</v>
      </c>
    </row>
    <row r="1533" spans="1:10" x14ac:dyDescent="0.3">
      <c r="A1533" s="151">
        <v>1532</v>
      </c>
      <c r="B1533" s="151" t="s">
        <v>3278</v>
      </c>
      <c r="C1533" s="151" t="s">
        <v>3279</v>
      </c>
      <c r="D1533" s="151" t="s">
        <v>3238</v>
      </c>
      <c r="E1533" s="151" t="s">
        <v>3239</v>
      </c>
      <c r="F1533" s="151">
        <v>3</v>
      </c>
      <c r="G1533" s="151" t="s">
        <v>3113</v>
      </c>
      <c r="H1533" s="153">
        <v>4</v>
      </c>
      <c r="I1533" s="151">
        <v>5</v>
      </c>
      <c r="J1533" s="154" t="s">
        <v>552</v>
      </c>
    </row>
    <row r="1534" spans="1:10" x14ac:dyDescent="0.3">
      <c r="A1534" s="151">
        <v>1533</v>
      </c>
      <c r="B1534" s="151" t="s">
        <v>3280</v>
      </c>
      <c r="C1534" s="151" t="s">
        <v>3281</v>
      </c>
      <c r="D1534" s="151" t="s">
        <v>3238</v>
      </c>
      <c r="E1534" s="151" t="s">
        <v>3239</v>
      </c>
      <c r="F1534" s="151">
        <v>3</v>
      </c>
      <c r="G1534" s="151" t="s">
        <v>3113</v>
      </c>
      <c r="H1534" s="153">
        <v>4</v>
      </c>
      <c r="I1534" s="151">
        <v>5</v>
      </c>
      <c r="J1534" s="154" t="s">
        <v>552</v>
      </c>
    </row>
    <row r="1535" spans="1:10" x14ac:dyDescent="0.3">
      <c r="A1535" s="151">
        <v>1534</v>
      </c>
      <c r="B1535" s="151" t="s">
        <v>3282</v>
      </c>
      <c r="C1535" s="151" t="s">
        <v>3283</v>
      </c>
      <c r="D1535" s="151" t="s">
        <v>3238</v>
      </c>
      <c r="E1535" s="151" t="s">
        <v>3239</v>
      </c>
      <c r="F1535" s="151">
        <v>3</v>
      </c>
      <c r="G1535" s="151" t="s">
        <v>3113</v>
      </c>
      <c r="H1535" s="153">
        <v>4</v>
      </c>
      <c r="I1535" s="151">
        <v>5</v>
      </c>
      <c r="J1535" s="154" t="s">
        <v>552</v>
      </c>
    </row>
    <row r="1536" spans="1:10" x14ac:dyDescent="0.3">
      <c r="A1536" s="151">
        <v>1535</v>
      </c>
      <c r="B1536" s="151" t="s">
        <v>3284</v>
      </c>
      <c r="C1536" s="151" t="s">
        <v>3285</v>
      </c>
      <c r="D1536" s="151" t="s">
        <v>3238</v>
      </c>
      <c r="E1536" s="151" t="s">
        <v>3239</v>
      </c>
      <c r="F1536" s="151">
        <v>3</v>
      </c>
      <c r="G1536" s="151" t="s">
        <v>3113</v>
      </c>
      <c r="H1536" s="153">
        <v>4</v>
      </c>
      <c r="I1536" s="151">
        <v>5</v>
      </c>
      <c r="J1536" s="154" t="s">
        <v>552</v>
      </c>
    </row>
    <row r="1537" spans="1:10" x14ac:dyDescent="0.3">
      <c r="A1537" s="151">
        <v>1536</v>
      </c>
      <c r="B1537" s="151" t="s">
        <v>3286</v>
      </c>
      <c r="C1537" s="151" t="s">
        <v>3287</v>
      </c>
      <c r="D1537" s="151" t="s">
        <v>3238</v>
      </c>
      <c r="E1537" s="151" t="s">
        <v>3239</v>
      </c>
      <c r="F1537" s="151">
        <v>3</v>
      </c>
      <c r="G1537" s="151" t="s">
        <v>3113</v>
      </c>
      <c r="H1537" s="153">
        <v>4</v>
      </c>
      <c r="I1537" s="151">
        <v>5</v>
      </c>
      <c r="J1537" s="154" t="s">
        <v>552</v>
      </c>
    </row>
    <row r="1538" spans="1:10" x14ac:dyDescent="0.3">
      <c r="A1538" s="151">
        <v>1537</v>
      </c>
      <c r="B1538" s="151" t="s">
        <v>3288</v>
      </c>
      <c r="C1538" s="151" t="s">
        <v>3289</v>
      </c>
      <c r="D1538" s="151" t="s">
        <v>3238</v>
      </c>
      <c r="E1538" s="151" t="s">
        <v>3239</v>
      </c>
      <c r="F1538" s="151">
        <v>3</v>
      </c>
      <c r="G1538" s="151" t="s">
        <v>3113</v>
      </c>
      <c r="H1538" s="153">
        <v>4</v>
      </c>
      <c r="I1538" s="151">
        <v>5</v>
      </c>
      <c r="J1538" s="154" t="s">
        <v>552</v>
      </c>
    </row>
    <row r="1539" spans="1:10" x14ac:dyDescent="0.3">
      <c r="A1539" s="151">
        <v>1538</v>
      </c>
      <c r="B1539" s="151" t="s">
        <v>3290</v>
      </c>
      <c r="C1539" s="151" t="s">
        <v>3291</v>
      </c>
      <c r="D1539" s="151" t="s">
        <v>3238</v>
      </c>
      <c r="E1539" s="151" t="s">
        <v>3239</v>
      </c>
      <c r="F1539" s="151">
        <v>3</v>
      </c>
      <c r="G1539" s="151" t="s">
        <v>3113</v>
      </c>
      <c r="H1539" s="153">
        <v>4</v>
      </c>
      <c r="I1539" s="151">
        <v>5</v>
      </c>
      <c r="J1539" s="154" t="s">
        <v>552</v>
      </c>
    </row>
    <row r="1540" spans="1:10" x14ac:dyDescent="0.3">
      <c r="A1540" s="151">
        <v>1539</v>
      </c>
      <c r="B1540" s="151" t="s">
        <v>3292</v>
      </c>
      <c r="C1540" s="151" t="s">
        <v>3293</v>
      </c>
      <c r="D1540" s="151" t="s">
        <v>3238</v>
      </c>
      <c r="E1540" s="151" t="s">
        <v>3239</v>
      </c>
      <c r="F1540" s="151">
        <v>3</v>
      </c>
      <c r="G1540" s="151" t="s">
        <v>3113</v>
      </c>
      <c r="H1540" s="153">
        <v>4</v>
      </c>
      <c r="I1540" s="151">
        <v>5</v>
      </c>
      <c r="J1540" s="154" t="s">
        <v>552</v>
      </c>
    </row>
    <row r="1541" spans="1:10" x14ac:dyDescent="0.3">
      <c r="A1541" s="151">
        <v>1540</v>
      </c>
      <c r="B1541" s="151" t="s">
        <v>3294</v>
      </c>
      <c r="C1541" s="151" t="s">
        <v>3295</v>
      </c>
      <c r="D1541" s="151" t="s">
        <v>3238</v>
      </c>
      <c r="E1541" s="151" t="s">
        <v>3239</v>
      </c>
      <c r="F1541" s="151">
        <v>3</v>
      </c>
      <c r="G1541" s="151" t="s">
        <v>3113</v>
      </c>
      <c r="H1541" s="153">
        <v>4</v>
      </c>
      <c r="I1541" s="151">
        <v>5</v>
      </c>
      <c r="J1541" s="154" t="s">
        <v>552</v>
      </c>
    </row>
    <row r="1542" spans="1:10" x14ac:dyDescent="0.3">
      <c r="A1542" s="151">
        <v>1541</v>
      </c>
      <c r="B1542" s="151" t="s">
        <v>3296</v>
      </c>
      <c r="C1542" s="151" t="s">
        <v>3297</v>
      </c>
      <c r="D1542" s="151" t="s">
        <v>3238</v>
      </c>
      <c r="E1542" s="151" t="s">
        <v>3239</v>
      </c>
      <c r="F1542" s="151">
        <v>3</v>
      </c>
      <c r="G1542" s="151" t="s">
        <v>3113</v>
      </c>
      <c r="H1542" s="153">
        <v>4</v>
      </c>
      <c r="I1542" s="151">
        <v>5</v>
      </c>
      <c r="J1542" s="154" t="s">
        <v>552</v>
      </c>
    </row>
    <row r="1543" spans="1:10" x14ac:dyDescent="0.3">
      <c r="A1543" s="151">
        <v>1542</v>
      </c>
      <c r="B1543" s="151" t="s">
        <v>3298</v>
      </c>
      <c r="C1543" s="151" t="s">
        <v>3299</v>
      </c>
      <c r="D1543" s="151" t="s">
        <v>3238</v>
      </c>
      <c r="E1543" s="151" t="s">
        <v>3239</v>
      </c>
      <c r="F1543" s="151">
        <v>3</v>
      </c>
      <c r="G1543" s="151" t="s">
        <v>3113</v>
      </c>
      <c r="H1543" s="153">
        <v>4</v>
      </c>
      <c r="I1543" s="151">
        <v>5</v>
      </c>
      <c r="J1543" s="154" t="s">
        <v>552</v>
      </c>
    </row>
    <row r="1544" spans="1:10" x14ac:dyDescent="0.3">
      <c r="A1544" s="151">
        <v>1543</v>
      </c>
      <c r="B1544" s="151" t="s">
        <v>3300</v>
      </c>
      <c r="C1544" s="151" t="s">
        <v>3301</v>
      </c>
      <c r="D1544" s="151" t="s">
        <v>3238</v>
      </c>
      <c r="E1544" s="151" t="s">
        <v>3239</v>
      </c>
      <c r="F1544" s="151">
        <v>3</v>
      </c>
      <c r="G1544" s="151" t="s">
        <v>3113</v>
      </c>
      <c r="H1544" s="153">
        <v>4</v>
      </c>
      <c r="I1544" s="151">
        <v>5</v>
      </c>
      <c r="J1544" s="154" t="s">
        <v>552</v>
      </c>
    </row>
    <row r="1545" spans="1:10" x14ac:dyDescent="0.3">
      <c r="A1545" s="151">
        <v>1544</v>
      </c>
      <c r="B1545" s="151" t="s">
        <v>3302</v>
      </c>
      <c r="C1545" s="151" t="s">
        <v>3303</v>
      </c>
      <c r="D1545" s="151" t="s">
        <v>3238</v>
      </c>
      <c r="E1545" s="151" t="s">
        <v>3239</v>
      </c>
      <c r="F1545" s="151">
        <v>3</v>
      </c>
      <c r="G1545" s="151" t="s">
        <v>3113</v>
      </c>
      <c r="H1545" s="153">
        <v>4</v>
      </c>
      <c r="I1545" s="151">
        <v>5</v>
      </c>
      <c r="J1545" s="154" t="s">
        <v>552</v>
      </c>
    </row>
    <row r="1546" spans="1:10" x14ac:dyDescent="0.3">
      <c r="A1546" s="151">
        <v>1545</v>
      </c>
      <c r="B1546" s="151" t="s">
        <v>3304</v>
      </c>
      <c r="C1546" s="151" t="s">
        <v>3305</v>
      </c>
      <c r="D1546" s="151" t="s">
        <v>3238</v>
      </c>
      <c r="E1546" s="151" t="s">
        <v>3239</v>
      </c>
      <c r="F1546" s="151">
        <v>3</v>
      </c>
      <c r="G1546" s="151" t="s">
        <v>3113</v>
      </c>
      <c r="H1546" s="153">
        <v>4</v>
      </c>
      <c r="I1546" s="151">
        <v>5</v>
      </c>
      <c r="J1546" s="154" t="s">
        <v>552</v>
      </c>
    </row>
    <row r="1547" spans="1:10" x14ac:dyDescent="0.3">
      <c r="A1547" s="151">
        <v>1546</v>
      </c>
      <c r="B1547" s="151" t="s">
        <v>3306</v>
      </c>
      <c r="C1547" s="151" t="s">
        <v>3307</v>
      </c>
      <c r="D1547" s="151" t="s">
        <v>3238</v>
      </c>
      <c r="E1547" s="151" t="s">
        <v>3239</v>
      </c>
      <c r="F1547" s="151">
        <v>3</v>
      </c>
      <c r="G1547" s="151" t="s">
        <v>3113</v>
      </c>
      <c r="H1547" s="153">
        <v>4</v>
      </c>
      <c r="I1547" s="151">
        <v>5</v>
      </c>
      <c r="J1547" s="154" t="s">
        <v>552</v>
      </c>
    </row>
    <row r="1548" spans="1:10" x14ac:dyDescent="0.3">
      <c r="A1548" s="151">
        <v>1547</v>
      </c>
      <c r="B1548" s="151" t="s">
        <v>3308</v>
      </c>
      <c r="C1548" s="151" t="s">
        <v>3309</v>
      </c>
      <c r="D1548" s="151" t="s">
        <v>3238</v>
      </c>
      <c r="E1548" s="151" t="s">
        <v>3239</v>
      </c>
      <c r="F1548" s="151">
        <v>3</v>
      </c>
      <c r="G1548" s="151" t="s">
        <v>3113</v>
      </c>
      <c r="H1548" s="153">
        <v>4</v>
      </c>
      <c r="I1548" s="151">
        <v>5</v>
      </c>
      <c r="J1548" s="154" t="s">
        <v>552</v>
      </c>
    </row>
    <row r="1549" spans="1:10" x14ac:dyDescent="0.3">
      <c r="A1549" s="151">
        <v>1548</v>
      </c>
      <c r="B1549" s="151" t="s">
        <v>3310</v>
      </c>
      <c r="C1549" s="151" t="s">
        <v>3311</v>
      </c>
      <c r="D1549" s="151" t="s">
        <v>3238</v>
      </c>
      <c r="E1549" s="151" t="s">
        <v>3239</v>
      </c>
      <c r="F1549" s="151">
        <v>3</v>
      </c>
      <c r="G1549" s="151" t="s">
        <v>3113</v>
      </c>
      <c r="H1549" s="153">
        <v>4</v>
      </c>
      <c r="I1549" s="151">
        <v>5</v>
      </c>
      <c r="J1549" s="154" t="s">
        <v>552</v>
      </c>
    </row>
    <row r="1550" spans="1:10" x14ac:dyDescent="0.3">
      <c r="A1550" s="151">
        <v>1549</v>
      </c>
      <c r="B1550" s="151" t="s">
        <v>3312</v>
      </c>
      <c r="C1550" s="151" t="s">
        <v>3313</v>
      </c>
      <c r="D1550" s="151" t="s">
        <v>3238</v>
      </c>
      <c r="E1550" s="151" t="s">
        <v>3239</v>
      </c>
      <c r="F1550" s="151">
        <v>3</v>
      </c>
      <c r="G1550" s="151" t="s">
        <v>3113</v>
      </c>
      <c r="H1550" s="153">
        <v>4</v>
      </c>
      <c r="I1550" s="151">
        <v>5</v>
      </c>
      <c r="J1550" s="154" t="s">
        <v>552</v>
      </c>
    </row>
    <row r="1551" spans="1:10" x14ac:dyDescent="0.3">
      <c r="A1551" s="151">
        <v>1550</v>
      </c>
      <c r="B1551" s="151" t="s">
        <v>3314</v>
      </c>
      <c r="C1551" s="151" t="s">
        <v>3315</v>
      </c>
      <c r="D1551" s="151" t="s">
        <v>3238</v>
      </c>
      <c r="E1551" s="151" t="s">
        <v>3239</v>
      </c>
      <c r="F1551" s="151">
        <v>3</v>
      </c>
      <c r="G1551" s="151" t="s">
        <v>3113</v>
      </c>
      <c r="H1551" s="153">
        <v>4</v>
      </c>
      <c r="I1551" s="151">
        <v>5</v>
      </c>
      <c r="J1551" s="154" t="s">
        <v>552</v>
      </c>
    </row>
    <row r="1552" spans="1:10" x14ac:dyDescent="0.3">
      <c r="A1552" s="151">
        <v>1551</v>
      </c>
      <c r="B1552" s="151" t="s">
        <v>3316</v>
      </c>
      <c r="C1552" s="151" t="s">
        <v>3317</v>
      </c>
      <c r="D1552" s="151" t="s">
        <v>3238</v>
      </c>
      <c r="E1552" s="151" t="s">
        <v>3239</v>
      </c>
      <c r="F1552" s="151">
        <v>3</v>
      </c>
      <c r="G1552" s="151" t="s">
        <v>3113</v>
      </c>
      <c r="H1552" s="153">
        <v>4</v>
      </c>
      <c r="I1552" s="151">
        <v>5</v>
      </c>
      <c r="J1552" s="154" t="s">
        <v>552</v>
      </c>
    </row>
    <row r="1553" spans="1:10" x14ac:dyDescent="0.3">
      <c r="A1553" s="151">
        <v>1552</v>
      </c>
      <c r="B1553" s="151" t="s">
        <v>3318</v>
      </c>
      <c r="C1553" s="151" t="s">
        <v>3319</v>
      </c>
      <c r="D1553" s="151" t="s">
        <v>3238</v>
      </c>
      <c r="E1553" s="151" t="s">
        <v>3239</v>
      </c>
      <c r="F1553" s="151">
        <v>3</v>
      </c>
      <c r="G1553" s="151" t="s">
        <v>3113</v>
      </c>
      <c r="H1553" s="153">
        <v>5</v>
      </c>
      <c r="I1553" s="151">
        <v>7</v>
      </c>
      <c r="J1553" s="154" t="s">
        <v>182</v>
      </c>
    </row>
    <row r="1554" spans="1:10" x14ac:dyDescent="0.3">
      <c r="A1554" s="151">
        <v>1553</v>
      </c>
      <c r="B1554" s="151" t="s">
        <v>3320</v>
      </c>
      <c r="C1554" s="151" t="s">
        <v>3321</v>
      </c>
      <c r="D1554" s="151" t="s">
        <v>3238</v>
      </c>
      <c r="E1554" s="151" t="s">
        <v>3239</v>
      </c>
      <c r="F1554" s="151">
        <v>3</v>
      </c>
      <c r="G1554" s="151" t="s">
        <v>3113</v>
      </c>
      <c r="H1554" s="153">
        <v>4</v>
      </c>
      <c r="I1554" s="151">
        <v>5</v>
      </c>
      <c r="J1554" s="154" t="s">
        <v>552</v>
      </c>
    </row>
    <row r="1555" spans="1:10" x14ac:dyDescent="0.3">
      <c r="A1555" s="151">
        <v>1554</v>
      </c>
      <c r="B1555" s="151" t="s">
        <v>3322</v>
      </c>
      <c r="C1555" s="151" t="s">
        <v>3323</v>
      </c>
      <c r="D1555" s="151" t="s">
        <v>3238</v>
      </c>
      <c r="E1555" s="151" t="s">
        <v>3239</v>
      </c>
      <c r="F1555" s="151">
        <v>3</v>
      </c>
      <c r="G1555" s="151" t="s">
        <v>3113</v>
      </c>
      <c r="H1555" s="153">
        <v>5</v>
      </c>
      <c r="I1555" s="151">
        <v>7</v>
      </c>
      <c r="J1555" s="154" t="s">
        <v>182</v>
      </c>
    </row>
    <row r="1556" spans="1:10" x14ac:dyDescent="0.3">
      <c r="A1556" s="151">
        <v>1555</v>
      </c>
      <c r="B1556" s="151" t="s">
        <v>3324</v>
      </c>
      <c r="C1556" s="151" t="s">
        <v>3325</v>
      </c>
      <c r="D1556" s="151" t="s">
        <v>3238</v>
      </c>
      <c r="E1556" s="151" t="s">
        <v>3239</v>
      </c>
      <c r="F1556" s="151">
        <v>3</v>
      </c>
      <c r="G1556" s="151" t="s">
        <v>3113</v>
      </c>
      <c r="H1556" s="153">
        <v>5</v>
      </c>
      <c r="I1556" s="151">
        <v>7</v>
      </c>
      <c r="J1556" s="154" t="s">
        <v>182</v>
      </c>
    </row>
    <row r="1557" spans="1:10" x14ac:dyDescent="0.3">
      <c r="A1557" s="151">
        <v>1556</v>
      </c>
      <c r="B1557" s="151" t="s">
        <v>3326</v>
      </c>
      <c r="C1557" s="151" t="s">
        <v>3327</v>
      </c>
      <c r="D1557" s="151" t="s">
        <v>3238</v>
      </c>
      <c r="E1557" s="151" t="s">
        <v>3239</v>
      </c>
      <c r="F1557" s="151">
        <v>3</v>
      </c>
      <c r="G1557" s="151" t="s">
        <v>3113</v>
      </c>
      <c r="H1557" s="153">
        <v>5</v>
      </c>
      <c r="I1557" s="151">
        <v>7</v>
      </c>
      <c r="J1557" s="154" t="s">
        <v>182</v>
      </c>
    </row>
    <row r="1558" spans="1:10" x14ac:dyDescent="0.3">
      <c r="A1558" s="151">
        <v>1557</v>
      </c>
      <c r="B1558" s="151" t="s">
        <v>3328</v>
      </c>
      <c r="C1558" s="151" t="s">
        <v>3329</v>
      </c>
      <c r="D1558" s="151" t="s">
        <v>3238</v>
      </c>
      <c r="E1558" s="151" t="s">
        <v>3239</v>
      </c>
      <c r="F1558" s="151">
        <v>3</v>
      </c>
      <c r="G1558" s="151" t="s">
        <v>3113</v>
      </c>
      <c r="H1558" s="153">
        <v>5</v>
      </c>
      <c r="I1558" s="151">
        <v>7</v>
      </c>
      <c r="J1558" s="154" t="s">
        <v>182</v>
      </c>
    </row>
    <row r="1559" spans="1:10" x14ac:dyDescent="0.3">
      <c r="A1559" s="151">
        <v>1558</v>
      </c>
      <c r="B1559" s="151" t="s">
        <v>3330</v>
      </c>
      <c r="C1559" s="151" t="s">
        <v>3331</v>
      </c>
      <c r="D1559" s="151" t="s">
        <v>3238</v>
      </c>
      <c r="E1559" s="151" t="s">
        <v>3239</v>
      </c>
      <c r="F1559" s="151">
        <v>3</v>
      </c>
      <c r="G1559" s="151" t="s">
        <v>3113</v>
      </c>
      <c r="H1559" s="153">
        <v>5</v>
      </c>
      <c r="I1559" s="151">
        <v>7</v>
      </c>
      <c r="J1559" s="154" t="s">
        <v>182</v>
      </c>
    </row>
    <row r="1560" spans="1:10" x14ac:dyDescent="0.3">
      <c r="A1560" s="151">
        <v>1559</v>
      </c>
      <c r="B1560" s="151" t="s">
        <v>3332</v>
      </c>
      <c r="C1560" s="151" t="s">
        <v>3333</v>
      </c>
      <c r="D1560" s="151" t="s">
        <v>3238</v>
      </c>
      <c r="E1560" s="151" t="s">
        <v>3239</v>
      </c>
      <c r="F1560" s="151">
        <v>3</v>
      </c>
      <c r="G1560" s="151" t="s">
        <v>3113</v>
      </c>
      <c r="H1560" s="153">
        <v>5</v>
      </c>
      <c r="I1560" s="151">
        <v>7</v>
      </c>
      <c r="J1560" s="154" t="s">
        <v>182</v>
      </c>
    </row>
    <row r="1561" spans="1:10" x14ac:dyDescent="0.3">
      <c r="A1561" s="151">
        <v>1560</v>
      </c>
      <c r="B1561" s="151" t="s">
        <v>3334</v>
      </c>
      <c r="C1561" s="151" t="s">
        <v>3335</v>
      </c>
      <c r="D1561" s="151" t="s">
        <v>3238</v>
      </c>
      <c r="E1561" s="151" t="s">
        <v>3239</v>
      </c>
      <c r="F1561" s="151">
        <v>3</v>
      </c>
      <c r="G1561" s="151" t="s">
        <v>3113</v>
      </c>
      <c r="H1561" s="153">
        <v>5</v>
      </c>
      <c r="I1561" s="151">
        <v>7</v>
      </c>
      <c r="J1561" s="154" t="s">
        <v>182</v>
      </c>
    </row>
    <row r="1562" spans="1:10" x14ac:dyDescent="0.3">
      <c r="A1562" s="151">
        <v>1561</v>
      </c>
      <c r="B1562" s="151" t="s">
        <v>3336</v>
      </c>
      <c r="C1562" s="151" t="s">
        <v>3337</v>
      </c>
      <c r="D1562" s="151" t="s">
        <v>3238</v>
      </c>
      <c r="E1562" s="151" t="s">
        <v>3239</v>
      </c>
      <c r="F1562" s="151">
        <v>3</v>
      </c>
      <c r="G1562" s="151" t="s">
        <v>3113</v>
      </c>
      <c r="H1562" s="153">
        <v>5</v>
      </c>
      <c r="I1562" s="151">
        <v>7</v>
      </c>
      <c r="J1562" s="154" t="s">
        <v>182</v>
      </c>
    </row>
    <row r="1563" spans="1:10" x14ac:dyDescent="0.3">
      <c r="A1563" s="151">
        <v>1562</v>
      </c>
      <c r="B1563" s="151" t="s">
        <v>3338</v>
      </c>
      <c r="C1563" s="151" t="s">
        <v>3339</v>
      </c>
      <c r="D1563" s="151" t="s">
        <v>3340</v>
      </c>
      <c r="E1563" s="151" t="s">
        <v>3341</v>
      </c>
      <c r="F1563" s="151">
        <v>3</v>
      </c>
      <c r="G1563" s="151" t="s">
        <v>3113</v>
      </c>
      <c r="H1563" s="153">
        <v>5</v>
      </c>
      <c r="I1563" s="151">
        <v>7</v>
      </c>
      <c r="J1563" s="154" t="s">
        <v>182</v>
      </c>
    </row>
    <row r="1564" spans="1:10" x14ac:dyDescent="0.3">
      <c r="A1564" s="151">
        <v>1563</v>
      </c>
      <c r="B1564" s="151" t="s">
        <v>3342</v>
      </c>
      <c r="C1564" s="151" t="s">
        <v>3343</v>
      </c>
      <c r="D1564" s="151" t="s">
        <v>3340</v>
      </c>
      <c r="E1564" s="151" t="s">
        <v>3341</v>
      </c>
      <c r="F1564" s="151">
        <v>3</v>
      </c>
      <c r="G1564" s="151" t="s">
        <v>3113</v>
      </c>
      <c r="H1564" s="153">
        <v>5</v>
      </c>
      <c r="I1564" s="151">
        <v>7</v>
      </c>
      <c r="J1564" s="154" t="s">
        <v>182</v>
      </c>
    </row>
    <row r="1565" spans="1:10" x14ac:dyDescent="0.3">
      <c r="A1565" s="151">
        <v>1564</v>
      </c>
      <c r="B1565" s="151" t="s">
        <v>3344</v>
      </c>
      <c r="C1565" s="151" t="s">
        <v>3345</v>
      </c>
      <c r="D1565" s="151" t="s">
        <v>3340</v>
      </c>
      <c r="E1565" s="151" t="s">
        <v>3341</v>
      </c>
      <c r="F1565" s="151">
        <v>3</v>
      </c>
      <c r="G1565" s="151" t="s">
        <v>3113</v>
      </c>
      <c r="H1565" s="153">
        <v>5</v>
      </c>
      <c r="I1565" s="151">
        <v>7</v>
      </c>
      <c r="J1565" s="154" t="s">
        <v>182</v>
      </c>
    </row>
    <row r="1566" spans="1:10" x14ac:dyDescent="0.3">
      <c r="A1566" s="151">
        <v>1565</v>
      </c>
      <c r="B1566" s="151" t="s">
        <v>3346</v>
      </c>
      <c r="C1566" s="151" t="s">
        <v>3347</v>
      </c>
      <c r="D1566" s="151" t="s">
        <v>3340</v>
      </c>
      <c r="E1566" s="151" t="s">
        <v>3341</v>
      </c>
      <c r="F1566" s="151">
        <v>3</v>
      </c>
      <c r="G1566" s="151" t="s">
        <v>3113</v>
      </c>
      <c r="H1566" s="153">
        <v>5</v>
      </c>
      <c r="I1566" s="151">
        <v>7</v>
      </c>
      <c r="J1566" s="154" t="s">
        <v>182</v>
      </c>
    </row>
    <row r="1567" spans="1:10" x14ac:dyDescent="0.3">
      <c r="A1567" s="151">
        <v>1566</v>
      </c>
      <c r="B1567" s="151" t="s">
        <v>3348</v>
      </c>
      <c r="C1567" s="151" t="s">
        <v>3349</v>
      </c>
      <c r="D1567" s="151" t="s">
        <v>3340</v>
      </c>
      <c r="E1567" s="151" t="s">
        <v>3341</v>
      </c>
      <c r="F1567" s="151">
        <v>3</v>
      </c>
      <c r="G1567" s="151" t="s">
        <v>3113</v>
      </c>
      <c r="H1567" s="153">
        <v>5</v>
      </c>
      <c r="I1567" s="151">
        <v>7</v>
      </c>
      <c r="J1567" s="154" t="s">
        <v>182</v>
      </c>
    </row>
    <row r="1568" spans="1:10" x14ac:dyDescent="0.3">
      <c r="A1568" s="151">
        <v>1567</v>
      </c>
      <c r="B1568" s="151" t="s">
        <v>3350</v>
      </c>
      <c r="C1568" s="151" t="s">
        <v>3351</v>
      </c>
      <c r="D1568" s="151" t="s">
        <v>3340</v>
      </c>
      <c r="E1568" s="151" t="s">
        <v>3341</v>
      </c>
      <c r="F1568" s="151">
        <v>3</v>
      </c>
      <c r="G1568" s="151" t="s">
        <v>3113</v>
      </c>
      <c r="H1568" s="153">
        <v>5</v>
      </c>
      <c r="I1568" s="151">
        <v>7</v>
      </c>
      <c r="J1568" s="154" t="s">
        <v>182</v>
      </c>
    </row>
    <row r="1569" spans="1:10" x14ac:dyDescent="0.3">
      <c r="A1569" s="151">
        <v>1568</v>
      </c>
      <c r="B1569" s="151" t="s">
        <v>3352</v>
      </c>
      <c r="C1569" s="151" t="s">
        <v>3353</v>
      </c>
      <c r="D1569" s="151" t="s">
        <v>3340</v>
      </c>
      <c r="E1569" s="151" t="s">
        <v>3341</v>
      </c>
      <c r="F1569" s="151">
        <v>3</v>
      </c>
      <c r="G1569" s="151" t="s">
        <v>3113</v>
      </c>
      <c r="H1569" s="153">
        <v>5</v>
      </c>
      <c r="I1569" s="151">
        <v>7</v>
      </c>
      <c r="J1569" s="154" t="s">
        <v>182</v>
      </c>
    </row>
    <row r="1570" spans="1:10" x14ac:dyDescent="0.3">
      <c r="A1570" s="151">
        <v>1569</v>
      </c>
      <c r="B1570" s="151" t="s">
        <v>3354</v>
      </c>
      <c r="C1570" s="151" t="s">
        <v>3355</v>
      </c>
      <c r="D1570" s="151" t="s">
        <v>3340</v>
      </c>
      <c r="E1570" s="151" t="s">
        <v>3341</v>
      </c>
      <c r="F1570" s="151">
        <v>3</v>
      </c>
      <c r="G1570" s="151" t="s">
        <v>3113</v>
      </c>
      <c r="H1570" s="153">
        <v>5</v>
      </c>
      <c r="I1570" s="151">
        <v>7</v>
      </c>
      <c r="J1570" s="154" t="s">
        <v>182</v>
      </c>
    </row>
    <row r="1571" spans="1:10" x14ac:dyDescent="0.3">
      <c r="A1571" s="151">
        <v>1570</v>
      </c>
      <c r="B1571" s="151" t="s">
        <v>3356</v>
      </c>
      <c r="C1571" s="151" t="s">
        <v>3357</v>
      </c>
      <c r="D1571" s="151" t="s">
        <v>3340</v>
      </c>
      <c r="E1571" s="151" t="s">
        <v>3341</v>
      </c>
      <c r="F1571" s="151">
        <v>3</v>
      </c>
      <c r="G1571" s="151" t="s">
        <v>3113</v>
      </c>
      <c r="H1571" s="153">
        <v>5</v>
      </c>
      <c r="I1571" s="151">
        <v>7</v>
      </c>
      <c r="J1571" s="154" t="s">
        <v>182</v>
      </c>
    </row>
    <row r="1572" spans="1:10" x14ac:dyDescent="0.3">
      <c r="A1572" s="151">
        <v>1571</v>
      </c>
      <c r="B1572" s="151" t="s">
        <v>3358</v>
      </c>
      <c r="C1572" s="151" t="s">
        <v>3359</v>
      </c>
      <c r="D1572" s="151" t="s">
        <v>3340</v>
      </c>
      <c r="E1572" s="151" t="s">
        <v>3341</v>
      </c>
      <c r="F1572" s="151">
        <v>3</v>
      </c>
      <c r="G1572" s="151" t="s">
        <v>3113</v>
      </c>
      <c r="H1572" s="153">
        <v>5</v>
      </c>
      <c r="I1572" s="151">
        <v>7</v>
      </c>
      <c r="J1572" s="154" t="s">
        <v>182</v>
      </c>
    </row>
    <row r="1573" spans="1:10" x14ac:dyDescent="0.3">
      <c r="A1573" s="151">
        <v>1572</v>
      </c>
      <c r="B1573" s="151" t="s">
        <v>3360</v>
      </c>
      <c r="C1573" s="151" t="s">
        <v>3361</v>
      </c>
      <c r="D1573" s="151" t="s">
        <v>3340</v>
      </c>
      <c r="E1573" s="151" t="s">
        <v>3341</v>
      </c>
      <c r="F1573" s="151">
        <v>3</v>
      </c>
      <c r="G1573" s="151" t="s">
        <v>3113</v>
      </c>
      <c r="H1573" s="153">
        <v>5</v>
      </c>
      <c r="I1573" s="151">
        <v>7</v>
      </c>
      <c r="J1573" s="154" t="s">
        <v>182</v>
      </c>
    </row>
    <row r="1574" spans="1:10" x14ac:dyDescent="0.3">
      <c r="A1574" s="151">
        <v>1573</v>
      </c>
      <c r="B1574" s="151" t="s">
        <v>3362</v>
      </c>
      <c r="C1574" s="151" t="s">
        <v>3363</v>
      </c>
      <c r="D1574" s="151" t="s">
        <v>3340</v>
      </c>
      <c r="E1574" s="151" t="s">
        <v>3341</v>
      </c>
      <c r="F1574" s="151">
        <v>3</v>
      </c>
      <c r="G1574" s="151" t="s">
        <v>3113</v>
      </c>
      <c r="H1574" s="153">
        <v>5</v>
      </c>
      <c r="I1574" s="151">
        <v>7</v>
      </c>
      <c r="J1574" s="154" t="s">
        <v>182</v>
      </c>
    </row>
    <row r="1575" spans="1:10" x14ac:dyDescent="0.3">
      <c r="A1575" s="151">
        <v>1574</v>
      </c>
      <c r="B1575" s="151" t="s">
        <v>3364</v>
      </c>
      <c r="C1575" s="151" t="s">
        <v>3365</v>
      </c>
      <c r="D1575" s="151" t="s">
        <v>3340</v>
      </c>
      <c r="E1575" s="151" t="s">
        <v>3341</v>
      </c>
      <c r="F1575" s="151">
        <v>3</v>
      </c>
      <c r="G1575" s="151" t="s">
        <v>3113</v>
      </c>
      <c r="H1575" s="153">
        <v>5</v>
      </c>
      <c r="I1575" s="151">
        <v>7</v>
      </c>
      <c r="J1575" s="154" t="s">
        <v>182</v>
      </c>
    </row>
    <row r="1576" spans="1:10" x14ac:dyDescent="0.3">
      <c r="A1576" s="151">
        <v>1575</v>
      </c>
      <c r="B1576" s="151" t="s">
        <v>3366</v>
      </c>
      <c r="C1576" s="151" t="s">
        <v>3367</v>
      </c>
      <c r="D1576" s="151" t="s">
        <v>3340</v>
      </c>
      <c r="E1576" s="151" t="s">
        <v>3341</v>
      </c>
      <c r="F1576" s="151">
        <v>3</v>
      </c>
      <c r="G1576" s="151" t="s">
        <v>3113</v>
      </c>
      <c r="H1576" s="153">
        <v>5</v>
      </c>
      <c r="I1576" s="151">
        <v>7</v>
      </c>
      <c r="J1576" s="154" t="s">
        <v>182</v>
      </c>
    </row>
    <row r="1577" spans="1:10" x14ac:dyDescent="0.3">
      <c r="A1577" s="151">
        <v>1576</v>
      </c>
      <c r="B1577" s="151" t="s">
        <v>3368</v>
      </c>
      <c r="C1577" s="151" t="s">
        <v>3369</v>
      </c>
      <c r="D1577" s="151" t="s">
        <v>3340</v>
      </c>
      <c r="E1577" s="151" t="s">
        <v>3341</v>
      </c>
      <c r="F1577" s="151">
        <v>3</v>
      </c>
      <c r="G1577" s="151" t="s">
        <v>3113</v>
      </c>
      <c r="H1577" s="153">
        <v>5</v>
      </c>
      <c r="I1577" s="151">
        <v>7</v>
      </c>
      <c r="J1577" s="154" t="s">
        <v>182</v>
      </c>
    </row>
    <row r="1578" spans="1:10" x14ac:dyDescent="0.3">
      <c r="A1578" s="151">
        <v>1577</v>
      </c>
      <c r="B1578" s="151" t="s">
        <v>3370</v>
      </c>
      <c r="C1578" s="151" t="s">
        <v>3371</v>
      </c>
      <c r="D1578" s="151" t="s">
        <v>3340</v>
      </c>
      <c r="E1578" s="151" t="s">
        <v>3341</v>
      </c>
      <c r="F1578" s="151">
        <v>3</v>
      </c>
      <c r="G1578" s="151" t="s">
        <v>3113</v>
      </c>
      <c r="H1578" s="153">
        <v>5</v>
      </c>
      <c r="I1578" s="151">
        <v>7</v>
      </c>
      <c r="J1578" s="154" t="s">
        <v>182</v>
      </c>
    </row>
    <row r="1579" spans="1:10" x14ac:dyDescent="0.3">
      <c r="A1579" s="151">
        <v>1578</v>
      </c>
      <c r="B1579" s="151" t="s">
        <v>3372</v>
      </c>
      <c r="C1579" s="151" t="s">
        <v>3373</v>
      </c>
      <c r="D1579" s="151" t="s">
        <v>3340</v>
      </c>
      <c r="E1579" s="151" t="s">
        <v>3341</v>
      </c>
      <c r="F1579" s="151">
        <v>3</v>
      </c>
      <c r="G1579" s="151" t="s">
        <v>3113</v>
      </c>
      <c r="H1579" s="153">
        <v>5</v>
      </c>
      <c r="I1579" s="151">
        <v>7</v>
      </c>
      <c r="J1579" s="154" t="s">
        <v>182</v>
      </c>
    </row>
    <row r="1580" spans="1:10" x14ac:dyDescent="0.3">
      <c r="A1580" s="151">
        <v>1579</v>
      </c>
      <c r="B1580" s="151" t="s">
        <v>3374</v>
      </c>
      <c r="C1580" s="151" t="s">
        <v>3375</v>
      </c>
      <c r="D1580" s="151" t="s">
        <v>3340</v>
      </c>
      <c r="E1580" s="151" t="s">
        <v>3341</v>
      </c>
      <c r="F1580" s="151">
        <v>3</v>
      </c>
      <c r="G1580" s="151" t="s">
        <v>3113</v>
      </c>
      <c r="H1580" s="153">
        <v>5</v>
      </c>
      <c r="I1580" s="151">
        <v>7</v>
      </c>
      <c r="J1580" s="154" t="s">
        <v>182</v>
      </c>
    </row>
    <row r="1581" spans="1:10" x14ac:dyDescent="0.3">
      <c r="A1581" s="151">
        <v>1580</v>
      </c>
      <c r="B1581" s="151" t="s">
        <v>3376</v>
      </c>
      <c r="C1581" s="151" t="s">
        <v>3377</v>
      </c>
      <c r="D1581" s="151" t="s">
        <v>3340</v>
      </c>
      <c r="E1581" s="151" t="s">
        <v>3341</v>
      </c>
      <c r="F1581" s="151">
        <v>3</v>
      </c>
      <c r="G1581" s="151" t="s">
        <v>3113</v>
      </c>
      <c r="H1581" s="153">
        <v>5</v>
      </c>
      <c r="I1581" s="151">
        <v>7</v>
      </c>
      <c r="J1581" s="154" t="s">
        <v>182</v>
      </c>
    </row>
    <row r="1582" spans="1:10" x14ac:dyDescent="0.3">
      <c r="A1582" s="151">
        <v>1581</v>
      </c>
      <c r="B1582" s="151" t="s">
        <v>3378</v>
      </c>
      <c r="C1582" s="151" t="s">
        <v>3379</v>
      </c>
      <c r="D1582" s="151" t="s">
        <v>3340</v>
      </c>
      <c r="E1582" s="151" t="s">
        <v>3341</v>
      </c>
      <c r="F1582" s="151">
        <v>3</v>
      </c>
      <c r="G1582" s="151" t="s">
        <v>3113</v>
      </c>
      <c r="H1582" s="153">
        <v>5</v>
      </c>
      <c r="I1582" s="151">
        <v>7</v>
      </c>
      <c r="J1582" s="154" t="s">
        <v>182</v>
      </c>
    </row>
    <row r="1583" spans="1:10" x14ac:dyDescent="0.3">
      <c r="A1583" s="151">
        <v>1582</v>
      </c>
      <c r="B1583" s="151" t="s">
        <v>3380</v>
      </c>
      <c r="C1583" s="151" t="s">
        <v>3381</v>
      </c>
      <c r="D1583" s="151" t="s">
        <v>3340</v>
      </c>
      <c r="E1583" s="151" t="s">
        <v>3341</v>
      </c>
      <c r="F1583" s="151">
        <v>3</v>
      </c>
      <c r="G1583" s="151" t="s">
        <v>3113</v>
      </c>
      <c r="H1583" s="153">
        <v>5</v>
      </c>
      <c r="I1583" s="151">
        <v>7</v>
      </c>
      <c r="J1583" s="154" t="s">
        <v>182</v>
      </c>
    </row>
    <row r="1584" spans="1:10" x14ac:dyDescent="0.3">
      <c r="A1584" s="151">
        <v>1583</v>
      </c>
      <c r="B1584" s="151" t="s">
        <v>3382</v>
      </c>
      <c r="C1584" s="151" t="s">
        <v>3383</v>
      </c>
      <c r="D1584" s="151" t="s">
        <v>3340</v>
      </c>
      <c r="E1584" s="151" t="s">
        <v>3341</v>
      </c>
      <c r="F1584" s="151">
        <v>3</v>
      </c>
      <c r="G1584" s="151" t="s">
        <v>3113</v>
      </c>
      <c r="H1584" s="153">
        <v>5</v>
      </c>
      <c r="I1584" s="151">
        <v>7</v>
      </c>
      <c r="J1584" s="154" t="s">
        <v>182</v>
      </c>
    </row>
    <row r="1585" spans="1:10" x14ac:dyDescent="0.3">
      <c r="A1585" s="151">
        <v>1584</v>
      </c>
      <c r="B1585" s="151" t="s">
        <v>3384</v>
      </c>
      <c r="C1585" s="151" t="s">
        <v>3385</v>
      </c>
      <c r="D1585" s="151" t="s">
        <v>3340</v>
      </c>
      <c r="E1585" s="151" t="s">
        <v>3341</v>
      </c>
      <c r="F1585" s="151">
        <v>3</v>
      </c>
      <c r="G1585" s="151" t="s">
        <v>3113</v>
      </c>
      <c r="H1585" s="153">
        <v>5</v>
      </c>
      <c r="I1585" s="151">
        <v>7</v>
      </c>
      <c r="J1585" s="154" t="s">
        <v>182</v>
      </c>
    </row>
    <row r="1586" spans="1:10" x14ac:dyDescent="0.3">
      <c r="A1586" s="151">
        <v>1585</v>
      </c>
      <c r="B1586" s="151" t="s">
        <v>3386</v>
      </c>
      <c r="C1586" s="151" t="s">
        <v>3387</v>
      </c>
      <c r="D1586" s="151" t="s">
        <v>3340</v>
      </c>
      <c r="E1586" s="151" t="s">
        <v>3341</v>
      </c>
      <c r="F1586" s="151">
        <v>3</v>
      </c>
      <c r="G1586" s="151" t="s">
        <v>3113</v>
      </c>
      <c r="H1586" s="153">
        <v>5</v>
      </c>
      <c r="I1586" s="151">
        <v>7</v>
      </c>
      <c r="J1586" s="154" t="s">
        <v>182</v>
      </c>
    </row>
    <row r="1587" spans="1:10" x14ac:dyDescent="0.3">
      <c r="A1587" s="151">
        <v>1586</v>
      </c>
      <c r="B1587" s="151" t="s">
        <v>3388</v>
      </c>
      <c r="C1587" s="151" t="s">
        <v>3389</v>
      </c>
      <c r="D1587" s="151" t="s">
        <v>3340</v>
      </c>
      <c r="E1587" s="151" t="s">
        <v>3341</v>
      </c>
      <c r="F1587" s="151">
        <v>3</v>
      </c>
      <c r="G1587" s="151" t="s">
        <v>3113</v>
      </c>
      <c r="H1587" s="153">
        <v>5</v>
      </c>
      <c r="I1587" s="151">
        <v>7</v>
      </c>
      <c r="J1587" s="154" t="s">
        <v>182</v>
      </c>
    </row>
    <row r="1588" spans="1:10" x14ac:dyDescent="0.3">
      <c r="A1588" s="151">
        <v>1587</v>
      </c>
      <c r="B1588" s="151" t="s">
        <v>3390</v>
      </c>
      <c r="C1588" s="151" t="s">
        <v>3391</v>
      </c>
      <c r="D1588" s="151" t="s">
        <v>3340</v>
      </c>
      <c r="E1588" s="151" t="s">
        <v>3341</v>
      </c>
      <c r="F1588" s="151">
        <v>3</v>
      </c>
      <c r="G1588" s="151" t="s">
        <v>3113</v>
      </c>
      <c r="H1588" s="153">
        <v>5</v>
      </c>
      <c r="I1588" s="151">
        <v>7</v>
      </c>
      <c r="J1588" s="154" t="s">
        <v>182</v>
      </c>
    </row>
    <row r="1589" spans="1:10" x14ac:dyDescent="0.3">
      <c r="A1589" s="151">
        <v>1588</v>
      </c>
      <c r="B1589" s="151" t="s">
        <v>3392</v>
      </c>
      <c r="C1589" s="151" t="s">
        <v>3393</v>
      </c>
      <c r="D1589" s="151" t="s">
        <v>3340</v>
      </c>
      <c r="E1589" s="151" t="s">
        <v>3341</v>
      </c>
      <c r="F1589" s="151">
        <v>3</v>
      </c>
      <c r="G1589" s="151" t="s">
        <v>3113</v>
      </c>
      <c r="H1589" s="153">
        <v>5</v>
      </c>
      <c r="I1589" s="151">
        <v>7</v>
      </c>
      <c r="J1589" s="154" t="s">
        <v>182</v>
      </c>
    </row>
    <row r="1590" spans="1:10" x14ac:dyDescent="0.3">
      <c r="A1590" s="151">
        <v>1589</v>
      </c>
      <c r="B1590" s="151" t="s">
        <v>3394</v>
      </c>
      <c r="C1590" s="151" t="s">
        <v>3395</v>
      </c>
      <c r="D1590" s="151" t="s">
        <v>3340</v>
      </c>
      <c r="E1590" s="151" t="s">
        <v>3341</v>
      </c>
      <c r="F1590" s="151">
        <v>3</v>
      </c>
      <c r="G1590" s="151" t="s">
        <v>3113</v>
      </c>
      <c r="H1590" s="153">
        <v>5</v>
      </c>
      <c r="I1590" s="151">
        <v>7</v>
      </c>
      <c r="J1590" s="154" t="s">
        <v>182</v>
      </c>
    </row>
    <row r="1591" spans="1:10" x14ac:dyDescent="0.3">
      <c r="A1591" s="151">
        <v>1590</v>
      </c>
      <c r="B1591" s="151" t="s">
        <v>3396</v>
      </c>
      <c r="C1591" s="151" t="s">
        <v>3397</v>
      </c>
      <c r="D1591" s="151" t="s">
        <v>3340</v>
      </c>
      <c r="E1591" s="151" t="s">
        <v>3341</v>
      </c>
      <c r="F1591" s="151">
        <v>3</v>
      </c>
      <c r="G1591" s="151" t="s">
        <v>3113</v>
      </c>
      <c r="H1591" s="153">
        <v>5</v>
      </c>
      <c r="I1591" s="151">
        <v>7</v>
      </c>
      <c r="J1591" s="154" t="s">
        <v>182</v>
      </c>
    </row>
    <row r="1592" spans="1:10" x14ac:dyDescent="0.3">
      <c r="A1592" s="151">
        <v>1591</v>
      </c>
      <c r="B1592" s="151" t="s">
        <v>3398</v>
      </c>
      <c r="C1592" s="151" t="s">
        <v>3399</v>
      </c>
      <c r="D1592" s="151" t="s">
        <v>3340</v>
      </c>
      <c r="E1592" s="151" t="s">
        <v>3341</v>
      </c>
      <c r="F1592" s="151">
        <v>3</v>
      </c>
      <c r="G1592" s="151" t="s">
        <v>3113</v>
      </c>
      <c r="H1592" s="153">
        <v>4</v>
      </c>
      <c r="I1592" s="151">
        <v>5</v>
      </c>
      <c r="J1592" s="154" t="s">
        <v>552</v>
      </c>
    </row>
    <row r="1593" spans="1:10" x14ac:dyDescent="0.3">
      <c r="A1593" s="151">
        <v>1592</v>
      </c>
      <c r="B1593" s="151" t="s">
        <v>3400</v>
      </c>
      <c r="C1593" s="151" t="s">
        <v>3401</v>
      </c>
      <c r="D1593" s="151" t="s">
        <v>3340</v>
      </c>
      <c r="E1593" s="151" t="s">
        <v>3341</v>
      </c>
      <c r="F1593" s="151">
        <v>3</v>
      </c>
      <c r="G1593" s="151" t="s">
        <v>3113</v>
      </c>
      <c r="H1593" s="153">
        <v>4</v>
      </c>
      <c r="I1593" s="151">
        <v>5</v>
      </c>
      <c r="J1593" s="154" t="s">
        <v>552</v>
      </c>
    </row>
    <row r="1594" spans="1:10" x14ac:dyDescent="0.3">
      <c r="A1594" s="151">
        <v>1593</v>
      </c>
      <c r="B1594" s="151" t="s">
        <v>3402</v>
      </c>
      <c r="C1594" s="151" t="s">
        <v>3403</v>
      </c>
      <c r="D1594" s="151" t="s">
        <v>3340</v>
      </c>
      <c r="E1594" s="151" t="s">
        <v>3341</v>
      </c>
      <c r="F1594" s="151">
        <v>3</v>
      </c>
      <c r="G1594" s="151" t="s">
        <v>3113</v>
      </c>
      <c r="H1594" s="153">
        <v>4</v>
      </c>
      <c r="I1594" s="151">
        <v>5</v>
      </c>
      <c r="J1594" s="154" t="s">
        <v>552</v>
      </c>
    </row>
    <row r="1595" spans="1:10" x14ac:dyDescent="0.3">
      <c r="A1595" s="151">
        <v>1594</v>
      </c>
      <c r="B1595" s="151" t="s">
        <v>3404</v>
      </c>
      <c r="C1595" s="151" t="s">
        <v>3405</v>
      </c>
      <c r="D1595" s="151" t="s">
        <v>3406</v>
      </c>
      <c r="E1595" s="151" t="s">
        <v>3407</v>
      </c>
      <c r="F1595" s="151">
        <v>3</v>
      </c>
      <c r="G1595" s="151" t="s">
        <v>3113</v>
      </c>
      <c r="H1595" s="153">
        <v>5</v>
      </c>
      <c r="I1595" s="151">
        <v>7</v>
      </c>
      <c r="J1595" s="154" t="s">
        <v>182</v>
      </c>
    </row>
    <row r="1596" spans="1:10" x14ac:dyDescent="0.3">
      <c r="A1596" s="151">
        <v>1595</v>
      </c>
      <c r="B1596" s="151" t="s">
        <v>3408</v>
      </c>
      <c r="C1596" s="151" t="s">
        <v>3409</v>
      </c>
      <c r="D1596" s="151" t="s">
        <v>3406</v>
      </c>
      <c r="E1596" s="151" t="s">
        <v>3407</v>
      </c>
      <c r="F1596" s="151">
        <v>3</v>
      </c>
      <c r="G1596" s="151" t="s">
        <v>3113</v>
      </c>
      <c r="H1596" s="153">
        <v>5</v>
      </c>
      <c r="I1596" s="151">
        <v>7</v>
      </c>
      <c r="J1596" s="154" t="s">
        <v>182</v>
      </c>
    </row>
    <row r="1597" spans="1:10" x14ac:dyDescent="0.3">
      <c r="A1597" s="151">
        <v>1596</v>
      </c>
      <c r="B1597" s="151" t="s">
        <v>3410</v>
      </c>
      <c r="C1597" s="151" t="s">
        <v>3411</v>
      </c>
      <c r="D1597" s="151" t="s">
        <v>3406</v>
      </c>
      <c r="E1597" s="151" t="s">
        <v>3407</v>
      </c>
      <c r="F1597" s="151">
        <v>3</v>
      </c>
      <c r="G1597" s="151" t="s">
        <v>3113</v>
      </c>
      <c r="H1597" s="153">
        <v>5</v>
      </c>
      <c r="I1597" s="151">
        <v>7</v>
      </c>
      <c r="J1597" s="154" t="s">
        <v>182</v>
      </c>
    </row>
    <row r="1598" spans="1:10" x14ac:dyDescent="0.3">
      <c r="A1598" s="151">
        <v>1597</v>
      </c>
      <c r="B1598" s="151" t="s">
        <v>3412</v>
      </c>
      <c r="C1598" s="151" t="s">
        <v>3413</v>
      </c>
      <c r="D1598" s="151" t="s">
        <v>3406</v>
      </c>
      <c r="E1598" s="151" t="s">
        <v>3407</v>
      </c>
      <c r="F1598" s="151">
        <v>3</v>
      </c>
      <c r="G1598" s="151" t="s">
        <v>3113</v>
      </c>
      <c r="H1598" s="153">
        <v>5</v>
      </c>
      <c r="I1598" s="151">
        <v>7</v>
      </c>
      <c r="J1598" s="154" t="s">
        <v>182</v>
      </c>
    </row>
    <row r="1599" spans="1:10" x14ac:dyDescent="0.3">
      <c r="A1599" s="151">
        <v>1598</v>
      </c>
      <c r="B1599" s="151" t="s">
        <v>3414</v>
      </c>
      <c r="C1599" s="151" t="s">
        <v>3415</v>
      </c>
      <c r="D1599" s="151" t="s">
        <v>3406</v>
      </c>
      <c r="E1599" s="151" t="s">
        <v>3407</v>
      </c>
      <c r="F1599" s="151">
        <v>3</v>
      </c>
      <c r="G1599" s="151" t="s">
        <v>3113</v>
      </c>
      <c r="H1599" s="153">
        <v>5</v>
      </c>
      <c r="I1599" s="151">
        <v>7</v>
      </c>
      <c r="J1599" s="154" t="s">
        <v>182</v>
      </c>
    </row>
    <row r="1600" spans="1:10" x14ac:dyDescent="0.3">
      <c r="A1600" s="151">
        <v>1599</v>
      </c>
      <c r="B1600" s="151" t="s">
        <v>3416</v>
      </c>
      <c r="C1600" s="151" t="s">
        <v>3417</v>
      </c>
      <c r="D1600" s="151" t="s">
        <v>3406</v>
      </c>
      <c r="E1600" s="151" t="s">
        <v>3407</v>
      </c>
      <c r="F1600" s="151">
        <v>3</v>
      </c>
      <c r="G1600" s="151" t="s">
        <v>3113</v>
      </c>
      <c r="H1600" s="153">
        <v>5</v>
      </c>
      <c r="I1600" s="151">
        <v>7</v>
      </c>
      <c r="J1600" s="154" t="s">
        <v>182</v>
      </c>
    </row>
    <row r="1601" spans="1:10" x14ac:dyDescent="0.3">
      <c r="A1601" s="151">
        <v>1600</v>
      </c>
      <c r="B1601" s="151" t="s">
        <v>3418</v>
      </c>
      <c r="C1601" s="151" t="s">
        <v>3419</v>
      </c>
      <c r="D1601" s="151" t="s">
        <v>3406</v>
      </c>
      <c r="E1601" s="151" t="s">
        <v>3407</v>
      </c>
      <c r="F1601" s="151">
        <v>3</v>
      </c>
      <c r="G1601" s="151" t="s">
        <v>3113</v>
      </c>
      <c r="H1601" s="153">
        <v>5</v>
      </c>
      <c r="I1601" s="151">
        <v>7</v>
      </c>
      <c r="J1601" s="154" t="s">
        <v>182</v>
      </c>
    </row>
    <row r="1602" spans="1:10" x14ac:dyDescent="0.3">
      <c r="A1602" s="151">
        <v>1601</v>
      </c>
      <c r="B1602" s="151" t="s">
        <v>3420</v>
      </c>
      <c r="C1602" s="151" t="s">
        <v>3421</v>
      </c>
      <c r="D1602" s="151" t="s">
        <v>3406</v>
      </c>
      <c r="E1602" s="151" t="s">
        <v>3407</v>
      </c>
      <c r="F1602" s="151">
        <v>3</v>
      </c>
      <c r="G1602" s="151" t="s">
        <v>3113</v>
      </c>
      <c r="H1602" s="153">
        <v>5</v>
      </c>
      <c r="I1602" s="151">
        <v>7</v>
      </c>
      <c r="J1602" s="154" t="s">
        <v>182</v>
      </c>
    </row>
    <row r="1603" spans="1:10" x14ac:dyDescent="0.3">
      <c r="A1603" s="151">
        <v>1602</v>
      </c>
      <c r="B1603" s="151" t="s">
        <v>3422</v>
      </c>
      <c r="C1603" s="151" t="s">
        <v>3423</v>
      </c>
      <c r="D1603" s="151" t="s">
        <v>3406</v>
      </c>
      <c r="E1603" s="151" t="s">
        <v>3407</v>
      </c>
      <c r="F1603" s="151">
        <v>3</v>
      </c>
      <c r="G1603" s="151" t="s">
        <v>3113</v>
      </c>
      <c r="H1603" s="153">
        <v>5</v>
      </c>
      <c r="I1603" s="151">
        <v>7</v>
      </c>
      <c r="J1603" s="154" t="s">
        <v>182</v>
      </c>
    </row>
    <row r="1604" spans="1:10" x14ac:dyDescent="0.3">
      <c r="A1604" s="151">
        <v>1603</v>
      </c>
      <c r="B1604" s="151" t="s">
        <v>3424</v>
      </c>
      <c r="C1604" s="151" t="s">
        <v>3425</v>
      </c>
      <c r="D1604" s="151" t="s">
        <v>3406</v>
      </c>
      <c r="E1604" s="151" t="s">
        <v>3407</v>
      </c>
      <c r="F1604" s="151">
        <v>3</v>
      </c>
      <c r="G1604" s="151" t="s">
        <v>3113</v>
      </c>
      <c r="H1604" s="153">
        <v>5</v>
      </c>
      <c r="I1604" s="151">
        <v>7</v>
      </c>
      <c r="J1604" s="154" t="s">
        <v>182</v>
      </c>
    </row>
    <row r="1605" spans="1:10" x14ac:dyDescent="0.3">
      <c r="A1605" s="151">
        <v>1604</v>
      </c>
      <c r="B1605" s="151" t="s">
        <v>3426</v>
      </c>
      <c r="C1605" s="151" t="s">
        <v>3427</v>
      </c>
      <c r="D1605" s="151" t="s">
        <v>3406</v>
      </c>
      <c r="E1605" s="151" t="s">
        <v>3407</v>
      </c>
      <c r="F1605" s="151">
        <v>3</v>
      </c>
      <c r="G1605" s="151" t="s">
        <v>3113</v>
      </c>
      <c r="H1605" s="153">
        <v>5</v>
      </c>
      <c r="I1605" s="151">
        <v>7</v>
      </c>
      <c r="J1605" s="154" t="s">
        <v>182</v>
      </c>
    </row>
    <row r="1606" spans="1:10" x14ac:dyDescent="0.3">
      <c r="A1606" s="151">
        <v>1605</v>
      </c>
      <c r="B1606" s="151" t="s">
        <v>3428</v>
      </c>
      <c r="C1606" s="151" t="s">
        <v>3429</v>
      </c>
      <c r="D1606" s="151" t="s">
        <v>3406</v>
      </c>
      <c r="E1606" s="151" t="s">
        <v>3407</v>
      </c>
      <c r="F1606" s="151">
        <v>3</v>
      </c>
      <c r="G1606" s="151" t="s">
        <v>3113</v>
      </c>
      <c r="H1606" s="153">
        <v>5</v>
      </c>
      <c r="I1606" s="151">
        <v>7</v>
      </c>
      <c r="J1606" s="154" t="s">
        <v>182</v>
      </c>
    </row>
    <row r="1607" spans="1:10" x14ac:dyDescent="0.3">
      <c r="A1607" s="151">
        <v>1606</v>
      </c>
      <c r="B1607" s="151" t="s">
        <v>3430</v>
      </c>
      <c r="C1607" s="151" t="s">
        <v>3431</v>
      </c>
      <c r="D1607" s="151" t="s">
        <v>3406</v>
      </c>
      <c r="E1607" s="151" t="s">
        <v>3407</v>
      </c>
      <c r="F1607" s="151">
        <v>3</v>
      </c>
      <c r="G1607" s="151" t="s">
        <v>3113</v>
      </c>
      <c r="H1607" s="153">
        <v>5</v>
      </c>
      <c r="I1607" s="151">
        <v>7</v>
      </c>
      <c r="J1607" s="154" t="s">
        <v>182</v>
      </c>
    </row>
    <row r="1608" spans="1:10" x14ac:dyDescent="0.3">
      <c r="A1608" s="151">
        <v>1607</v>
      </c>
      <c r="B1608" s="151" t="s">
        <v>3432</v>
      </c>
      <c r="C1608" s="151" t="s">
        <v>3433</v>
      </c>
      <c r="D1608" s="151" t="s">
        <v>3406</v>
      </c>
      <c r="E1608" s="151" t="s">
        <v>3407</v>
      </c>
      <c r="F1608" s="151">
        <v>3</v>
      </c>
      <c r="G1608" s="151" t="s">
        <v>3113</v>
      </c>
      <c r="H1608" s="153">
        <v>5</v>
      </c>
      <c r="I1608" s="151">
        <v>7</v>
      </c>
      <c r="J1608" s="154" t="s">
        <v>182</v>
      </c>
    </row>
    <row r="1609" spans="1:10" x14ac:dyDescent="0.3">
      <c r="A1609" s="151">
        <v>1608</v>
      </c>
      <c r="B1609" s="151" t="s">
        <v>3434</v>
      </c>
      <c r="C1609" s="151" t="s">
        <v>3435</v>
      </c>
      <c r="D1609" s="151" t="s">
        <v>3406</v>
      </c>
      <c r="E1609" s="151" t="s">
        <v>3407</v>
      </c>
      <c r="F1609" s="151">
        <v>3</v>
      </c>
      <c r="G1609" s="151" t="s">
        <v>3113</v>
      </c>
      <c r="H1609" s="153">
        <v>5</v>
      </c>
      <c r="I1609" s="151">
        <v>7</v>
      </c>
      <c r="J1609" s="154" t="s">
        <v>182</v>
      </c>
    </row>
    <row r="1610" spans="1:10" x14ac:dyDescent="0.3">
      <c r="A1610" s="151">
        <v>1609</v>
      </c>
      <c r="B1610" s="151" t="s">
        <v>3436</v>
      </c>
      <c r="C1610" s="151" t="s">
        <v>3437</v>
      </c>
      <c r="D1610" s="151" t="s">
        <v>3406</v>
      </c>
      <c r="E1610" s="151" t="s">
        <v>3407</v>
      </c>
      <c r="F1610" s="151">
        <v>3</v>
      </c>
      <c r="G1610" s="151" t="s">
        <v>3113</v>
      </c>
      <c r="H1610" s="153">
        <v>5</v>
      </c>
      <c r="I1610" s="151">
        <v>7</v>
      </c>
      <c r="J1610" s="154" t="s">
        <v>182</v>
      </c>
    </row>
    <row r="1611" spans="1:10" x14ac:dyDescent="0.3">
      <c r="A1611" s="151">
        <v>1610</v>
      </c>
      <c r="B1611" s="151" t="s">
        <v>3438</v>
      </c>
      <c r="C1611" s="151" t="s">
        <v>3439</v>
      </c>
      <c r="D1611" s="151" t="s">
        <v>3406</v>
      </c>
      <c r="E1611" s="151" t="s">
        <v>3407</v>
      </c>
      <c r="F1611" s="151">
        <v>3</v>
      </c>
      <c r="G1611" s="151" t="s">
        <v>3113</v>
      </c>
      <c r="H1611" s="153">
        <v>5</v>
      </c>
      <c r="I1611" s="151">
        <v>7</v>
      </c>
      <c r="J1611" s="154" t="s">
        <v>182</v>
      </c>
    </row>
    <row r="1612" spans="1:10" x14ac:dyDescent="0.3">
      <c r="A1612" s="151">
        <v>1611</v>
      </c>
      <c r="B1612" s="151" t="s">
        <v>3440</v>
      </c>
      <c r="C1612" s="151" t="s">
        <v>3441</v>
      </c>
      <c r="D1612" s="151" t="s">
        <v>3406</v>
      </c>
      <c r="E1612" s="151" t="s">
        <v>3407</v>
      </c>
      <c r="F1612" s="151">
        <v>3</v>
      </c>
      <c r="G1612" s="151" t="s">
        <v>3113</v>
      </c>
      <c r="H1612" s="153">
        <v>5</v>
      </c>
      <c r="I1612" s="151">
        <v>7</v>
      </c>
      <c r="J1612" s="154" t="s">
        <v>182</v>
      </c>
    </row>
    <row r="1613" spans="1:10" x14ac:dyDescent="0.3">
      <c r="A1613" s="151">
        <v>1612</v>
      </c>
      <c r="B1613" s="151" t="s">
        <v>3442</v>
      </c>
      <c r="C1613" s="151" t="s">
        <v>3443</v>
      </c>
      <c r="D1613" s="151" t="s">
        <v>3406</v>
      </c>
      <c r="E1613" s="151" t="s">
        <v>3407</v>
      </c>
      <c r="F1613" s="151">
        <v>3</v>
      </c>
      <c r="G1613" s="151" t="s">
        <v>3113</v>
      </c>
      <c r="H1613" s="153">
        <v>5</v>
      </c>
      <c r="I1613" s="151">
        <v>7</v>
      </c>
      <c r="J1613" s="154" t="s">
        <v>182</v>
      </c>
    </row>
    <row r="1614" spans="1:10" x14ac:dyDescent="0.3">
      <c r="A1614" s="151">
        <v>1613</v>
      </c>
      <c r="B1614" s="151" t="s">
        <v>3444</v>
      </c>
      <c r="C1614" s="151" t="s">
        <v>3445</v>
      </c>
      <c r="D1614" s="151" t="s">
        <v>3406</v>
      </c>
      <c r="E1614" s="151" t="s">
        <v>3407</v>
      </c>
      <c r="F1614" s="151">
        <v>3</v>
      </c>
      <c r="G1614" s="151" t="s">
        <v>3113</v>
      </c>
      <c r="H1614" s="153">
        <v>5</v>
      </c>
      <c r="I1614" s="151">
        <v>7</v>
      </c>
      <c r="J1614" s="154" t="s">
        <v>182</v>
      </c>
    </row>
    <row r="1615" spans="1:10" x14ac:dyDescent="0.3">
      <c r="A1615" s="151">
        <v>1614</v>
      </c>
      <c r="B1615" s="151" t="s">
        <v>3446</v>
      </c>
      <c r="C1615" s="151" t="s">
        <v>3447</v>
      </c>
      <c r="D1615" s="151" t="s">
        <v>3406</v>
      </c>
      <c r="E1615" s="151" t="s">
        <v>3407</v>
      </c>
      <c r="F1615" s="151">
        <v>3</v>
      </c>
      <c r="G1615" s="151" t="s">
        <v>3113</v>
      </c>
      <c r="H1615" s="153">
        <v>5</v>
      </c>
      <c r="I1615" s="151">
        <v>7</v>
      </c>
      <c r="J1615" s="154" t="s">
        <v>182</v>
      </c>
    </row>
    <row r="1616" spans="1:10" x14ac:dyDescent="0.3">
      <c r="A1616" s="151">
        <v>1615</v>
      </c>
      <c r="B1616" s="151" t="s">
        <v>3448</v>
      </c>
      <c r="C1616" s="151" t="s">
        <v>3449</v>
      </c>
      <c r="D1616" s="151" t="s">
        <v>3406</v>
      </c>
      <c r="E1616" s="151" t="s">
        <v>3407</v>
      </c>
      <c r="F1616" s="151">
        <v>3</v>
      </c>
      <c r="G1616" s="151" t="s">
        <v>3113</v>
      </c>
      <c r="H1616" s="153">
        <v>5</v>
      </c>
      <c r="I1616" s="151">
        <v>7</v>
      </c>
      <c r="J1616" s="154" t="s">
        <v>182</v>
      </c>
    </row>
    <row r="1617" spans="1:10" x14ac:dyDescent="0.3">
      <c r="A1617" s="151">
        <v>1616</v>
      </c>
      <c r="B1617" s="151" t="s">
        <v>3450</v>
      </c>
      <c r="C1617" s="151" t="s">
        <v>3451</v>
      </c>
      <c r="D1617" s="151" t="s">
        <v>3406</v>
      </c>
      <c r="E1617" s="151" t="s">
        <v>3407</v>
      </c>
      <c r="F1617" s="151">
        <v>3</v>
      </c>
      <c r="G1617" s="151" t="s">
        <v>3113</v>
      </c>
      <c r="H1617" s="153">
        <v>5</v>
      </c>
      <c r="I1617" s="151">
        <v>7</v>
      </c>
      <c r="J1617" s="154" t="s">
        <v>182</v>
      </c>
    </row>
    <row r="1618" spans="1:10" x14ac:dyDescent="0.3">
      <c r="A1618" s="151">
        <v>1617</v>
      </c>
      <c r="B1618" s="151" t="s">
        <v>3452</v>
      </c>
      <c r="C1618" s="151" t="s">
        <v>3453</v>
      </c>
      <c r="D1618" s="151" t="s">
        <v>3406</v>
      </c>
      <c r="E1618" s="151" t="s">
        <v>3407</v>
      </c>
      <c r="F1618" s="151">
        <v>3</v>
      </c>
      <c r="G1618" s="151" t="s">
        <v>3113</v>
      </c>
      <c r="H1618" s="153">
        <v>5</v>
      </c>
      <c r="I1618" s="151">
        <v>7</v>
      </c>
      <c r="J1618" s="154" t="s">
        <v>182</v>
      </c>
    </row>
    <row r="1619" spans="1:10" x14ac:dyDescent="0.3">
      <c r="A1619" s="151">
        <v>1618</v>
      </c>
      <c r="B1619" s="151" t="s">
        <v>3454</v>
      </c>
      <c r="C1619" s="151" t="s">
        <v>3455</v>
      </c>
      <c r="D1619" s="151" t="s">
        <v>3406</v>
      </c>
      <c r="E1619" s="151" t="s">
        <v>3407</v>
      </c>
      <c r="F1619" s="151">
        <v>3</v>
      </c>
      <c r="G1619" s="151" t="s">
        <v>3113</v>
      </c>
      <c r="H1619" s="153">
        <v>5</v>
      </c>
      <c r="I1619" s="151">
        <v>7</v>
      </c>
      <c r="J1619" s="154" t="s">
        <v>182</v>
      </c>
    </row>
    <row r="1620" spans="1:10" x14ac:dyDescent="0.3">
      <c r="A1620" s="151">
        <v>1619</v>
      </c>
      <c r="B1620" s="151" t="s">
        <v>3456</v>
      </c>
      <c r="C1620" s="151" t="s">
        <v>3457</v>
      </c>
      <c r="D1620" s="151" t="s">
        <v>3458</v>
      </c>
      <c r="E1620" s="151" t="s">
        <v>3459</v>
      </c>
      <c r="F1620" s="151">
        <v>3</v>
      </c>
      <c r="G1620" s="151" t="s">
        <v>3113</v>
      </c>
      <c r="H1620" s="153">
        <v>5</v>
      </c>
      <c r="I1620" s="151">
        <v>7</v>
      </c>
      <c r="J1620" s="154" t="s">
        <v>182</v>
      </c>
    </row>
    <row r="1621" spans="1:10" x14ac:dyDescent="0.3">
      <c r="A1621" s="151">
        <v>1620</v>
      </c>
      <c r="B1621" s="151" t="s">
        <v>3460</v>
      </c>
      <c r="C1621" s="151" t="s">
        <v>3461</v>
      </c>
      <c r="D1621" s="151" t="s">
        <v>3458</v>
      </c>
      <c r="E1621" s="151" t="s">
        <v>3459</v>
      </c>
      <c r="F1621" s="151">
        <v>3</v>
      </c>
      <c r="G1621" s="151" t="s">
        <v>3113</v>
      </c>
      <c r="H1621" s="153">
        <v>5</v>
      </c>
      <c r="I1621" s="151">
        <v>7</v>
      </c>
      <c r="J1621" s="154" t="s">
        <v>182</v>
      </c>
    </row>
    <row r="1622" spans="1:10" x14ac:dyDescent="0.3">
      <c r="A1622" s="151">
        <v>1621</v>
      </c>
      <c r="B1622" s="151" t="s">
        <v>3462</v>
      </c>
      <c r="C1622" s="151" t="s">
        <v>3463</v>
      </c>
      <c r="D1622" s="151" t="s">
        <v>3458</v>
      </c>
      <c r="E1622" s="151" t="s">
        <v>3459</v>
      </c>
      <c r="F1622" s="151">
        <v>3</v>
      </c>
      <c r="G1622" s="151" t="s">
        <v>3113</v>
      </c>
      <c r="H1622" s="153">
        <v>5</v>
      </c>
      <c r="I1622" s="151">
        <v>7</v>
      </c>
      <c r="J1622" s="154" t="s">
        <v>182</v>
      </c>
    </row>
    <row r="1623" spans="1:10" x14ac:dyDescent="0.3">
      <c r="A1623" s="151">
        <v>1622</v>
      </c>
      <c r="B1623" s="151" t="s">
        <v>3464</v>
      </c>
      <c r="C1623" s="151" t="s">
        <v>3465</v>
      </c>
      <c r="D1623" s="151" t="s">
        <v>3458</v>
      </c>
      <c r="E1623" s="151" t="s">
        <v>3459</v>
      </c>
      <c r="F1623" s="151">
        <v>3</v>
      </c>
      <c r="G1623" s="151" t="s">
        <v>3113</v>
      </c>
      <c r="H1623" s="153">
        <v>5</v>
      </c>
      <c r="I1623" s="151">
        <v>7</v>
      </c>
      <c r="J1623" s="154" t="s">
        <v>182</v>
      </c>
    </row>
    <row r="1624" spans="1:10" x14ac:dyDescent="0.3">
      <c r="A1624" s="151">
        <v>1623</v>
      </c>
      <c r="B1624" s="151" t="s">
        <v>3466</v>
      </c>
      <c r="C1624" s="151" t="s">
        <v>3467</v>
      </c>
      <c r="D1624" s="151" t="s">
        <v>3458</v>
      </c>
      <c r="E1624" s="151" t="s">
        <v>3459</v>
      </c>
      <c r="F1624" s="151">
        <v>3</v>
      </c>
      <c r="G1624" s="151" t="s">
        <v>3113</v>
      </c>
      <c r="H1624" s="153">
        <v>4</v>
      </c>
      <c r="I1624" s="151">
        <v>5</v>
      </c>
      <c r="J1624" s="154" t="s">
        <v>552</v>
      </c>
    </row>
    <row r="1625" spans="1:10" x14ac:dyDescent="0.3">
      <c r="A1625" s="151">
        <v>1624</v>
      </c>
      <c r="B1625" s="151" t="s">
        <v>3468</v>
      </c>
      <c r="C1625" s="151" t="s">
        <v>3469</v>
      </c>
      <c r="D1625" s="151" t="s">
        <v>3458</v>
      </c>
      <c r="E1625" s="151" t="s">
        <v>3459</v>
      </c>
      <c r="F1625" s="151">
        <v>3</v>
      </c>
      <c r="G1625" s="151" t="s">
        <v>3113</v>
      </c>
      <c r="H1625" s="153">
        <v>4</v>
      </c>
      <c r="I1625" s="151">
        <v>5</v>
      </c>
      <c r="J1625" s="154" t="s">
        <v>552</v>
      </c>
    </row>
    <row r="1626" spans="1:10" x14ac:dyDescent="0.3">
      <c r="A1626" s="151">
        <v>1625</v>
      </c>
      <c r="B1626" s="151" t="s">
        <v>3470</v>
      </c>
      <c r="C1626" s="151" t="s">
        <v>3471</v>
      </c>
      <c r="D1626" s="151" t="s">
        <v>3458</v>
      </c>
      <c r="E1626" s="151" t="s">
        <v>3459</v>
      </c>
      <c r="F1626" s="151">
        <v>3</v>
      </c>
      <c r="G1626" s="151" t="s">
        <v>3113</v>
      </c>
      <c r="H1626" s="153">
        <v>5</v>
      </c>
      <c r="I1626" s="151">
        <v>7</v>
      </c>
      <c r="J1626" s="154" t="s">
        <v>182</v>
      </c>
    </row>
    <row r="1627" spans="1:10" x14ac:dyDescent="0.3">
      <c r="A1627" s="151">
        <v>1626</v>
      </c>
      <c r="B1627" s="151" t="s">
        <v>3472</v>
      </c>
      <c r="C1627" s="151" t="s">
        <v>3473</v>
      </c>
      <c r="D1627" s="151" t="s">
        <v>3458</v>
      </c>
      <c r="E1627" s="151" t="s">
        <v>3459</v>
      </c>
      <c r="F1627" s="151">
        <v>3</v>
      </c>
      <c r="G1627" s="151" t="s">
        <v>3113</v>
      </c>
      <c r="H1627" s="153">
        <v>4</v>
      </c>
      <c r="I1627" s="151">
        <v>5</v>
      </c>
      <c r="J1627" s="154" t="s">
        <v>552</v>
      </c>
    </row>
    <row r="1628" spans="1:10" x14ac:dyDescent="0.3">
      <c r="A1628" s="151">
        <v>1627</v>
      </c>
      <c r="B1628" s="151" t="s">
        <v>3474</v>
      </c>
      <c r="C1628" s="151" t="s">
        <v>3475</v>
      </c>
      <c r="D1628" s="151" t="s">
        <v>3458</v>
      </c>
      <c r="E1628" s="151" t="s">
        <v>3459</v>
      </c>
      <c r="F1628" s="151">
        <v>3</v>
      </c>
      <c r="G1628" s="151" t="s">
        <v>3113</v>
      </c>
      <c r="H1628" s="153">
        <v>4</v>
      </c>
      <c r="I1628" s="151">
        <v>5</v>
      </c>
      <c r="J1628" s="154" t="s">
        <v>552</v>
      </c>
    </row>
    <row r="1629" spans="1:10" x14ac:dyDescent="0.3">
      <c r="A1629" s="151">
        <v>1628</v>
      </c>
      <c r="B1629" s="151" t="s">
        <v>3476</v>
      </c>
      <c r="C1629" s="151" t="s">
        <v>3477</v>
      </c>
      <c r="D1629" s="151" t="s">
        <v>3458</v>
      </c>
      <c r="E1629" s="151" t="s">
        <v>3459</v>
      </c>
      <c r="F1629" s="151">
        <v>3</v>
      </c>
      <c r="G1629" s="151" t="s">
        <v>3113</v>
      </c>
      <c r="H1629" s="153">
        <v>4</v>
      </c>
      <c r="I1629" s="151">
        <v>5</v>
      </c>
      <c r="J1629" s="154" t="s">
        <v>552</v>
      </c>
    </row>
    <row r="1630" spans="1:10" x14ac:dyDescent="0.3">
      <c r="A1630" s="151">
        <v>1629</v>
      </c>
      <c r="B1630" s="151" t="s">
        <v>3478</v>
      </c>
      <c r="C1630" s="151" t="s">
        <v>3479</v>
      </c>
      <c r="D1630" s="151" t="s">
        <v>3458</v>
      </c>
      <c r="E1630" s="151" t="s">
        <v>3459</v>
      </c>
      <c r="F1630" s="151">
        <v>3</v>
      </c>
      <c r="G1630" s="151" t="s">
        <v>3113</v>
      </c>
      <c r="H1630" s="153">
        <v>4</v>
      </c>
      <c r="I1630" s="151">
        <v>5</v>
      </c>
      <c r="J1630" s="154" t="s">
        <v>552</v>
      </c>
    </row>
    <row r="1631" spans="1:10" x14ac:dyDescent="0.3">
      <c r="A1631" s="151">
        <v>1630</v>
      </c>
      <c r="B1631" s="151" t="s">
        <v>3480</v>
      </c>
      <c r="C1631" s="151" t="s">
        <v>3481</v>
      </c>
      <c r="D1631" s="151" t="s">
        <v>3458</v>
      </c>
      <c r="E1631" s="151" t="s">
        <v>3459</v>
      </c>
      <c r="F1631" s="151">
        <v>3</v>
      </c>
      <c r="G1631" s="151" t="s">
        <v>3113</v>
      </c>
      <c r="H1631" s="153">
        <v>4</v>
      </c>
      <c r="I1631" s="151">
        <v>5</v>
      </c>
      <c r="J1631" s="154" t="s">
        <v>552</v>
      </c>
    </row>
    <row r="1632" spans="1:10" x14ac:dyDescent="0.3">
      <c r="A1632" s="151">
        <v>1631</v>
      </c>
      <c r="B1632" s="151" t="s">
        <v>3482</v>
      </c>
      <c r="C1632" s="151" t="s">
        <v>3483</v>
      </c>
      <c r="D1632" s="151" t="s">
        <v>3458</v>
      </c>
      <c r="E1632" s="151" t="s">
        <v>3459</v>
      </c>
      <c r="F1632" s="151">
        <v>3</v>
      </c>
      <c r="G1632" s="151" t="s">
        <v>3113</v>
      </c>
      <c r="H1632" s="153">
        <v>5</v>
      </c>
      <c r="I1632" s="151">
        <v>7</v>
      </c>
      <c r="J1632" s="154" t="s">
        <v>182</v>
      </c>
    </row>
    <row r="1633" spans="1:10" x14ac:dyDescent="0.3">
      <c r="A1633" s="151">
        <v>1632</v>
      </c>
      <c r="B1633" s="151" t="s">
        <v>3484</v>
      </c>
      <c r="C1633" s="151" t="s">
        <v>3485</v>
      </c>
      <c r="D1633" s="151" t="s">
        <v>3458</v>
      </c>
      <c r="E1633" s="151" t="s">
        <v>3459</v>
      </c>
      <c r="F1633" s="151">
        <v>3</v>
      </c>
      <c r="G1633" s="151" t="s">
        <v>3113</v>
      </c>
      <c r="H1633" s="153">
        <v>5</v>
      </c>
      <c r="I1633" s="151">
        <v>7</v>
      </c>
      <c r="J1633" s="154" t="s">
        <v>182</v>
      </c>
    </row>
    <row r="1634" spans="1:10" x14ac:dyDescent="0.3">
      <c r="A1634" s="151">
        <v>1633</v>
      </c>
      <c r="B1634" s="151" t="s">
        <v>3486</v>
      </c>
      <c r="C1634" s="151" t="s">
        <v>3487</v>
      </c>
      <c r="D1634" s="151" t="s">
        <v>3458</v>
      </c>
      <c r="E1634" s="151" t="s">
        <v>3459</v>
      </c>
      <c r="F1634" s="151">
        <v>3</v>
      </c>
      <c r="G1634" s="151" t="s">
        <v>3113</v>
      </c>
      <c r="H1634" s="153">
        <v>4</v>
      </c>
      <c r="I1634" s="151">
        <v>5</v>
      </c>
      <c r="J1634" s="154" t="s">
        <v>552</v>
      </c>
    </row>
    <row r="1635" spans="1:10" x14ac:dyDescent="0.3">
      <c r="A1635" s="151">
        <v>1634</v>
      </c>
      <c r="B1635" s="151" t="s">
        <v>3488</v>
      </c>
      <c r="C1635" s="151" t="s">
        <v>3489</v>
      </c>
      <c r="D1635" s="151" t="s">
        <v>3458</v>
      </c>
      <c r="E1635" s="151" t="s">
        <v>3459</v>
      </c>
      <c r="F1635" s="151">
        <v>3</v>
      </c>
      <c r="G1635" s="151" t="s">
        <v>3113</v>
      </c>
      <c r="H1635" s="153">
        <v>4</v>
      </c>
      <c r="I1635" s="151">
        <v>5</v>
      </c>
      <c r="J1635" s="154" t="s">
        <v>552</v>
      </c>
    </row>
    <row r="1636" spans="1:10" x14ac:dyDescent="0.3">
      <c r="A1636" s="151">
        <v>1635</v>
      </c>
      <c r="B1636" s="151" t="s">
        <v>3490</v>
      </c>
      <c r="C1636" s="151" t="s">
        <v>3491</v>
      </c>
      <c r="D1636" s="151" t="s">
        <v>3458</v>
      </c>
      <c r="E1636" s="151" t="s">
        <v>3459</v>
      </c>
      <c r="F1636" s="151">
        <v>3</v>
      </c>
      <c r="G1636" s="151" t="s">
        <v>3113</v>
      </c>
      <c r="H1636" s="153">
        <v>4</v>
      </c>
      <c r="I1636" s="151">
        <v>5</v>
      </c>
      <c r="J1636" s="154" t="s">
        <v>552</v>
      </c>
    </row>
    <row r="1637" spans="1:10" x14ac:dyDescent="0.3">
      <c r="A1637" s="151">
        <v>1636</v>
      </c>
      <c r="B1637" s="151" t="s">
        <v>3492</v>
      </c>
      <c r="C1637" s="151" t="s">
        <v>3493</v>
      </c>
      <c r="D1637" s="151" t="s">
        <v>3458</v>
      </c>
      <c r="E1637" s="151" t="s">
        <v>3459</v>
      </c>
      <c r="F1637" s="151">
        <v>3</v>
      </c>
      <c r="G1637" s="151" t="s">
        <v>3113</v>
      </c>
      <c r="H1637" s="153">
        <v>4</v>
      </c>
      <c r="I1637" s="151">
        <v>5</v>
      </c>
      <c r="J1637" s="154" t="s">
        <v>552</v>
      </c>
    </row>
    <row r="1638" spans="1:10" x14ac:dyDescent="0.3">
      <c r="A1638" s="151">
        <v>1637</v>
      </c>
      <c r="B1638" s="151" t="s">
        <v>3494</v>
      </c>
      <c r="C1638" s="151" t="s">
        <v>3495</v>
      </c>
      <c r="D1638" s="151" t="s">
        <v>3458</v>
      </c>
      <c r="E1638" s="151" t="s">
        <v>3459</v>
      </c>
      <c r="F1638" s="151">
        <v>3</v>
      </c>
      <c r="G1638" s="151" t="s">
        <v>3113</v>
      </c>
      <c r="H1638" s="153">
        <v>4</v>
      </c>
      <c r="I1638" s="151">
        <v>5</v>
      </c>
      <c r="J1638" s="154" t="s">
        <v>552</v>
      </c>
    </row>
    <row r="1639" spans="1:10" x14ac:dyDescent="0.3">
      <c r="A1639" s="151">
        <v>1638</v>
      </c>
      <c r="B1639" s="151" t="s">
        <v>3496</v>
      </c>
      <c r="C1639" s="151" t="s">
        <v>3497</v>
      </c>
      <c r="D1639" s="151" t="s">
        <v>3458</v>
      </c>
      <c r="E1639" s="151" t="s">
        <v>3459</v>
      </c>
      <c r="F1639" s="151">
        <v>3</v>
      </c>
      <c r="G1639" s="151" t="s">
        <v>3113</v>
      </c>
      <c r="H1639" s="153">
        <v>4</v>
      </c>
      <c r="I1639" s="151">
        <v>5</v>
      </c>
      <c r="J1639" s="154" t="s">
        <v>552</v>
      </c>
    </row>
    <row r="1640" spans="1:10" x14ac:dyDescent="0.3">
      <c r="A1640" s="151">
        <v>1639</v>
      </c>
      <c r="B1640" s="151" t="s">
        <v>3498</v>
      </c>
      <c r="C1640" s="151" t="s">
        <v>3499</v>
      </c>
      <c r="D1640" s="151" t="s">
        <v>3458</v>
      </c>
      <c r="E1640" s="151" t="s">
        <v>3459</v>
      </c>
      <c r="F1640" s="151">
        <v>3</v>
      </c>
      <c r="G1640" s="151" t="s">
        <v>3113</v>
      </c>
      <c r="H1640" s="153">
        <v>4</v>
      </c>
      <c r="I1640" s="151">
        <v>5</v>
      </c>
      <c r="J1640" s="154" t="s">
        <v>552</v>
      </c>
    </row>
    <row r="1641" spans="1:10" x14ac:dyDescent="0.3">
      <c r="A1641" s="151">
        <v>1640</v>
      </c>
      <c r="B1641" s="151" t="s">
        <v>3500</v>
      </c>
      <c r="C1641" s="151" t="s">
        <v>3501</v>
      </c>
      <c r="D1641" s="151" t="s">
        <v>3458</v>
      </c>
      <c r="E1641" s="151" t="s">
        <v>3459</v>
      </c>
      <c r="F1641" s="151">
        <v>3</v>
      </c>
      <c r="G1641" s="151" t="s">
        <v>3113</v>
      </c>
      <c r="H1641" s="153">
        <v>4</v>
      </c>
      <c r="I1641" s="151">
        <v>5</v>
      </c>
      <c r="J1641" s="154" t="s">
        <v>552</v>
      </c>
    </row>
    <row r="1642" spans="1:10" x14ac:dyDescent="0.3">
      <c r="A1642" s="151">
        <v>1641</v>
      </c>
      <c r="B1642" s="151" t="s">
        <v>3502</v>
      </c>
      <c r="C1642" s="151" t="s">
        <v>3503</v>
      </c>
      <c r="D1642" s="151" t="s">
        <v>3458</v>
      </c>
      <c r="E1642" s="151" t="s">
        <v>3459</v>
      </c>
      <c r="F1642" s="151">
        <v>3</v>
      </c>
      <c r="G1642" s="151" t="s">
        <v>3113</v>
      </c>
      <c r="H1642" s="153">
        <v>4</v>
      </c>
      <c r="I1642" s="151">
        <v>5</v>
      </c>
      <c r="J1642" s="154" t="s">
        <v>552</v>
      </c>
    </row>
    <row r="1643" spans="1:10" x14ac:dyDescent="0.3">
      <c r="A1643" s="151">
        <v>1642</v>
      </c>
      <c r="B1643" s="151" t="s">
        <v>3504</v>
      </c>
      <c r="C1643" s="151" t="s">
        <v>3505</v>
      </c>
      <c r="D1643" s="151" t="s">
        <v>3458</v>
      </c>
      <c r="E1643" s="151" t="s">
        <v>3459</v>
      </c>
      <c r="F1643" s="151">
        <v>3</v>
      </c>
      <c r="G1643" s="151" t="s">
        <v>3113</v>
      </c>
      <c r="H1643" s="153">
        <v>4</v>
      </c>
      <c r="I1643" s="151">
        <v>5</v>
      </c>
      <c r="J1643" s="154" t="s">
        <v>552</v>
      </c>
    </row>
    <row r="1644" spans="1:10" x14ac:dyDescent="0.3">
      <c r="A1644" s="151">
        <v>1643</v>
      </c>
      <c r="B1644" s="151" t="s">
        <v>3506</v>
      </c>
      <c r="C1644" s="151" t="s">
        <v>3507</v>
      </c>
      <c r="D1644" s="151" t="s">
        <v>3458</v>
      </c>
      <c r="E1644" s="151" t="s">
        <v>3459</v>
      </c>
      <c r="F1644" s="151">
        <v>3</v>
      </c>
      <c r="G1644" s="151" t="s">
        <v>3113</v>
      </c>
      <c r="H1644" s="153">
        <v>4</v>
      </c>
      <c r="I1644" s="151">
        <v>5</v>
      </c>
      <c r="J1644" s="154" t="s">
        <v>552</v>
      </c>
    </row>
    <row r="1645" spans="1:10" x14ac:dyDescent="0.3">
      <c r="A1645" s="151">
        <v>1644</v>
      </c>
      <c r="B1645" s="151" t="s">
        <v>3508</v>
      </c>
      <c r="C1645" s="151" t="s">
        <v>3509</v>
      </c>
      <c r="D1645" s="151" t="s">
        <v>3458</v>
      </c>
      <c r="E1645" s="151" t="s">
        <v>3459</v>
      </c>
      <c r="F1645" s="151">
        <v>3</v>
      </c>
      <c r="G1645" s="151" t="s">
        <v>3113</v>
      </c>
      <c r="H1645" s="153">
        <v>4</v>
      </c>
      <c r="I1645" s="151">
        <v>5</v>
      </c>
      <c r="J1645" s="154" t="s">
        <v>552</v>
      </c>
    </row>
    <row r="1646" spans="1:10" x14ac:dyDescent="0.3">
      <c r="A1646" s="151">
        <v>1645</v>
      </c>
      <c r="B1646" s="151" t="s">
        <v>3510</v>
      </c>
      <c r="C1646" s="151" t="s">
        <v>3511</v>
      </c>
      <c r="D1646" s="151" t="s">
        <v>3458</v>
      </c>
      <c r="E1646" s="151" t="s">
        <v>3459</v>
      </c>
      <c r="F1646" s="151">
        <v>3</v>
      </c>
      <c r="G1646" s="151" t="s">
        <v>3113</v>
      </c>
      <c r="H1646" s="153">
        <v>4</v>
      </c>
      <c r="I1646" s="151">
        <v>5</v>
      </c>
      <c r="J1646" s="154" t="s">
        <v>552</v>
      </c>
    </row>
    <row r="1647" spans="1:10" x14ac:dyDescent="0.3">
      <c r="A1647" s="151">
        <v>1646</v>
      </c>
      <c r="B1647" s="151" t="s">
        <v>3512</v>
      </c>
      <c r="C1647" s="151" t="s">
        <v>3513</v>
      </c>
      <c r="D1647" s="151" t="s">
        <v>3458</v>
      </c>
      <c r="E1647" s="151" t="s">
        <v>3459</v>
      </c>
      <c r="F1647" s="151">
        <v>3</v>
      </c>
      <c r="G1647" s="151" t="s">
        <v>3113</v>
      </c>
      <c r="H1647" s="153">
        <v>4</v>
      </c>
      <c r="I1647" s="151">
        <v>5</v>
      </c>
      <c r="J1647" s="154" t="s">
        <v>552</v>
      </c>
    </row>
    <row r="1648" spans="1:10" x14ac:dyDescent="0.3">
      <c r="A1648" s="151">
        <v>1647</v>
      </c>
      <c r="B1648" s="151" t="s">
        <v>3514</v>
      </c>
      <c r="C1648" s="151" t="s">
        <v>3515</v>
      </c>
      <c r="D1648" s="151" t="s">
        <v>3458</v>
      </c>
      <c r="E1648" s="151" t="s">
        <v>3459</v>
      </c>
      <c r="F1648" s="151">
        <v>3</v>
      </c>
      <c r="G1648" s="151" t="s">
        <v>3113</v>
      </c>
      <c r="H1648" s="153">
        <v>5</v>
      </c>
      <c r="I1648" s="151">
        <v>7</v>
      </c>
      <c r="J1648" s="154" t="s">
        <v>182</v>
      </c>
    </row>
    <row r="1649" spans="1:10" x14ac:dyDescent="0.3">
      <c r="A1649" s="151">
        <v>1648</v>
      </c>
      <c r="B1649" s="151" t="s">
        <v>3516</v>
      </c>
      <c r="C1649" s="151" t="s">
        <v>3517</v>
      </c>
      <c r="D1649" s="151" t="s">
        <v>3458</v>
      </c>
      <c r="E1649" s="151" t="s">
        <v>3459</v>
      </c>
      <c r="F1649" s="151">
        <v>3</v>
      </c>
      <c r="G1649" s="151" t="s">
        <v>3113</v>
      </c>
      <c r="H1649" s="153">
        <v>5</v>
      </c>
      <c r="I1649" s="151">
        <v>7</v>
      </c>
      <c r="J1649" s="154" t="s">
        <v>182</v>
      </c>
    </row>
    <row r="1650" spans="1:10" x14ac:dyDescent="0.3">
      <c r="A1650" s="151">
        <v>1649</v>
      </c>
      <c r="B1650" s="151" t="s">
        <v>3518</v>
      </c>
      <c r="C1650" s="151" t="s">
        <v>3519</v>
      </c>
      <c r="D1650" s="151" t="s">
        <v>3520</v>
      </c>
      <c r="E1650" s="151" t="s">
        <v>3521</v>
      </c>
      <c r="F1650" s="151">
        <v>3</v>
      </c>
      <c r="G1650" s="151" t="s">
        <v>3113</v>
      </c>
      <c r="H1650" s="153">
        <v>4</v>
      </c>
      <c r="I1650" s="151">
        <v>5</v>
      </c>
      <c r="J1650" s="154" t="s">
        <v>552</v>
      </c>
    </row>
    <row r="1651" spans="1:10" x14ac:dyDescent="0.3">
      <c r="A1651" s="151">
        <v>1650</v>
      </c>
      <c r="B1651" s="151" t="s">
        <v>3522</v>
      </c>
      <c r="C1651" s="151" t="s">
        <v>3523</v>
      </c>
      <c r="D1651" s="151" t="s">
        <v>3520</v>
      </c>
      <c r="E1651" s="151" t="s">
        <v>3521</v>
      </c>
      <c r="F1651" s="151">
        <v>3</v>
      </c>
      <c r="G1651" s="151" t="s">
        <v>3113</v>
      </c>
      <c r="H1651" s="153">
        <v>4</v>
      </c>
      <c r="I1651" s="151">
        <v>5</v>
      </c>
      <c r="J1651" s="154" t="s">
        <v>552</v>
      </c>
    </row>
    <row r="1652" spans="1:10" x14ac:dyDescent="0.3">
      <c r="A1652" s="151">
        <v>1651</v>
      </c>
      <c r="B1652" s="151" t="s">
        <v>3524</v>
      </c>
      <c r="C1652" s="151" t="s">
        <v>3525</v>
      </c>
      <c r="D1652" s="151" t="s">
        <v>3520</v>
      </c>
      <c r="E1652" s="151" t="s">
        <v>3521</v>
      </c>
      <c r="F1652" s="151">
        <v>3</v>
      </c>
      <c r="G1652" s="151" t="s">
        <v>3113</v>
      </c>
      <c r="H1652" s="153">
        <v>4</v>
      </c>
      <c r="I1652" s="151">
        <v>5</v>
      </c>
      <c r="J1652" s="154" t="s">
        <v>552</v>
      </c>
    </row>
    <row r="1653" spans="1:10" x14ac:dyDescent="0.3">
      <c r="A1653" s="151">
        <v>1652</v>
      </c>
      <c r="B1653" s="151" t="s">
        <v>3526</v>
      </c>
      <c r="C1653" s="151" t="s">
        <v>3527</v>
      </c>
      <c r="D1653" s="151" t="s">
        <v>3520</v>
      </c>
      <c r="E1653" s="151" t="s">
        <v>3521</v>
      </c>
      <c r="F1653" s="151">
        <v>3</v>
      </c>
      <c r="G1653" s="151" t="s">
        <v>3113</v>
      </c>
      <c r="H1653" s="153">
        <v>4</v>
      </c>
      <c r="I1653" s="151">
        <v>5</v>
      </c>
      <c r="J1653" s="154" t="s">
        <v>552</v>
      </c>
    </row>
    <row r="1654" spans="1:10" x14ac:dyDescent="0.3">
      <c r="A1654" s="151">
        <v>1653</v>
      </c>
      <c r="B1654" s="151" t="s">
        <v>3528</v>
      </c>
      <c r="C1654" s="151" t="s">
        <v>3529</v>
      </c>
      <c r="D1654" s="151" t="s">
        <v>3520</v>
      </c>
      <c r="E1654" s="151" t="s">
        <v>3521</v>
      </c>
      <c r="F1654" s="151">
        <v>3</v>
      </c>
      <c r="G1654" s="151" t="s">
        <v>3113</v>
      </c>
      <c r="H1654" s="153">
        <v>5</v>
      </c>
      <c r="I1654" s="151">
        <v>7</v>
      </c>
      <c r="J1654" s="154" t="s">
        <v>182</v>
      </c>
    </row>
    <row r="1655" spans="1:10" x14ac:dyDescent="0.3">
      <c r="A1655" s="151">
        <v>1654</v>
      </c>
      <c r="B1655" s="151" t="s">
        <v>3530</v>
      </c>
      <c r="C1655" s="151" t="s">
        <v>3531</v>
      </c>
      <c r="D1655" s="151" t="s">
        <v>3520</v>
      </c>
      <c r="E1655" s="151" t="s">
        <v>3521</v>
      </c>
      <c r="F1655" s="151">
        <v>3</v>
      </c>
      <c r="G1655" s="151" t="s">
        <v>3113</v>
      </c>
      <c r="H1655" s="153">
        <v>4</v>
      </c>
      <c r="I1655" s="151">
        <v>5</v>
      </c>
      <c r="J1655" s="154" t="s">
        <v>552</v>
      </c>
    </row>
    <row r="1656" spans="1:10" x14ac:dyDescent="0.3">
      <c r="A1656" s="151">
        <v>1655</v>
      </c>
      <c r="B1656" s="151" t="s">
        <v>3532</v>
      </c>
      <c r="C1656" s="151" t="s">
        <v>3533</v>
      </c>
      <c r="D1656" s="151" t="s">
        <v>3520</v>
      </c>
      <c r="E1656" s="151" t="s">
        <v>3521</v>
      </c>
      <c r="F1656" s="151">
        <v>3</v>
      </c>
      <c r="G1656" s="151" t="s">
        <v>3113</v>
      </c>
      <c r="H1656" s="153">
        <v>4</v>
      </c>
      <c r="I1656" s="151">
        <v>5</v>
      </c>
      <c r="J1656" s="154" t="s">
        <v>552</v>
      </c>
    </row>
    <row r="1657" spans="1:10" x14ac:dyDescent="0.3">
      <c r="A1657" s="151">
        <v>1656</v>
      </c>
      <c r="B1657" s="151" t="s">
        <v>3534</v>
      </c>
      <c r="C1657" s="151" t="s">
        <v>3535</v>
      </c>
      <c r="D1657" s="151" t="s">
        <v>3520</v>
      </c>
      <c r="E1657" s="151" t="s">
        <v>3521</v>
      </c>
      <c r="F1657" s="151">
        <v>3</v>
      </c>
      <c r="G1657" s="151" t="s">
        <v>3113</v>
      </c>
      <c r="H1657" s="153">
        <v>4</v>
      </c>
      <c r="I1657" s="151">
        <v>5</v>
      </c>
      <c r="J1657" s="154" t="s">
        <v>552</v>
      </c>
    </row>
    <row r="1658" spans="1:10" x14ac:dyDescent="0.3">
      <c r="A1658" s="151">
        <v>1657</v>
      </c>
      <c r="B1658" s="151" t="s">
        <v>3536</v>
      </c>
      <c r="C1658" s="151" t="s">
        <v>3537</v>
      </c>
      <c r="D1658" s="151" t="s">
        <v>3520</v>
      </c>
      <c r="E1658" s="151" t="s">
        <v>3521</v>
      </c>
      <c r="F1658" s="151">
        <v>3</v>
      </c>
      <c r="G1658" s="151" t="s">
        <v>3113</v>
      </c>
      <c r="H1658" s="153">
        <v>5</v>
      </c>
      <c r="I1658" s="151">
        <v>7</v>
      </c>
      <c r="J1658" s="154" t="s">
        <v>182</v>
      </c>
    </row>
    <row r="1659" spans="1:10" x14ac:dyDescent="0.3">
      <c r="A1659" s="151">
        <v>1658</v>
      </c>
      <c r="B1659" s="151" t="s">
        <v>3538</v>
      </c>
      <c r="C1659" s="151" t="s">
        <v>3539</v>
      </c>
      <c r="D1659" s="151" t="s">
        <v>3520</v>
      </c>
      <c r="E1659" s="151" t="s">
        <v>3521</v>
      </c>
      <c r="F1659" s="151">
        <v>3</v>
      </c>
      <c r="G1659" s="151" t="s">
        <v>3113</v>
      </c>
      <c r="H1659" s="153">
        <v>5</v>
      </c>
      <c r="I1659" s="151">
        <v>7</v>
      </c>
      <c r="J1659" s="154" t="s">
        <v>182</v>
      </c>
    </row>
    <row r="1660" spans="1:10" x14ac:dyDescent="0.3">
      <c r="A1660" s="151">
        <v>1659</v>
      </c>
      <c r="B1660" s="151" t="s">
        <v>3540</v>
      </c>
      <c r="C1660" s="151" t="s">
        <v>3541</v>
      </c>
      <c r="D1660" s="151" t="s">
        <v>3520</v>
      </c>
      <c r="E1660" s="151" t="s">
        <v>3521</v>
      </c>
      <c r="F1660" s="151">
        <v>3</v>
      </c>
      <c r="G1660" s="151" t="s">
        <v>3113</v>
      </c>
      <c r="H1660" s="153">
        <v>4</v>
      </c>
      <c r="I1660" s="151">
        <v>5</v>
      </c>
      <c r="J1660" s="154" t="s">
        <v>552</v>
      </c>
    </row>
    <row r="1661" spans="1:10" x14ac:dyDescent="0.3">
      <c r="A1661" s="151">
        <v>1660</v>
      </c>
      <c r="B1661" s="151" t="s">
        <v>3542</v>
      </c>
      <c r="C1661" s="151" t="s">
        <v>3543</v>
      </c>
      <c r="D1661" s="151" t="s">
        <v>3520</v>
      </c>
      <c r="E1661" s="151" t="s">
        <v>3521</v>
      </c>
      <c r="F1661" s="151">
        <v>3</v>
      </c>
      <c r="G1661" s="151" t="s">
        <v>3113</v>
      </c>
      <c r="H1661" s="153">
        <v>5</v>
      </c>
      <c r="I1661" s="151">
        <v>7</v>
      </c>
      <c r="J1661" s="154" t="s">
        <v>182</v>
      </c>
    </row>
    <row r="1662" spans="1:10" x14ac:dyDescent="0.3">
      <c r="A1662" s="151">
        <v>1661</v>
      </c>
      <c r="B1662" s="151" t="s">
        <v>3544</v>
      </c>
      <c r="C1662" s="151" t="s">
        <v>3545</v>
      </c>
      <c r="D1662" s="151" t="s">
        <v>3520</v>
      </c>
      <c r="E1662" s="151" t="s">
        <v>3521</v>
      </c>
      <c r="F1662" s="151">
        <v>3</v>
      </c>
      <c r="G1662" s="151" t="s">
        <v>3113</v>
      </c>
      <c r="H1662" s="153">
        <v>4</v>
      </c>
      <c r="I1662" s="151">
        <v>5</v>
      </c>
      <c r="J1662" s="154" t="s">
        <v>552</v>
      </c>
    </row>
    <row r="1663" spans="1:10" x14ac:dyDescent="0.3">
      <c r="A1663" s="151">
        <v>1662</v>
      </c>
      <c r="B1663" s="151" t="s">
        <v>3546</v>
      </c>
      <c r="C1663" s="151" t="s">
        <v>3547</v>
      </c>
      <c r="D1663" s="151" t="s">
        <v>3520</v>
      </c>
      <c r="E1663" s="151" t="s">
        <v>3521</v>
      </c>
      <c r="F1663" s="151">
        <v>3</v>
      </c>
      <c r="G1663" s="151" t="s">
        <v>3113</v>
      </c>
      <c r="H1663" s="153">
        <v>4</v>
      </c>
      <c r="I1663" s="151">
        <v>5</v>
      </c>
      <c r="J1663" s="154" t="s">
        <v>552</v>
      </c>
    </row>
    <row r="1664" spans="1:10" x14ac:dyDescent="0.3">
      <c r="A1664" s="151">
        <v>1663</v>
      </c>
      <c r="B1664" s="151" t="s">
        <v>3548</v>
      </c>
      <c r="C1664" s="151" t="s">
        <v>3549</v>
      </c>
      <c r="D1664" s="151" t="s">
        <v>3520</v>
      </c>
      <c r="E1664" s="151" t="s">
        <v>3521</v>
      </c>
      <c r="F1664" s="151">
        <v>3</v>
      </c>
      <c r="G1664" s="151" t="s">
        <v>3113</v>
      </c>
      <c r="H1664" s="153">
        <v>5</v>
      </c>
      <c r="I1664" s="151">
        <v>7</v>
      </c>
      <c r="J1664" s="154" t="s">
        <v>182</v>
      </c>
    </row>
    <row r="1665" spans="1:10" x14ac:dyDescent="0.3">
      <c r="A1665" s="151">
        <v>1664</v>
      </c>
      <c r="B1665" s="151" t="s">
        <v>3550</v>
      </c>
      <c r="C1665" s="151" t="s">
        <v>3551</v>
      </c>
      <c r="D1665" s="151" t="s">
        <v>3520</v>
      </c>
      <c r="E1665" s="151" t="s">
        <v>3521</v>
      </c>
      <c r="F1665" s="151">
        <v>3</v>
      </c>
      <c r="G1665" s="151" t="s">
        <v>3113</v>
      </c>
      <c r="H1665" s="153">
        <v>5</v>
      </c>
      <c r="I1665" s="151">
        <v>7</v>
      </c>
      <c r="J1665" s="154" t="s">
        <v>182</v>
      </c>
    </row>
    <row r="1666" spans="1:10" x14ac:dyDescent="0.3">
      <c r="A1666" s="151">
        <v>1665</v>
      </c>
      <c r="B1666" s="151" t="s">
        <v>3552</v>
      </c>
      <c r="C1666" s="151" t="s">
        <v>3553</v>
      </c>
      <c r="D1666" s="151" t="s">
        <v>3520</v>
      </c>
      <c r="E1666" s="151" t="s">
        <v>3521</v>
      </c>
      <c r="F1666" s="151">
        <v>3</v>
      </c>
      <c r="G1666" s="151" t="s">
        <v>3113</v>
      </c>
      <c r="H1666" s="153">
        <v>5</v>
      </c>
      <c r="I1666" s="151">
        <v>7</v>
      </c>
      <c r="J1666" s="154" t="s">
        <v>182</v>
      </c>
    </row>
    <row r="1667" spans="1:10" x14ac:dyDescent="0.3">
      <c r="A1667" s="151">
        <v>1666</v>
      </c>
      <c r="B1667" s="151" t="s">
        <v>3554</v>
      </c>
      <c r="C1667" s="151" t="s">
        <v>3555</v>
      </c>
      <c r="D1667" s="151" t="s">
        <v>3520</v>
      </c>
      <c r="E1667" s="151" t="s">
        <v>3521</v>
      </c>
      <c r="F1667" s="151">
        <v>3</v>
      </c>
      <c r="G1667" s="151" t="s">
        <v>3113</v>
      </c>
      <c r="H1667" s="153">
        <v>5</v>
      </c>
      <c r="I1667" s="151">
        <v>7</v>
      </c>
      <c r="J1667" s="154" t="s">
        <v>182</v>
      </c>
    </row>
    <row r="1668" spans="1:10" x14ac:dyDescent="0.3">
      <c r="A1668" s="151">
        <v>1667</v>
      </c>
      <c r="B1668" s="151" t="s">
        <v>3556</v>
      </c>
      <c r="C1668" s="151" t="s">
        <v>3557</v>
      </c>
      <c r="D1668" s="151" t="s">
        <v>3520</v>
      </c>
      <c r="E1668" s="151" t="s">
        <v>3521</v>
      </c>
      <c r="F1668" s="151">
        <v>3</v>
      </c>
      <c r="G1668" s="151" t="s">
        <v>3113</v>
      </c>
      <c r="H1668" s="153">
        <v>5</v>
      </c>
      <c r="I1668" s="151">
        <v>7</v>
      </c>
      <c r="J1668" s="154" t="s">
        <v>182</v>
      </c>
    </row>
    <row r="1669" spans="1:10" x14ac:dyDescent="0.3">
      <c r="A1669" s="151">
        <v>1668</v>
      </c>
      <c r="B1669" s="151" t="s">
        <v>3558</v>
      </c>
      <c r="C1669" s="151" t="s">
        <v>3559</v>
      </c>
      <c r="D1669" s="151" t="s">
        <v>3520</v>
      </c>
      <c r="E1669" s="151" t="s">
        <v>3521</v>
      </c>
      <c r="F1669" s="151">
        <v>3</v>
      </c>
      <c r="G1669" s="151" t="s">
        <v>3113</v>
      </c>
      <c r="H1669" s="153">
        <v>5</v>
      </c>
      <c r="I1669" s="151">
        <v>7</v>
      </c>
      <c r="J1669" s="154" t="s">
        <v>182</v>
      </c>
    </row>
    <row r="1670" spans="1:10" x14ac:dyDescent="0.3">
      <c r="A1670" s="151">
        <v>1669</v>
      </c>
      <c r="B1670" s="151" t="s">
        <v>3560</v>
      </c>
      <c r="C1670" s="151" t="s">
        <v>3561</v>
      </c>
      <c r="D1670" s="151" t="s">
        <v>3520</v>
      </c>
      <c r="E1670" s="151" t="s">
        <v>3521</v>
      </c>
      <c r="F1670" s="151">
        <v>3</v>
      </c>
      <c r="G1670" s="151" t="s">
        <v>3113</v>
      </c>
      <c r="H1670" s="153">
        <v>5</v>
      </c>
      <c r="I1670" s="151">
        <v>7</v>
      </c>
      <c r="J1670" s="154" t="s">
        <v>182</v>
      </c>
    </row>
    <row r="1671" spans="1:10" x14ac:dyDescent="0.3">
      <c r="A1671" s="151">
        <v>1670</v>
      </c>
      <c r="B1671" s="151" t="s">
        <v>3562</v>
      </c>
      <c r="C1671" s="151" t="s">
        <v>3563</v>
      </c>
      <c r="D1671" s="151" t="s">
        <v>3520</v>
      </c>
      <c r="E1671" s="151" t="s">
        <v>3521</v>
      </c>
      <c r="F1671" s="151">
        <v>3</v>
      </c>
      <c r="G1671" s="151" t="s">
        <v>3113</v>
      </c>
      <c r="H1671" s="153">
        <v>5</v>
      </c>
      <c r="I1671" s="151">
        <v>7</v>
      </c>
      <c r="J1671" s="154" t="s">
        <v>182</v>
      </c>
    </row>
    <row r="1672" spans="1:10" x14ac:dyDescent="0.3">
      <c r="A1672" s="151">
        <v>1671</v>
      </c>
      <c r="B1672" s="151" t="s">
        <v>3564</v>
      </c>
      <c r="C1672" s="151" t="s">
        <v>3565</v>
      </c>
      <c r="D1672" s="151" t="s">
        <v>3520</v>
      </c>
      <c r="E1672" s="151" t="s">
        <v>3521</v>
      </c>
      <c r="F1672" s="151">
        <v>3</v>
      </c>
      <c r="G1672" s="151" t="s">
        <v>3113</v>
      </c>
      <c r="H1672" s="153">
        <v>5</v>
      </c>
      <c r="I1672" s="151">
        <v>7</v>
      </c>
      <c r="J1672" s="154" t="s">
        <v>182</v>
      </c>
    </row>
    <row r="1673" spans="1:10" x14ac:dyDescent="0.3">
      <c r="A1673" s="151">
        <v>1672</v>
      </c>
      <c r="B1673" s="151" t="s">
        <v>3566</v>
      </c>
      <c r="C1673" s="151" t="s">
        <v>3567</v>
      </c>
      <c r="D1673" s="151" t="s">
        <v>3520</v>
      </c>
      <c r="E1673" s="151" t="s">
        <v>3521</v>
      </c>
      <c r="F1673" s="151">
        <v>3</v>
      </c>
      <c r="G1673" s="151" t="s">
        <v>3113</v>
      </c>
      <c r="H1673" s="153">
        <v>5</v>
      </c>
      <c r="I1673" s="151">
        <v>7</v>
      </c>
      <c r="J1673" s="154" t="s">
        <v>182</v>
      </c>
    </row>
    <row r="1674" spans="1:10" x14ac:dyDescent="0.3">
      <c r="A1674" s="151">
        <v>1673</v>
      </c>
      <c r="B1674" s="151" t="s">
        <v>3568</v>
      </c>
      <c r="C1674" s="151" t="s">
        <v>3569</v>
      </c>
      <c r="D1674" s="151" t="s">
        <v>3520</v>
      </c>
      <c r="E1674" s="151" t="s">
        <v>3521</v>
      </c>
      <c r="F1674" s="151">
        <v>3</v>
      </c>
      <c r="G1674" s="151" t="s">
        <v>3113</v>
      </c>
      <c r="H1674" s="153">
        <v>5</v>
      </c>
      <c r="I1674" s="151">
        <v>7</v>
      </c>
      <c r="J1674" s="154" t="s">
        <v>182</v>
      </c>
    </row>
    <row r="1675" spans="1:10" x14ac:dyDescent="0.3">
      <c r="A1675" s="151">
        <v>1674</v>
      </c>
      <c r="B1675" s="151" t="s">
        <v>3570</v>
      </c>
      <c r="C1675" s="151" t="s">
        <v>3571</v>
      </c>
      <c r="D1675" s="151" t="s">
        <v>3520</v>
      </c>
      <c r="E1675" s="151" t="s">
        <v>3521</v>
      </c>
      <c r="F1675" s="151">
        <v>3</v>
      </c>
      <c r="G1675" s="151" t="s">
        <v>3113</v>
      </c>
      <c r="H1675" s="153">
        <v>5</v>
      </c>
      <c r="I1675" s="151">
        <v>7</v>
      </c>
      <c r="J1675" s="154" t="s">
        <v>182</v>
      </c>
    </row>
    <row r="1676" spans="1:10" x14ac:dyDescent="0.3">
      <c r="A1676" s="151">
        <v>1675</v>
      </c>
      <c r="B1676" s="151" t="s">
        <v>3572</v>
      </c>
      <c r="C1676" s="151" t="s">
        <v>3573</v>
      </c>
      <c r="D1676" s="151" t="s">
        <v>3520</v>
      </c>
      <c r="E1676" s="151" t="s">
        <v>3521</v>
      </c>
      <c r="F1676" s="151">
        <v>3</v>
      </c>
      <c r="G1676" s="151" t="s">
        <v>3113</v>
      </c>
      <c r="H1676" s="153">
        <v>5</v>
      </c>
      <c r="I1676" s="151">
        <v>7</v>
      </c>
      <c r="J1676" s="154" t="s">
        <v>182</v>
      </c>
    </row>
    <row r="1677" spans="1:10" x14ac:dyDescent="0.3">
      <c r="A1677" s="151">
        <v>1676</v>
      </c>
      <c r="B1677" s="151" t="s">
        <v>3574</v>
      </c>
      <c r="C1677" s="151" t="s">
        <v>3575</v>
      </c>
      <c r="D1677" s="151" t="s">
        <v>3520</v>
      </c>
      <c r="E1677" s="151" t="s">
        <v>3521</v>
      </c>
      <c r="F1677" s="151">
        <v>3</v>
      </c>
      <c r="G1677" s="151" t="s">
        <v>3113</v>
      </c>
      <c r="H1677" s="153">
        <v>5</v>
      </c>
      <c r="I1677" s="151">
        <v>7</v>
      </c>
      <c r="J1677" s="154" t="s">
        <v>182</v>
      </c>
    </row>
    <row r="1678" spans="1:10" x14ac:dyDescent="0.3">
      <c r="A1678" s="151">
        <v>1677</v>
      </c>
      <c r="B1678" s="151" t="s">
        <v>3576</v>
      </c>
      <c r="C1678" s="151" t="s">
        <v>3577</v>
      </c>
      <c r="D1678" s="151" t="s">
        <v>3520</v>
      </c>
      <c r="E1678" s="151" t="s">
        <v>3521</v>
      </c>
      <c r="F1678" s="151">
        <v>3</v>
      </c>
      <c r="G1678" s="151" t="s">
        <v>3113</v>
      </c>
      <c r="H1678" s="153">
        <v>5</v>
      </c>
      <c r="I1678" s="151">
        <v>7</v>
      </c>
      <c r="J1678" s="154" t="s">
        <v>182</v>
      </c>
    </row>
    <row r="1679" spans="1:10" x14ac:dyDescent="0.3">
      <c r="A1679" s="151">
        <v>1678</v>
      </c>
      <c r="B1679" s="151" t="s">
        <v>3578</v>
      </c>
      <c r="C1679" s="151" t="s">
        <v>3579</v>
      </c>
      <c r="D1679" s="151" t="s">
        <v>3520</v>
      </c>
      <c r="E1679" s="151" t="s">
        <v>3521</v>
      </c>
      <c r="F1679" s="151">
        <v>3</v>
      </c>
      <c r="G1679" s="151" t="s">
        <v>3113</v>
      </c>
      <c r="H1679" s="153">
        <v>5</v>
      </c>
      <c r="I1679" s="151">
        <v>7</v>
      </c>
      <c r="J1679" s="154" t="s">
        <v>182</v>
      </c>
    </row>
    <row r="1680" spans="1:10" x14ac:dyDescent="0.3">
      <c r="A1680" s="151">
        <v>1679</v>
      </c>
      <c r="B1680" s="151" t="s">
        <v>3580</v>
      </c>
      <c r="C1680" s="151" t="s">
        <v>3581</v>
      </c>
      <c r="D1680" s="151" t="s">
        <v>3520</v>
      </c>
      <c r="E1680" s="151" t="s">
        <v>3521</v>
      </c>
      <c r="F1680" s="151">
        <v>3</v>
      </c>
      <c r="G1680" s="151" t="s">
        <v>3113</v>
      </c>
      <c r="H1680" s="153">
        <v>5</v>
      </c>
      <c r="I1680" s="151">
        <v>7</v>
      </c>
      <c r="J1680" s="154" t="s">
        <v>182</v>
      </c>
    </row>
    <row r="1681" spans="1:10" x14ac:dyDescent="0.3">
      <c r="A1681" s="151">
        <v>1680</v>
      </c>
      <c r="B1681" s="151" t="s">
        <v>3582</v>
      </c>
      <c r="C1681" s="151" t="s">
        <v>3583</v>
      </c>
      <c r="D1681" s="151" t="s">
        <v>3520</v>
      </c>
      <c r="E1681" s="151" t="s">
        <v>3521</v>
      </c>
      <c r="F1681" s="151">
        <v>3</v>
      </c>
      <c r="G1681" s="151" t="s">
        <v>3113</v>
      </c>
      <c r="H1681" s="153">
        <v>5</v>
      </c>
      <c r="I1681" s="151">
        <v>7</v>
      </c>
      <c r="J1681" s="154" t="s">
        <v>182</v>
      </c>
    </row>
    <row r="1682" spans="1:10" x14ac:dyDescent="0.3">
      <c r="A1682" s="151">
        <v>1681</v>
      </c>
      <c r="B1682" s="151" t="s">
        <v>3584</v>
      </c>
      <c r="C1682" s="151" t="s">
        <v>3585</v>
      </c>
      <c r="D1682" s="151" t="s">
        <v>3520</v>
      </c>
      <c r="E1682" s="151" t="s">
        <v>3521</v>
      </c>
      <c r="F1682" s="151">
        <v>3</v>
      </c>
      <c r="G1682" s="151" t="s">
        <v>3113</v>
      </c>
      <c r="H1682" s="153">
        <v>5</v>
      </c>
      <c r="I1682" s="151">
        <v>7</v>
      </c>
      <c r="J1682" s="154" t="s">
        <v>182</v>
      </c>
    </row>
    <row r="1683" spans="1:10" x14ac:dyDescent="0.3">
      <c r="A1683" s="151">
        <v>1682</v>
      </c>
      <c r="B1683" s="151" t="s">
        <v>3586</v>
      </c>
      <c r="C1683" s="151" t="s">
        <v>3587</v>
      </c>
      <c r="D1683" s="151" t="s">
        <v>3520</v>
      </c>
      <c r="E1683" s="151" t="s">
        <v>3521</v>
      </c>
      <c r="F1683" s="151">
        <v>3</v>
      </c>
      <c r="G1683" s="151" t="s">
        <v>3113</v>
      </c>
      <c r="H1683" s="153">
        <v>5</v>
      </c>
      <c r="I1683" s="151">
        <v>7</v>
      </c>
      <c r="J1683" s="154" t="s">
        <v>182</v>
      </c>
    </row>
    <row r="1684" spans="1:10" x14ac:dyDescent="0.3">
      <c r="A1684" s="151">
        <v>1683</v>
      </c>
      <c r="B1684" s="151" t="s">
        <v>3588</v>
      </c>
      <c r="C1684" s="151" t="s">
        <v>3589</v>
      </c>
      <c r="D1684" s="151" t="s">
        <v>3520</v>
      </c>
      <c r="E1684" s="151" t="s">
        <v>3521</v>
      </c>
      <c r="F1684" s="151">
        <v>3</v>
      </c>
      <c r="G1684" s="151" t="s">
        <v>3113</v>
      </c>
      <c r="H1684" s="153">
        <v>5</v>
      </c>
      <c r="I1684" s="151">
        <v>7</v>
      </c>
      <c r="J1684" s="154" t="s">
        <v>182</v>
      </c>
    </row>
    <row r="1685" spans="1:10" x14ac:dyDescent="0.3">
      <c r="A1685" s="151">
        <v>1684</v>
      </c>
      <c r="B1685" s="151" t="s">
        <v>3590</v>
      </c>
      <c r="C1685" s="151" t="s">
        <v>3591</v>
      </c>
      <c r="D1685" s="151" t="s">
        <v>3520</v>
      </c>
      <c r="E1685" s="151" t="s">
        <v>3521</v>
      </c>
      <c r="F1685" s="151">
        <v>3</v>
      </c>
      <c r="G1685" s="151" t="s">
        <v>3113</v>
      </c>
      <c r="H1685" s="153">
        <v>5</v>
      </c>
      <c r="I1685" s="151">
        <v>7</v>
      </c>
      <c r="J1685" s="154" t="s">
        <v>182</v>
      </c>
    </row>
    <row r="1686" spans="1:10" x14ac:dyDescent="0.3">
      <c r="A1686" s="151">
        <v>1685</v>
      </c>
      <c r="B1686" s="151" t="s">
        <v>3592</v>
      </c>
      <c r="C1686" s="151" t="s">
        <v>3593</v>
      </c>
      <c r="D1686" s="151" t="s">
        <v>3520</v>
      </c>
      <c r="E1686" s="151" t="s">
        <v>3521</v>
      </c>
      <c r="F1686" s="151">
        <v>3</v>
      </c>
      <c r="G1686" s="151" t="s">
        <v>3113</v>
      </c>
      <c r="H1686" s="153">
        <v>5</v>
      </c>
      <c r="I1686" s="151">
        <v>7</v>
      </c>
      <c r="J1686" s="154" t="s">
        <v>182</v>
      </c>
    </row>
    <row r="1687" spans="1:10" x14ac:dyDescent="0.3">
      <c r="A1687" s="151">
        <v>1686</v>
      </c>
      <c r="B1687" s="151" t="s">
        <v>3594</v>
      </c>
      <c r="C1687" s="151" t="s">
        <v>3595</v>
      </c>
      <c r="D1687" s="151" t="s">
        <v>3520</v>
      </c>
      <c r="E1687" s="151" t="s">
        <v>3521</v>
      </c>
      <c r="F1687" s="151">
        <v>3</v>
      </c>
      <c r="G1687" s="151" t="s">
        <v>3113</v>
      </c>
      <c r="H1687" s="153">
        <v>5</v>
      </c>
      <c r="I1687" s="151">
        <v>7</v>
      </c>
      <c r="J1687" s="154" t="s">
        <v>182</v>
      </c>
    </row>
    <row r="1688" spans="1:10" x14ac:dyDescent="0.3">
      <c r="A1688" s="151">
        <v>1687</v>
      </c>
      <c r="B1688" s="151" t="s">
        <v>3596</v>
      </c>
      <c r="C1688" s="151" t="s">
        <v>3597</v>
      </c>
      <c r="D1688" s="151" t="s">
        <v>3520</v>
      </c>
      <c r="E1688" s="151" t="s">
        <v>3521</v>
      </c>
      <c r="F1688" s="151">
        <v>3</v>
      </c>
      <c r="G1688" s="151" t="s">
        <v>3113</v>
      </c>
      <c r="H1688" s="153">
        <v>5</v>
      </c>
      <c r="I1688" s="151">
        <v>7</v>
      </c>
      <c r="J1688" s="154" t="s">
        <v>182</v>
      </c>
    </row>
    <row r="1689" spans="1:10" x14ac:dyDescent="0.3">
      <c r="A1689" s="151">
        <v>1688</v>
      </c>
      <c r="B1689" s="151" t="s">
        <v>3598</v>
      </c>
      <c r="C1689" s="151" t="s">
        <v>3599</v>
      </c>
      <c r="D1689" s="151" t="s">
        <v>3520</v>
      </c>
      <c r="E1689" s="151" t="s">
        <v>3521</v>
      </c>
      <c r="F1689" s="151">
        <v>3</v>
      </c>
      <c r="G1689" s="151" t="s">
        <v>3113</v>
      </c>
      <c r="H1689" s="153">
        <v>5</v>
      </c>
      <c r="I1689" s="151">
        <v>7</v>
      </c>
      <c r="J1689" s="154" t="s">
        <v>182</v>
      </c>
    </row>
    <row r="1690" spans="1:10" x14ac:dyDescent="0.3">
      <c r="A1690" s="151">
        <v>1689</v>
      </c>
      <c r="B1690" s="151" t="s">
        <v>3600</v>
      </c>
      <c r="C1690" s="151" t="s">
        <v>3601</v>
      </c>
      <c r="D1690" s="151" t="s">
        <v>3520</v>
      </c>
      <c r="E1690" s="151" t="s">
        <v>3521</v>
      </c>
      <c r="F1690" s="151">
        <v>3</v>
      </c>
      <c r="G1690" s="151" t="s">
        <v>3113</v>
      </c>
      <c r="H1690" s="153">
        <v>5</v>
      </c>
      <c r="I1690" s="151">
        <v>7</v>
      </c>
      <c r="J1690" s="154" t="s">
        <v>182</v>
      </c>
    </row>
    <row r="1691" spans="1:10" x14ac:dyDescent="0.3">
      <c r="A1691" s="151">
        <v>1690</v>
      </c>
      <c r="B1691" s="151" t="s">
        <v>3602</v>
      </c>
      <c r="C1691" s="151" t="s">
        <v>3603</v>
      </c>
      <c r="D1691" s="151" t="s">
        <v>3520</v>
      </c>
      <c r="E1691" s="151" t="s">
        <v>3521</v>
      </c>
      <c r="F1691" s="151">
        <v>3</v>
      </c>
      <c r="G1691" s="151" t="s">
        <v>3113</v>
      </c>
      <c r="H1691" s="153">
        <v>5</v>
      </c>
      <c r="I1691" s="151">
        <v>7</v>
      </c>
      <c r="J1691" s="154" t="s">
        <v>182</v>
      </c>
    </row>
    <row r="1692" spans="1:10" x14ac:dyDescent="0.3">
      <c r="A1692" s="151">
        <v>1691</v>
      </c>
      <c r="B1692" s="151" t="s">
        <v>3604</v>
      </c>
      <c r="C1692" s="151" t="s">
        <v>3605</v>
      </c>
      <c r="D1692" s="151" t="s">
        <v>3606</v>
      </c>
      <c r="E1692" s="151" t="s">
        <v>3607</v>
      </c>
      <c r="F1692" s="151">
        <v>3</v>
      </c>
      <c r="G1692" s="151" t="s">
        <v>3113</v>
      </c>
      <c r="H1692" s="153">
        <v>5</v>
      </c>
      <c r="I1692" s="151">
        <v>7</v>
      </c>
      <c r="J1692" s="154" t="s">
        <v>182</v>
      </c>
    </row>
    <row r="1693" spans="1:10" x14ac:dyDescent="0.3">
      <c r="A1693" s="151">
        <v>1692</v>
      </c>
      <c r="B1693" s="151" t="s">
        <v>3608</v>
      </c>
      <c r="C1693" s="151" t="s">
        <v>3609</v>
      </c>
      <c r="D1693" s="151" t="s">
        <v>3606</v>
      </c>
      <c r="E1693" s="151" t="s">
        <v>3607</v>
      </c>
      <c r="F1693" s="151">
        <v>3</v>
      </c>
      <c r="G1693" s="151" t="s">
        <v>3113</v>
      </c>
      <c r="H1693" s="153">
        <v>5</v>
      </c>
      <c r="I1693" s="151">
        <v>7</v>
      </c>
      <c r="J1693" s="154" t="s">
        <v>182</v>
      </c>
    </row>
    <row r="1694" spans="1:10" x14ac:dyDescent="0.3">
      <c r="A1694" s="151">
        <v>1693</v>
      </c>
      <c r="B1694" s="151" t="s">
        <v>3610</v>
      </c>
      <c r="C1694" s="151" t="s">
        <v>3611</v>
      </c>
      <c r="D1694" s="151" t="s">
        <v>3606</v>
      </c>
      <c r="E1694" s="151" t="s">
        <v>3607</v>
      </c>
      <c r="F1694" s="151">
        <v>3</v>
      </c>
      <c r="G1694" s="151" t="s">
        <v>3113</v>
      </c>
      <c r="H1694" s="153">
        <v>5</v>
      </c>
      <c r="I1694" s="151">
        <v>7</v>
      </c>
      <c r="J1694" s="154" t="s">
        <v>182</v>
      </c>
    </row>
    <row r="1695" spans="1:10" x14ac:dyDescent="0.3">
      <c r="A1695" s="151">
        <v>1694</v>
      </c>
      <c r="B1695" s="151" t="s">
        <v>3612</v>
      </c>
      <c r="C1695" s="151" t="s">
        <v>3613</v>
      </c>
      <c r="D1695" s="151" t="s">
        <v>3606</v>
      </c>
      <c r="E1695" s="151" t="s">
        <v>3607</v>
      </c>
      <c r="F1695" s="151">
        <v>3</v>
      </c>
      <c r="G1695" s="151" t="s">
        <v>3113</v>
      </c>
      <c r="H1695" s="153">
        <v>5</v>
      </c>
      <c r="I1695" s="151">
        <v>7</v>
      </c>
      <c r="J1695" s="154" t="s">
        <v>182</v>
      </c>
    </row>
    <row r="1696" spans="1:10" x14ac:dyDescent="0.3">
      <c r="A1696" s="151">
        <v>1695</v>
      </c>
      <c r="B1696" s="151" t="s">
        <v>3614</v>
      </c>
      <c r="C1696" s="151" t="s">
        <v>3615</v>
      </c>
      <c r="D1696" s="151" t="s">
        <v>3606</v>
      </c>
      <c r="E1696" s="151" t="s">
        <v>3607</v>
      </c>
      <c r="F1696" s="151">
        <v>3</v>
      </c>
      <c r="G1696" s="151" t="s">
        <v>3113</v>
      </c>
      <c r="H1696" s="153">
        <v>5</v>
      </c>
      <c r="I1696" s="151">
        <v>7</v>
      </c>
      <c r="J1696" s="154" t="s">
        <v>182</v>
      </c>
    </row>
    <row r="1697" spans="1:10" x14ac:dyDescent="0.3">
      <c r="A1697" s="151">
        <v>1696</v>
      </c>
      <c r="B1697" s="151" t="s">
        <v>3616</v>
      </c>
      <c r="C1697" s="151" t="s">
        <v>3617</v>
      </c>
      <c r="D1697" s="151" t="s">
        <v>3606</v>
      </c>
      <c r="E1697" s="151" t="s">
        <v>3607</v>
      </c>
      <c r="F1697" s="151">
        <v>3</v>
      </c>
      <c r="G1697" s="151" t="s">
        <v>3113</v>
      </c>
      <c r="H1697" s="153">
        <v>5</v>
      </c>
      <c r="I1697" s="151">
        <v>7</v>
      </c>
      <c r="J1697" s="154" t="s">
        <v>182</v>
      </c>
    </row>
    <row r="1698" spans="1:10" x14ac:dyDescent="0.3">
      <c r="A1698" s="151">
        <v>1697</v>
      </c>
      <c r="B1698" s="151" t="s">
        <v>3618</v>
      </c>
      <c r="C1698" s="151" t="s">
        <v>3619</v>
      </c>
      <c r="D1698" s="151" t="s">
        <v>3606</v>
      </c>
      <c r="E1698" s="151" t="s">
        <v>3607</v>
      </c>
      <c r="F1698" s="151">
        <v>3</v>
      </c>
      <c r="G1698" s="151" t="s">
        <v>3113</v>
      </c>
      <c r="H1698" s="153">
        <v>5</v>
      </c>
      <c r="I1698" s="151">
        <v>7</v>
      </c>
      <c r="J1698" s="154" t="s">
        <v>182</v>
      </c>
    </row>
    <row r="1699" spans="1:10" x14ac:dyDescent="0.3">
      <c r="A1699" s="151">
        <v>1698</v>
      </c>
      <c r="B1699" s="151" t="s">
        <v>3620</v>
      </c>
      <c r="C1699" s="151" t="s">
        <v>3621</v>
      </c>
      <c r="D1699" s="151" t="s">
        <v>3606</v>
      </c>
      <c r="E1699" s="151" t="s">
        <v>3607</v>
      </c>
      <c r="F1699" s="151">
        <v>3</v>
      </c>
      <c r="G1699" s="151" t="s">
        <v>3113</v>
      </c>
      <c r="H1699" s="153">
        <v>5</v>
      </c>
      <c r="I1699" s="151">
        <v>7</v>
      </c>
      <c r="J1699" s="154" t="s">
        <v>182</v>
      </c>
    </row>
    <row r="1700" spans="1:10" x14ac:dyDescent="0.3">
      <c r="A1700" s="151">
        <v>1699</v>
      </c>
      <c r="B1700" s="151" t="s">
        <v>3622</v>
      </c>
      <c r="C1700" s="151" t="s">
        <v>3623</v>
      </c>
      <c r="D1700" s="151" t="s">
        <v>3606</v>
      </c>
      <c r="E1700" s="151" t="s">
        <v>3607</v>
      </c>
      <c r="F1700" s="151">
        <v>3</v>
      </c>
      <c r="G1700" s="151" t="s">
        <v>3113</v>
      </c>
      <c r="H1700" s="153">
        <v>5</v>
      </c>
      <c r="I1700" s="151">
        <v>7</v>
      </c>
      <c r="J1700" s="154" t="s">
        <v>182</v>
      </c>
    </row>
    <row r="1701" spans="1:10" x14ac:dyDescent="0.3">
      <c r="A1701" s="151">
        <v>1700</v>
      </c>
      <c r="B1701" s="151" t="s">
        <v>3624</v>
      </c>
      <c r="C1701" s="151" t="s">
        <v>3625</v>
      </c>
      <c r="D1701" s="151" t="s">
        <v>3606</v>
      </c>
      <c r="E1701" s="151" t="s">
        <v>3607</v>
      </c>
      <c r="F1701" s="151">
        <v>3</v>
      </c>
      <c r="G1701" s="151" t="s">
        <v>3113</v>
      </c>
      <c r="H1701" s="153">
        <v>4</v>
      </c>
      <c r="I1701" s="151">
        <v>5</v>
      </c>
      <c r="J1701" s="154" t="s">
        <v>552</v>
      </c>
    </row>
    <row r="1702" spans="1:10" x14ac:dyDescent="0.3">
      <c r="A1702" s="151">
        <v>1701</v>
      </c>
      <c r="B1702" s="151" t="s">
        <v>3626</v>
      </c>
      <c r="C1702" s="151" t="s">
        <v>3627</v>
      </c>
      <c r="D1702" s="151" t="s">
        <v>3606</v>
      </c>
      <c r="E1702" s="151" t="s">
        <v>3607</v>
      </c>
      <c r="F1702" s="151">
        <v>3</v>
      </c>
      <c r="G1702" s="151" t="s">
        <v>3113</v>
      </c>
      <c r="H1702" s="153">
        <v>4</v>
      </c>
      <c r="I1702" s="151">
        <v>5</v>
      </c>
      <c r="J1702" s="154" t="s">
        <v>552</v>
      </c>
    </row>
    <row r="1703" spans="1:10" x14ac:dyDescent="0.3">
      <c r="A1703" s="151">
        <v>1702</v>
      </c>
      <c r="B1703" s="151" t="s">
        <v>3628</v>
      </c>
      <c r="C1703" s="151" t="s">
        <v>3629</v>
      </c>
      <c r="D1703" s="151" t="s">
        <v>3606</v>
      </c>
      <c r="E1703" s="151" t="s">
        <v>3607</v>
      </c>
      <c r="F1703" s="151">
        <v>3</v>
      </c>
      <c r="G1703" s="151" t="s">
        <v>3113</v>
      </c>
      <c r="H1703" s="153">
        <v>4</v>
      </c>
      <c r="I1703" s="151">
        <v>5</v>
      </c>
      <c r="J1703" s="154" t="s">
        <v>552</v>
      </c>
    </row>
    <row r="1704" spans="1:10" x14ac:dyDescent="0.3">
      <c r="A1704" s="151">
        <v>1703</v>
      </c>
      <c r="B1704" s="151" t="s">
        <v>3630</v>
      </c>
      <c r="C1704" s="151" t="s">
        <v>3631</v>
      </c>
      <c r="D1704" s="151" t="s">
        <v>3606</v>
      </c>
      <c r="E1704" s="151" t="s">
        <v>3607</v>
      </c>
      <c r="F1704" s="151">
        <v>3</v>
      </c>
      <c r="G1704" s="151" t="s">
        <v>3113</v>
      </c>
      <c r="H1704" s="153">
        <v>5</v>
      </c>
      <c r="I1704" s="151">
        <v>7</v>
      </c>
      <c r="J1704" s="154" t="s">
        <v>182</v>
      </c>
    </row>
    <row r="1705" spans="1:10" x14ac:dyDescent="0.3">
      <c r="A1705" s="151">
        <v>1704</v>
      </c>
      <c r="B1705" s="151" t="s">
        <v>3632</v>
      </c>
      <c r="C1705" s="151" t="s">
        <v>3633</v>
      </c>
      <c r="D1705" s="151" t="s">
        <v>3606</v>
      </c>
      <c r="E1705" s="151" t="s">
        <v>3607</v>
      </c>
      <c r="F1705" s="151">
        <v>3</v>
      </c>
      <c r="G1705" s="151" t="s">
        <v>3113</v>
      </c>
      <c r="H1705" s="153">
        <v>4</v>
      </c>
      <c r="I1705" s="151">
        <v>5</v>
      </c>
      <c r="J1705" s="154" t="s">
        <v>552</v>
      </c>
    </row>
    <row r="1706" spans="1:10" x14ac:dyDescent="0.3">
      <c r="A1706" s="151">
        <v>1705</v>
      </c>
      <c r="B1706" s="151" t="s">
        <v>3634</v>
      </c>
      <c r="C1706" s="151" t="s">
        <v>3635</v>
      </c>
      <c r="D1706" s="151" t="s">
        <v>3606</v>
      </c>
      <c r="E1706" s="151" t="s">
        <v>3607</v>
      </c>
      <c r="F1706" s="151">
        <v>3</v>
      </c>
      <c r="G1706" s="151" t="s">
        <v>3113</v>
      </c>
      <c r="H1706" s="153">
        <v>5</v>
      </c>
      <c r="I1706" s="151">
        <v>7</v>
      </c>
      <c r="J1706" s="154" t="s">
        <v>182</v>
      </c>
    </row>
    <row r="1707" spans="1:10" x14ac:dyDescent="0.3">
      <c r="A1707" s="151">
        <v>1706</v>
      </c>
      <c r="B1707" s="151" t="s">
        <v>3636</v>
      </c>
      <c r="C1707" s="151" t="s">
        <v>3637</v>
      </c>
      <c r="D1707" s="151" t="s">
        <v>3606</v>
      </c>
      <c r="E1707" s="151" t="s">
        <v>3607</v>
      </c>
      <c r="F1707" s="151">
        <v>3</v>
      </c>
      <c r="G1707" s="151" t="s">
        <v>3113</v>
      </c>
      <c r="H1707" s="153">
        <v>5</v>
      </c>
      <c r="I1707" s="151">
        <v>7</v>
      </c>
      <c r="J1707" s="154" t="s">
        <v>182</v>
      </c>
    </row>
    <row r="1708" spans="1:10" x14ac:dyDescent="0.3">
      <c r="A1708" s="151">
        <v>1707</v>
      </c>
      <c r="B1708" s="151" t="s">
        <v>3638</v>
      </c>
      <c r="C1708" s="151" t="s">
        <v>3639</v>
      </c>
      <c r="D1708" s="151" t="s">
        <v>3606</v>
      </c>
      <c r="E1708" s="151" t="s">
        <v>3607</v>
      </c>
      <c r="F1708" s="151">
        <v>3</v>
      </c>
      <c r="G1708" s="151" t="s">
        <v>3113</v>
      </c>
      <c r="H1708" s="153">
        <v>5</v>
      </c>
      <c r="I1708" s="151">
        <v>7</v>
      </c>
      <c r="J1708" s="154" t="s">
        <v>182</v>
      </c>
    </row>
    <row r="1709" spans="1:10" x14ac:dyDescent="0.3">
      <c r="A1709" s="151">
        <v>1708</v>
      </c>
      <c r="B1709" s="151" t="s">
        <v>3640</v>
      </c>
      <c r="C1709" s="151" t="s">
        <v>3641</v>
      </c>
      <c r="D1709" s="151" t="s">
        <v>3606</v>
      </c>
      <c r="E1709" s="151" t="s">
        <v>3607</v>
      </c>
      <c r="F1709" s="151">
        <v>3</v>
      </c>
      <c r="G1709" s="151" t="s">
        <v>3113</v>
      </c>
      <c r="H1709" s="153">
        <v>5</v>
      </c>
      <c r="I1709" s="151">
        <v>7</v>
      </c>
      <c r="J1709" s="154" t="s">
        <v>182</v>
      </c>
    </row>
    <row r="1710" spans="1:10" x14ac:dyDescent="0.3">
      <c r="A1710" s="151">
        <v>1709</v>
      </c>
      <c r="B1710" s="151" t="s">
        <v>3642</v>
      </c>
      <c r="C1710" s="151" t="s">
        <v>3643</v>
      </c>
      <c r="D1710" s="151" t="s">
        <v>3606</v>
      </c>
      <c r="E1710" s="151" t="s">
        <v>3607</v>
      </c>
      <c r="F1710" s="151">
        <v>3</v>
      </c>
      <c r="G1710" s="151" t="s">
        <v>3113</v>
      </c>
      <c r="H1710" s="153">
        <v>4</v>
      </c>
      <c r="I1710" s="151">
        <v>5</v>
      </c>
      <c r="J1710" s="154" t="s">
        <v>552</v>
      </c>
    </row>
    <row r="1711" spans="1:10" x14ac:dyDescent="0.3">
      <c r="A1711" s="151">
        <v>1710</v>
      </c>
      <c r="B1711" s="151" t="s">
        <v>3644</v>
      </c>
      <c r="C1711" s="151" t="s">
        <v>3645</v>
      </c>
      <c r="D1711" s="151" t="s">
        <v>3606</v>
      </c>
      <c r="E1711" s="151" t="s">
        <v>3607</v>
      </c>
      <c r="F1711" s="151">
        <v>3</v>
      </c>
      <c r="G1711" s="151" t="s">
        <v>3113</v>
      </c>
      <c r="H1711" s="153">
        <v>5</v>
      </c>
      <c r="I1711" s="151">
        <v>7</v>
      </c>
      <c r="J1711" s="154" t="s">
        <v>182</v>
      </c>
    </row>
    <row r="1712" spans="1:10" x14ac:dyDescent="0.3">
      <c r="A1712" s="151">
        <v>1711</v>
      </c>
      <c r="B1712" s="151" t="s">
        <v>3646</v>
      </c>
      <c r="C1712" s="151" t="s">
        <v>3647</v>
      </c>
      <c r="D1712" s="151" t="s">
        <v>3606</v>
      </c>
      <c r="E1712" s="151" t="s">
        <v>3607</v>
      </c>
      <c r="F1712" s="151">
        <v>3</v>
      </c>
      <c r="G1712" s="151" t="s">
        <v>3113</v>
      </c>
      <c r="H1712" s="153">
        <v>5</v>
      </c>
      <c r="I1712" s="151">
        <v>7</v>
      </c>
      <c r="J1712" s="154" t="s">
        <v>182</v>
      </c>
    </row>
    <row r="1713" spans="1:10" x14ac:dyDescent="0.3">
      <c r="A1713" s="151">
        <v>1712</v>
      </c>
      <c r="B1713" s="151" t="s">
        <v>3648</v>
      </c>
      <c r="C1713" s="151" t="s">
        <v>3649</v>
      </c>
      <c r="D1713" s="151" t="s">
        <v>3606</v>
      </c>
      <c r="E1713" s="151" t="s">
        <v>3607</v>
      </c>
      <c r="F1713" s="151">
        <v>3</v>
      </c>
      <c r="G1713" s="151" t="s">
        <v>3113</v>
      </c>
      <c r="H1713" s="153">
        <v>5</v>
      </c>
      <c r="I1713" s="151">
        <v>7</v>
      </c>
      <c r="J1713" s="154" t="s">
        <v>182</v>
      </c>
    </row>
    <row r="1714" spans="1:10" x14ac:dyDescent="0.3">
      <c r="A1714" s="151">
        <v>1713</v>
      </c>
      <c r="B1714" s="151" t="s">
        <v>3650</v>
      </c>
      <c r="C1714" s="151" t="s">
        <v>3651</v>
      </c>
      <c r="D1714" s="151" t="s">
        <v>3606</v>
      </c>
      <c r="E1714" s="151" t="s">
        <v>3607</v>
      </c>
      <c r="F1714" s="151">
        <v>3</v>
      </c>
      <c r="G1714" s="151" t="s">
        <v>3113</v>
      </c>
      <c r="H1714" s="153">
        <v>5</v>
      </c>
      <c r="I1714" s="151">
        <v>7</v>
      </c>
      <c r="J1714" s="154" t="s">
        <v>182</v>
      </c>
    </row>
    <row r="1715" spans="1:10" x14ac:dyDescent="0.3">
      <c r="A1715" s="151">
        <v>1714</v>
      </c>
      <c r="B1715" s="151" t="s">
        <v>3652</v>
      </c>
      <c r="C1715" s="151" t="s">
        <v>3653</v>
      </c>
      <c r="D1715" s="151" t="s">
        <v>3606</v>
      </c>
      <c r="E1715" s="151" t="s">
        <v>3607</v>
      </c>
      <c r="F1715" s="151">
        <v>3</v>
      </c>
      <c r="G1715" s="151" t="s">
        <v>3113</v>
      </c>
      <c r="H1715" s="153">
        <v>4</v>
      </c>
      <c r="I1715" s="151">
        <v>5</v>
      </c>
      <c r="J1715" s="154" t="s">
        <v>552</v>
      </c>
    </row>
    <row r="1716" spans="1:10" x14ac:dyDescent="0.3">
      <c r="A1716" s="151">
        <v>1715</v>
      </c>
      <c r="B1716" s="151" t="s">
        <v>3654</v>
      </c>
      <c r="C1716" s="151" t="s">
        <v>3655</v>
      </c>
      <c r="D1716" s="151" t="s">
        <v>3606</v>
      </c>
      <c r="E1716" s="151" t="s">
        <v>3607</v>
      </c>
      <c r="F1716" s="151">
        <v>3</v>
      </c>
      <c r="G1716" s="151" t="s">
        <v>3113</v>
      </c>
      <c r="H1716" s="153">
        <v>4</v>
      </c>
      <c r="I1716" s="151">
        <v>5</v>
      </c>
      <c r="J1716" s="154" t="s">
        <v>552</v>
      </c>
    </row>
    <row r="1717" spans="1:10" x14ac:dyDescent="0.3">
      <c r="A1717" s="151">
        <v>1716</v>
      </c>
      <c r="B1717" s="151" t="s">
        <v>3656</v>
      </c>
      <c r="C1717" s="151" t="s">
        <v>3657</v>
      </c>
      <c r="D1717" s="151" t="s">
        <v>3606</v>
      </c>
      <c r="E1717" s="151" t="s">
        <v>3607</v>
      </c>
      <c r="F1717" s="151">
        <v>3</v>
      </c>
      <c r="G1717" s="151" t="s">
        <v>3113</v>
      </c>
      <c r="H1717" s="153">
        <v>5</v>
      </c>
      <c r="I1717" s="151">
        <v>7</v>
      </c>
      <c r="J1717" s="154" t="s">
        <v>182</v>
      </c>
    </row>
    <row r="1718" spans="1:10" x14ac:dyDescent="0.3">
      <c r="A1718" s="151">
        <v>1717</v>
      </c>
      <c r="B1718" s="151" t="s">
        <v>3658</v>
      </c>
      <c r="C1718" s="151" t="s">
        <v>3659</v>
      </c>
      <c r="D1718" s="151" t="s">
        <v>3606</v>
      </c>
      <c r="E1718" s="151" t="s">
        <v>3607</v>
      </c>
      <c r="F1718" s="151">
        <v>3</v>
      </c>
      <c r="G1718" s="151" t="s">
        <v>3113</v>
      </c>
      <c r="H1718" s="153">
        <v>5</v>
      </c>
      <c r="I1718" s="151">
        <v>7</v>
      </c>
      <c r="J1718" s="154" t="s">
        <v>182</v>
      </c>
    </row>
    <row r="1719" spans="1:10" x14ac:dyDescent="0.3">
      <c r="A1719" s="151">
        <v>1718</v>
      </c>
      <c r="B1719" s="151" t="s">
        <v>3660</v>
      </c>
      <c r="C1719" s="151" t="s">
        <v>3661</v>
      </c>
      <c r="D1719" s="151" t="s">
        <v>3606</v>
      </c>
      <c r="E1719" s="151" t="s">
        <v>3607</v>
      </c>
      <c r="F1719" s="151">
        <v>3</v>
      </c>
      <c r="G1719" s="151" t="s">
        <v>3113</v>
      </c>
      <c r="H1719" s="153">
        <v>5</v>
      </c>
      <c r="I1719" s="151">
        <v>7</v>
      </c>
      <c r="J1719" s="154" t="s">
        <v>182</v>
      </c>
    </row>
    <row r="1720" spans="1:10" x14ac:dyDescent="0.3">
      <c r="A1720" s="151">
        <v>1719</v>
      </c>
      <c r="B1720" s="151" t="s">
        <v>3662</v>
      </c>
      <c r="C1720" s="151" t="s">
        <v>3663</v>
      </c>
      <c r="D1720" s="151" t="s">
        <v>3606</v>
      </c>
      <c r="E1720" s="151" t="s">
        <v>3607</v>
      </c>
      <c r="F1720" s="151">
        <v>3</v>
      </c>
      <c r="G1720" s="151" t="s">
        <v>3113</v>
      </c>
      <c r="H1720" s="153">
        <v>5</v>
      </c>
      <c r="I1720" s="151">
        <v>7</v>
      </c>
      <c r="J1720" s="154" t="s">
        <v>182</v>
      </c>
    </row>
    <row r="1721" spans="1:10" x14ac:dyDescent="0.3">
      <c r="A1721" s="151">
        <v>1720</v>
      </c>
      <c r="B1721" s="151" t="s">
        <v>3664</v>
      </c>
      <c r="C1721" s="151" t="s">
        <v>3665</v>
      </c>
      <c r="D1721" s="151" t="s">
        <v>3606</v>
      </c>
      <c r="E1721" s="151" t="s">
        <v>3607</v>
      </c>
      <c r="F1721" s="151">
        <v>3</v>
      </c>
      <c r="G1721" s="151" t="s">
        <v>3113</v>
      </c>
      <c r="H1721" s="153">
        <v>5</v>
      </c>
      <c r="I1721" s="151">
        <v>7</v>
      </c>
      <c r="J1721" s="154" t="s">
        <v>182</v>
      </c>
    </row>
    <row r="1722" spans="1:10" x14ac:dyDescent="0.3">
      <c r="A1722" s="151">
        <v>1721</v>
      </c>
      <c r="B1722" s="151" t="s">
        <v>3666</v>
      </c>
      <c r="C1722" s="151" t="s">
        <v>3667</v>
      </c>
      <c r="D1722" s="151" t="s">
        <v>3668</v>
      </c>
      <c r="E1722" s="151" t="s">
        <v>3669</v>
      </c>
      <c r="F1722" s="151">
        <v>3</v>
      </c>
      <c r="G1722" s="151" t="s">
        <v>3113</v>
      </c>
      <c r="H1722" s="153">
        <v>4</v>
      </c>
      <c r="I1722" s="151">
        <v>5</v>
      </c>
      <c r="J1722" s="154" t="s">
        <v>552</v>
      </c>
    </row>
    <row r="1723" spans="1:10" x14ac:dyDescent="0.3">
      <c r="A1723" s="151">
        <v>1722</v>
      </c>
      <c r="B1723" s="151" t="s">
        <v>3670</v>
      </c>
      <c r="C1723" s="151" t="s">
        <v>3671</v>
      </c>
      <c r="D1723" s="151" t="s">
        <v>3668</v>
      </c>
      <c r="E1723" s="151" t="s">
        <v>3669</v>
      </c>
      <c r="F1723" s="151">
        <v>3</v>
      </c>
      <c r="G1723" s="151" t="s">
        <v>3113</v>
      </c>
      <c r="H1723" s="153">
        <v>4</v>
      </c>
      <c r="I1723" s="151">
        <v>5</v>
      </c>
      <c r="J1723" s="154" t="s">
        <v>552</v>
      </c>
    </row>
    <row r="1724" spans="1:10" x14ac:dyDescent="0.3">
      <c r="A1724" s="151">
        <v>1723</v>
      </c>
      <c r="B1724" s="151" t="s">
        <v>3672</v>
      </c>
      <c r="C1724" s="151" t="s">
        <v>3673</v>
      </c>
      <c r="D1724" s="151" t="s">
        <v>3668</v>
      </c>
      <c r="E1724" s="151" t="s">
        <v>3669</v>
      </c>
      <c r="F1724" s="151">
        <v>3</v>
      </c>
      <c r="G1724" s="151" t="s">
        <v>3113</v>
      </c>
      <c r="H1724" s="153">
        <v>4</v>
      </c>
      <c r="I1724" s="151">
        <v>5</v>
      </c>
      <c r="J1724" s="154" t="s">
        <v>552</v>
      </c>
    </row>
    <row r="1725" spans="1:10" x14ac:dyDescent="0.3">
      <c r="A1725" s="151">
        <v>1724</v>
      </c>
      <c r="B1725" s="151" t="s">
        <v>3674</v>
      </c>
      <c r="C1725" s="151" t="s">
        <v>3675</v>
      </c>
      <c r="D1725" s="151" t="s">
        <v>3668</v>
      </c>
      <c r="E1725" s="151" t="s">
        <v>3669</v>
      </c>
      <c r="F1725" s="151">
        <v>3</v>
      </c>
      <c r="G1725" s="151" t="s">
        <v>3113</v>
      </c>
      <c r="H1725" s="153">
        <v>4</v>
      </c>
      <c r="I1725" s="151">
        <v>5</v>
      </c>
      <c r="J1725" s="154" t="s">
        <v>552</v>
      </c>
    </row>
    <row r="1726" spans="1:10" x14ac:dyDescent="0.3">
      <c r="A1726" s="151">
        <v>1725</v>
      </c>
      <c r="B1726" s="151" t="s">
        <v>3676</v>
      </c>
      <c r="C1726" s="151" t="s">
        <v>3677</v>
      </c>
      <c r="D1726" s="151" t="s">
        <v>3668</v>
      </c>
      <c r="E1726" s="151" t="s">
        <v>3669</v>
      </c>
      <c r="F1726" s="151">
        <v>3</v>
      </c>
      <c r="G1726" s="151" t="s">
        <v>3113</v>
      </c>
      <c r="H1726" s="153">
        <v>5</v>
      </c>
      <c r="I1726" s="151">
        <v>7</v>
      </c>
      <c r="J1726" s="154" t="s">
        <v>182</v>
      </c>
    </row>
    <row r="1727" spans="1:10" x14ac:dyDescent="0.3">
      <c r="A1727" s="151">
        <v>1726</v>
      </c>
      <c r="B1727" s="151" t="s">
        <v>3678</v>
      </c>
      <c r="C1727" s="151" t="s">
        <v>3679</v>
      </c>
      <c r="D1727" s="151" t="s">
        <v>3668</v>
      </c>
      <c r="E1727" s="151" t="s">
        <v>3669</v>
      </c>
      <c r="F1727" s="151">
        <v>3</v>
      </c>
      <c r="G1727" s="151" t="s">
        <v>3113</v>
      </c>
      <c r="H1727" s="153">
        <v>4</v>
      </c>
      <c r="I1727" s="151">
        <v>5</v>
      </c>
      <c r="J1727" s="154" t="s">
        <v>552</v>
      </c>
    </row>
    <row r="1728" spans="1:10" x14ac:dyDescent="0.3">
      <c r="A1728" s="151">
        <v>1727</v>
      </c>
      <c r="B1728" s="151" t="s">
        <v>3680</v>
      </c>
      <c r="C1728" s="151" t="s">
        <v>3681</v>
      </c>
      <c r="D1728" s="151" t="s">
        <v>3668</v>
      </c>
      <c r="E1728" s="151" t="s">
        <v>3669</v>
      </c>
      <c r="F1728" s="151">
        <v>3</v>
      </c>
      <c r="G1728" s="151" t="s">
        <v>3113</v>
      </c>
      <c r="H1728" s="153">
        <v>5</v>
      </c>
      <c r="I1728" s="151">
        <v>7</v>
      </c>
      <c r="J1728" s="154" t="s">
        <v>182</v>
      </c>
    </row>
    <row r="1729" spans="1:10" x14ac:dyDescent="0.3">
      <c r="A1729" s="151">
        <v>1728</v>
      </c>
      <c r="B1729" s="151" t="s">
        <v>3682</v>
      </c>
      <c r="C1729" s="151" t="s">
        <v>3683</v>
      </c>
      <c r="D1729" s="151" t="s">
        <v>3668</v>
      </c>
      <c r="E1729" s="151" t="s">
        <v>3669</v>
      </c>
      <c r="F1729" s="151">
        <v>3</v>
      </c>
      <c r="G1729" s="151" t="s">
        <v>3113</v>
      </c>
      <c r="H1729" s="153">
        <v>4</v>
      </c>
      <c r="I1729" s="151">
        <v>5</v>
      </c>
      <c r="J1729" s="154" t="s">
        <v>552</v>
      </c>
    </row>
    <row r="1730" spans="1:10" x14ac:dyDescent="0.3">
      <c r="A1730" s="151">
        <v>1729</v>
      </c>
      <c r="B1730" s="151" t="s">
        <v>3684</v>
      </c>
      <c r="C1730" s="151" t="s">
        <v>3685</v>
      </c>
      <c r="D1730" s="151" t="s">
        <v>3668</v>
      </c>
      <c r="E1730" s="151" t="s">
        <v>3669</v>
      </c>
      <c r="F1730" s="151">
        <v>3</v>
      </c>
      <c r="G1730" s="151" t="s">
        <v>3113</v>
      </c>
      <c r="H1730" s="153">
        <v>5</v>
      </c>
      <c r="I1730" s="151">
        <v>7</v>
      </c>
      <c r="J1730" s="154" t="s">
        <v>182</v>
      </c>
    </row>
    <row r="1731" spans="1:10" x14ac:dyDescent="0.3">
      <c r="A1731" s="151">
        <v>1730</v>
      </c>
      <c r="B1731" s="151" t="s">
        <v>3686</v>
      </c>
      <c r="C1731" s="151" t="s">
        <v>3687</v>
      </c>
      <c r="D1731" s="151" t="s">
        <v>3668</v>
      </c>
      <c r="E1731" s="151" t="s">
        <v>3669</v>
      </c>
      <c r="F1731" s="151">
        <v>3</v>
      </c>
      <c r="G1731" s="151" t="s">
        <v>3113</v>
      </c>
      <c r="H1731" s="153">
        <v>5</v>
      </c>
      <c r="I1731" s="151">
        <v>7</v>
      </c>
      <c r="J1731" s="154" t="s">
        <v>182</v>
      </c>
    </row>
    <row r="1732" spans="1:10" x14ac:dyDescent="0.3">
      <c r="A1732" s="151">
        <v>1731</v>
      </c>
      <c r="B1732" s="151" t="s">
        <v>3688</v>
      </c>
      <c r="C1732" s="151" t="s">
        <v>3689</v>
      </c>
      <c r="D1732" s="151" t="s">
        <v>3668</v>
      </c>
      <c r="E1732" s="151" t="s">
        <v>3669</v>
      </c>
      <c r="F1732" s="151">
        <v>3</v>
      </c>
      <c r="G1732" s="151" t="s">
        <v>3113</v>
      </c>
      <c r="H1732" s="153">
        <v>4</v>
      </c>
      <c r="I1732" s="151">
        <v>5</v>
      </c>
      <c r="J1732" s="154" t="s">
        <v>552</v>
      </c>
    </row>
    <row r="1733" spans="1:10" x14ac:dyDescent="0.3">
      <c r="A1733" s="151">
        <v>1732</v>
      </c>
      <c r="B1733" s="151" t="s">
        <v>3690</v>
      </c>
      <c r="C1733" s="151" t="s">
        <v>3691</v>
      </c>
      <c r="D1733" s="151" t="s">
        <v>3668</v>
      </c>
      <c r="E1733" s="151" t="s">
        <v>3669</v>
      </c>
      <c r="F1733" s="151">
        <v>3</v>
      </c>
      <c r="G1733" s="151" t="s">
        <v>3113</v>
      </c>
      <c r="H1733" s="153">
        <v>5</v>
      </c>
      <c r="I1733" s="151">
        <v>7</v>
      </c>
      <c r="J1733" s="154" t="s">
        <v>182</v>
      </c>
    </row>
    <row r="1734" spans="1:10" x14ac:dyDescent="0.3">
      <c r="A1734" s="151">
        <v>1733</v>
      </c>
      <c r="B1734" s="151" t="s">
        <v>3692</v>
      </c>
      <c r="C1734" s="151" t="s">
        <v>3693</v>
      </c>
      <c r="D1734" s="151" t="s">
        <v>3668</v>
      </c>
      <c r="E1734" s="151" t="s">
        <v>3669</v>
      </c>
      <c r="F1734" s="151">
        <v>3</v>
      </c>
      <c r="G1734" s="151" t="s">
        <v>3113</v>
      </c>
      <c r="H1734" s="153">
        <v>5</v>
      </c>
      <c r="I1734" s="151">
        <v>7</v>
      </c>
      <c r="J1734" s="154" t="s">
        <v>182</v>
      </c>
    </row>
    <row r="1735" spans="1:10" x14ac:dyDescent="0.3">
      <c r="A1735" s="151">
        <v>1734</v>
      </c>
      <c r="B1735" s="151" t="s">
        <v>3694</v>
      </c>
      <c r="C1735" s="151" t="s">
        <v>3695</v>
      </c>
      <c r="D1735" s="151" t="s">
        <v>3668</v>
      </c>
      <c r="E1735" s="151" t="s">
        <v>3669</v>
      </c>
      <c r="F1735" s="151">
        <v>3</v>
      </c>
      <c r="G1735" s="151" t="s">
        <v>3113</v>
      </c>
      <c r="H1735" s="153">
        <v>5</v>
      </c>
      <c r="I1735" s="151">
        <v>7</v>
      </c>
      <c r="J1735" s="154" t="s">
        <v>182</v>
      </c>
    </row>
    <row r="1736" spans="1:10" x14ac:dyDescent="0.3">
      <c r="A1736" s="151">
        <v>1735</v>
      </c>
      <c r="B1736" s="151" t="s">
        <v>3696</v>
      </c>
      <c r="C1736" s="151" t="s">
        <v>3697</v>
      </c>
      <c r="D1736" s="151" t="s">
        <v>3668</v>
      </c>
      <c r="E1736" s="151" t="s">
        <v>3669</v>
      </c>
      <c r="F1736" s="151">
        <v>3</v>
      </c>
      <c r="G1736" s="151" t="s">
        <v>3113</v>
      </c>
      <c r="H1736" s="153">
        <v>5</v>
      </c>
      <c r="I1736" s="151">
        <v>7</v>
      </c>
      <c r="J1736" s="154" t="s">
        <v>182</v>
      </c>
    </row>
    <row r="1737" spans="1:10" x14ac:dyDescent="0.3">
      <c r="A1737" s="151">
        <v>1736</v>
      </c>
      <c r="B1737" s="151" t="s">
        <v>3698</v>
      </c>
      <c r="C1737" s="151" t="s">
        <v>3699</v>
      </c>
      <c r="D1737" s="151" t="s">
        <v>3668</v>
      </c>
      <c r="E1737" s="151" t="s">
        <v>3669</v>
      </c>
      <c r="F1737" s="151">
        <v>3</v>
      </c>
      <c r="G1737" s="151" t="s">
        <v>3113</v>
      </c>
      <c r="H1737" s="153">
        <v>5</v>
      </c>
      <c r="I1737" s="151">
        <v>7</v>
      </c>
      <c r="J1737" s="154" t="s">
        <v>182</v>
      </c>
    </row>
    <row r="1738" spans="1:10" x14ac:dyDescent="0.3">
      <c r="A1738" s="151">
        <v>1737</v>
      </c>
      <c r="B1738" s="151" t="s">
        <v>3700</v>
      </c>
      <c r="C1738" s="151" t="s">
        <v>3701</v>
      </c>
      <c r="D1738" s="151" t="s">
        <v>3668</v>
      </c>
      <c r="E1738" s="151" t="s">
        <v>3669</v>
      </c>
      <c r="F1738" s="151">
        <v>3</v>
      </c>
      <c r="G1738" s="151" t="s">
        <v>3113</v>
      </c>
      <c r="H1738" s="153">
        <v>5</v>
      </c>
      <c r="I1738" s="151">
        <v>7</v>
      </c>
      <c r="J1738" s="154" t="s">
        <v>182</v>
      </c>
    </row>
    <row r="1739" spans="1:10" x14ac:dyDescent="0.3">
      <c r="A1739" s="151">
        <v>1738</v>
      </c>
      <c r="B1739" s="151" t="s">
        <v>3702</v>
      </c>
      <c r="C1739" s="151" t="s">
        <v>3703</v>
      </c>
      <c r="D1739" s="151" t="s">
        <v>3668</v>
      </c>
      <c r="E1739" s="151" t="s">
        <v>3669</v>
      </c>
      <c r="F1739" s="151">
        <v>3</v>
      </c>
      <c r="G1739" s="151" t="s">
        <v>3113</v>
      </c>
      <c r="H1739" s="153">
        <v>5</v>
      </c>
      <c r="I1739" s="151">
        <v>7</v>
      </c>
      <c r="J1739" s="154" t="s">
        <v>182</v>
      </c>
    </row>
    <row r="1740" spans="1:10" x14ac:dyDescent="0.3">
      <c r="A1740" s="151">
        <v>1739</v>
      </c>
      <c r="B1740" s="151" t="s">
        <v>3704</v>
      </c>
      <c r="C1740" s="151" t="s">
        <v>3705</v>
      </c>
      <c r="D1740" s="151" t="s">
        <v>3668</v>
      </c>
      <c r="E1740" s="151" t="s">
        <v>3669</v>
      </c>
      <c r="F1740" s="151">
        <v>3</v>
      </c>
      <c r="G1740" s="151" t="s">
        <v>3113</v>
      </c>
      <c r="H1740" s="153">
        <v>5</v>
      </c>
      <c r="I1740" s="151">
        <v>7</v>
      </c>
      <c r="J1740" s="154" t="s">
        <v>182</v>
      </c>
    </row>
    <row r="1741" spans="1:10" x14ac:dyDescent="0.3">
      <c r="A1741" s="151">
        <v>1740</v>
      </c>
      <c r="B1741" s="151" t="s">
        <v>3706</v>
      </c>
      <c r="C1741" s="151" t="s">
        <v>3707</v>
      </c>
      <c r="D1741" s="151" t="s">
        <v>3668</v>
      </c>
      <c r="E1741" s="151" t="s">
        <v>3669</v>
      </c>
      <c r="F1741" s="151">
        <v>3</v>
      </c>
      <c r="G1741" s="151" t="s">
        <v>3113</v>
      </c>
      <c r="H1741" s="153">
        <v>5</v>
      </c>
      <c r="I1741" s="151">
        <v>7</v>
      </c>
      <c r="J1741" s="154" t="s">
        <v>182</v>
      </c>
    </row>
    <row r="1742" spans="1:10" x14ac:dyDescent="0.3">
      <c r="A1742" s="151">
        <v>1741</v>
      </c>
      <c r="B1742" s="151" t="s">
        <v>3708</v>
      </c>
      <c r="C1742" s="151" t="s">
        <v>3709</v>
      </c>
      <c r="D1742" s="151" t="s">
        <v>3668</v>
      </c>
      <c r="E1742" s="151" t="s">
        <v>3669</v>
      </c>
      <c r="F1742" s="151">
        <v>3</v>
      </c>
      <c r="G1742" s="151" t="s">
        <v>3113</v>
      </c>
      <c r="H1742" s="153">
        <v>5</v>
      </c>
      <c r="I1742" s="151">
        <v>7</v>
      </c>
      <c r="J1742" s="154" t="s">
        <v>182</v>
      </c>
    </row>
    <row r="1743" spans="1:10" x14ac:dyDescent="0.3">
      <c r="A1743" s="151">
        <v>1742</v>
      </c>
      <c r="B1743" s="151" t="s">
        <v>3710</v>
      </c>
      <c r="C1743" s="151" t="s">
        <v>3711</v>
      </c>
      <c r="D1743" s="151" t="s">
        <v>3668</v>
      </c>
      <c r="E1743" s="151" t="s">
        <v>3669</v>
      </c>
      <c r="F1743" s="151">
        <v>3</v>
      </c>
      <c r="G1743" s="151" t="s">
        <v>3113</v>
      </c>
      <c r="H1743" s="153">
        <v>5</v>
      </c>
      <c r="I1743" s="151">
        <v>7</v>
      </c>
      <c r="J1743" s="154" t="s">
        <v>182</v>
      </c>
    </row>
    <row r="1744" spans="1:10" x14ac:dyDescent="0.3">
      <c r="A1744" s="151">
        <v>1743</v>
      </c>
      <c r="B1744" s="151" t="s">
        <v>3712</v>
      </c>
      <c r="C1744" s="151" t="s">
        <v>3713</v>
      </c>
      <c r="D1744" s="151" t="s">
        <v>3668</v>
      </c>
      <c r="E1744" s="151" t="s">
        <v>3669</v>
      </c>
      <c r="F1744" s="151">
        <v>3</v>
      </c>
      <c r="G1744" s="151" t="s">
        <v>3113</v>
      </c>
      <c r="H1744" s="153">
        <v>5</v>
      </c>
      <c r="I1744" s="151">
        <v>7</v>
      </c>
      <c r="J1744" s="154" t="s">
        <v>182</v>
      </c>
    </row>
    <row r="1745" spans="1:10" x14ac:dyDescent="0.3">
      <c r="A1745" s="151">
        <v>1744</v>
      </c>
      <c r="B1745" s="151" t="s">
        <v>3714</v>
      </c>
      <c r="C1745" s="151" t="s">
        <v>3715</v>
      </c>
      <c r="D1745" s="151" t="s">
        <v>3668</v>
      </c>
      <c r="E1745" s="151" t="s">
        <v>3669</v>
      </c>
      <c r="F1745" s="151">
        <v>3</v>
      </c>
      <c r="G1745" s="151" t="s">
        <v>3113</v>
      </c>
      <c r="H1745" s="153">
        <v>5</v>
      </c>
      <c r="I1745" s="151">
        <v>7</v>
      </c>
      <c r="J1745" s="154" t="s">
        <v>182</v>
      </c>
    </row>
    <row r="1746" spans="1:10" x14ac:dyDescent="0.3">
      <c r="A1746" s="151">
        <v>1745</v>
      </c>
      <c r="B1746" s="151" t="s">
        <v>3716</v>
      </c>
      <c r="C1746" s="151" t="s">
        <v>3717</v>
      </c>
      <c r="D1746" s="151" t="s">
        <v>3668</v>
      </c>
      <c r="E1746" s="151" t="s">
        <v>3669</v>
      </c>
      <c r="F1746" s="151">
        <v>3</v>
      </c>
      <c r="G1746" s="151" t="s">
        <v>3113</v>
      </c>
      <c r="H1746" s="153">
        <v>5</v>
      </c>
      <c r="I1746" s="151">
        <v>7</v>
      </c>
      <c r="J1746" s="154" t="s">
        <v>182</v>
      </c>
    </row>
    <row r="1747" spans="1:10" x14ac:dyDescent="0.3">
      <c r="A1747" s="151">
        <v>1746</v>
      </c>
      <c r="B1747" s="151" t="s">
        <v>3718</v>
      </c>
      <c r="C1747" s="151" t="s">
        <v>3719</v>
      </c>
      <c r="D1747" s="151" t="s">
        <v>3668</v>
      </c>
      <c r="E1747" s="151" t="s">
        <v>3669</v>
      </c>
      <c r="F1747" s="151">
        <v>3</v>
      </c>
      <c r="G1747" s="151" t="s">
        <v>3113</v>
      </c>
      <c r="H1747" s="153">
        <v>5</v>
      </c>
      <c r="I1747" s="151">
        <v>7</v>
      </c>
      <c r="J1747" s="154" t="s">
        <v>182</v>
      </c>
    </row>
    <row r="1748" spans="1:10" x14ac:dyDescent="0.3">
      <c r="A1748" s="151">
        <v>1747</v>
      </c>
      <c r="B1748" s="151" t="s">
        <v>3720</v>
      </c>
      <c r="C1748" s="151" t="s">
        <v>3721</v>
      </c>
      <c r="D1748" s="151" t="s">
        <v>3668</v>
      </c>
      <c r="E1748" s="151" t="s">
        <v>3669</v>
      </c>
      <c r="F1748" s="151">
        <v>3</v>
      </c>
      <c r="G1748" s="151" t="s">
        <v>3113</v>
      </c>
      <c r="H1748" s="153">
        <v>5</v>
      </c>
      <c r="I1748" s="151">
        <v>7</v>
      </c>
      <c r="J1748" s="154" t="s">
        <v>182</v>
      </c>
    </row>
    <row r="1749" spans="1:10" x14ac:dyDescent="0.3">
      <c r="A1749" s="151">
        <v>1748</v>
      </c>
      <c r="B1749" s="151" t="s">
        <v>3722</v>
      </c>
      <c r="C1749" s="151" t="s">
        <v>3723</v>
      </c>
      <c r="D1749" s="151" t="s">
        <v>3668</v>
      </c>
      <c r="E1749" s="151" t="s">
        <v>3669</v>
      </c>
      <c r="F1749" s="151">
        <v>3</v>
      </c>
      <c r="G1749" s="151" t="s">
        <v>3113</v>
      </c>
      <c r="H1749" s="153">
        <v>5</v>
      </c>
      <c r="I1749" s="151">
        <v>7</v>
      </c>
      <c r="J1749" s="154" t="s">
        <v>182</v>
      </c>
    </row>
    <row r="1750" spans="1:10" x14ac:dyDescent="0.3">
      <c r="A1750" s="151">
        <v>1749</v>
      </c>
      <c r="B1750" s="151" t="s">
        <v>3724</v>
      </c>
      <c r="C1750" s="151" t="s">
        <v>3725</v>
      </c>
      <c r="D1750" s="151" t="s">
        <v>3726</v>
      </c>
      <c r="E1750" s="151" t="s">
        <v>3727</v>
      </c>
      <c r="F1750" s="151">
        <v>3</v>
      </c>
      <c r="G1750" s="151" t="s">
        <v>3113</v>
      </c>
      <c r="H1750" s="153">
        <v>5</v>
      </c>
      <c r="I1750" s="151">
        <v>7</v>
      </c>
      <c r="J1750" s="154" t="s">
        <v>182</v>
      </c>
    </row>
    <row r="1751" spans="1:10" x14ac:dyDescent="0.3">
      <c r="A1751" s="151">
        <v>1750</v>
      </c>
      <c r="B1751" s="151" t="s">
        <v>3728</v>
      </c>
      <c r="C1751" s="151" t="s">
        <v>3729</v>
      </c>
      <c r="D1751" s="151" t="s">
        <v>3726</v>
      </c>
      <c r="E1751" s="151" t="s">
        <v>3727</v>
      </c>
      <c r="F1751" s="151">
        <v>3</v>
      </c>
      <c r="G1751" s="151" t="s">
        <v>3113</v>
      </c>
      <c r="H1751" s="153">
        <v>5</v>
      </c>
      <c r="I1751" s="151">
        <v>7</v>
      </c>
      <c r="J1751" s="154" t="s">
        <v>182</v>
      </c>
    </row>
    <row r="1752" spans="1:10" x14ac:dyDescent="0.3">
      <c r="A1752" s="151">
        <v>1751</v>
      </c>
      <c r="B1752" s="151" t="s">
        <v>3730</v>
      </c>
      <c r="C1752" s="151" t="s">
        <v>3731</v>
      </c>
      <c r="D1752" s="151" t="s">
        <v>3726</v>
      </c>
      <c r="E1752" s="151" t="s">
        <v>3727</v>
      </c>
      <c r="F1752" s="151">
        <v>3</v>
      </c>
      <c r="G1752" s="151" t="s">
        <v>3113</v>
      </c>
      <c r="H1752" s="153">
        <v>5</v>
      </c>
      <c r="I1752" s="151">
        <v>7</v>
      </c>
      <c r="J1752" s="154" t="s">
        <v>182</v>
      </c>
    </row>
    <row r="1753" spans="1:10" x14ac:dyDescent="0.3">
      <c r="A1753" s="151">
        <v>1752</v>
      </c>
      <c r="B1753" s="151" t="s">
        <v>3732</v>
      </c>
      <c r="C1753" s="151" t="s">
        <v>3733</v>
      </c>
      <c r="D1753" s="151" t="s">
        <v>3726</v>
      </c>
      <c r="E1753" s="151" t="s">
        <v>3727</v>
      </c>
      <c r="F1753" s="151">
        <v>3</v>
      </c>
      <c r="G1753" s="151" t="s">
        <v>3113</v>
      </c>
      <c r="H1753" s="153">
        <v>5</v>
      </c>
      <c r="I1753" s="151">
        <v>7</v>
      </c>
      <c r="J1753" s="154" t="s">
        <v>182</v>
      </c>
    </row>
    <row r="1754" spans="1:10" x14ac:dyDescent="0.3">
      <c r="A1754" s="151">
        <v>1753</v>
      </c>
      <c r="B1754" s="151" t="s">
        <v>3734</v>
      </c>
      <c r="C1754" s="151" t="s">
        <v>3735</v>
      </c>
      <c r="D1754" s="151" t="s">
        <v>3726</v>
      </c>
      <c r="E1754" s="151" t="s">
        <v>3727</v>
      </c>
      <c r="F1754" s="151">
        <v>3</v>
      </c>
      <c r="G1754" s="151" t="s">
        <v>3113</v>
      </c>
      <c r="H1754" s="153">
        <v>5</v>
      </c>
      <c r="I1754" s="151">
        <v>7</v>
      </c>
      <c r="J1754" s="154" t="s">
        <v>182</v>
      </c>
    </row>
    <row r="1755" spans="1:10" x14ac:dyDescent="0.3">
      <c r="A1755" s="151">
        <v>1754</v>
      </c>
      <c r="B1755" s="151" t="s">
        <v>3736</v>
      </c>
      <c r="C1755" s="151" t="s">
        <v>3737</v>
      </c>
      <c r="D1755" s="151" t="s">
        <v>3726</v>
      </c>
      <c r="E1755" s="151" t="s">
        <v>3727</v>
      </c>
      <c r="F1755" s="151">
        <v>3</v>
      </c>
      <c r="G1755" s="151" t="s">
        <v>3113</v>
      </c>
      <c r="H1755" s="153">
        <v>5</v>
      </c>
      <c r="I1755" s="151">
        <v>7</v>
      </c>
      <c r="J1755" s="154" t="s">
        <v>182</v>
      </c>
    </row>
    <row r="1756" spans="1:10" x14ac:dyDescent="0.3">
      <c r="A1756" s="151">
        <v>1755</v>
      </c>
      <c r="B1756" s="151" t="s">
        <v>3738</v>
      </c>
      <c r="C1756" s="151" t="s">
        <v>3739</v>
      </c>
      <c r="D1756" s="151" t="s">
        <v>3726</v>
      </c>
      <c r="E1756" s="151" t="s">
        <v>3727</v>
      </c>
      <c r="F1756" s="151">
        <v>3</v>
      </c>
      <c r="G1756" s="151" t="s">
        <v>3113</v>
      </c>
      <c r="H1756" s="153">
        <v>5</v>
      </c>
      <c r="I1756" s="151">
        <v>7</v>
      </c>
      <c r="J1756" s="154" t="s">
        <v>182</v>
      </c>
    </row>
    <row r="1757" spans="1:10" x14ac:dyDescent="0.3">
      <c r="A1757" s="151">
        <v>1756</v>
      </c>
      <c r="B1757" s="151" t="s">
        <v>3740</v>
      </c>
      <c r="C1757" s="151" t="s">
        <v>3741</v>
      </c>
      <c r="D1757" s="151" t="s">
        <v>3726</v>
      </c>
      <c r="E1757" s="151" t="s">
        <v>3727</v>
      </c>
      <c r="F1757" s="151">
        <v>3</v>
      </c>
      <c r="G1757" s="151" t="s">
        <v>3113</v>
      </c>
      <c r="H1757" s="153">
        <v>5</v>
      </c>
      <c r="I1757" s="151">
        <v>7</v>
      </c>
      <c r="J1757" s="154" t="s">
        <v>182</v>
      </c>
    </row>
    <row r="1758" spans="1:10" x14ac:dyDescent="0.3">
      <c r="A1758" s="151">
        <v>1757</v>
      </c>
      <c r="B1758" s="151" t="s">
        <v>3742</v>
      </c>
      <c r="C1758" s="151" t="s">
        <v>3743</v>
      </c>
      <c r="D1758" s="151" t="s">
        <v>3726</v>
      </c>
      <c r="E1758" s="151" t="s">
        <v>3727</v>
      </c>
      <c r="F1758" s="151">
        <v>3</v>
      </c>
      <c r="G1758" s="151" t="s">
        <v>3113</v>
      </c>
      <c r="H1758" s="153">
        <v>5</v>
      </c>
      <c r="I1758" s="151">
        <v>7</v>
      </c>
      <c r="J1758" s="154" t="s">
        <v>182</v>
      </c>
    </row>
    <row r="1759" spans="1:10" x14ac:dyDescent="0.3">
      <c r="A1759" s="151">
        <v>1758</v>
      </c>
      <c r="B1759" s="151" t="s">
        <v>3744</v>
      </c>
      <c r="C1759" s="151" t="s">
        <v>3745</v>
      </c>
      <c r="D1759" s="151" t="s">
        <v>3726</v>
      </c>
      <c r="E1759" s="151" t="s">
        <v>3727</v>
      </c>
      <c r="F1759" s="151">
        <v>3</v>
      </c>
      <c r="G1759" s="151" t="s">
        <v>3113</v>
      </c>
      <c r="H1759" s="153">
        <v>5</v>
      </c>
      <c r="I1759" s="151">
        <v>7</v>
      </c>
      <c r="J1759" s="154" t="s">
        <v>182</v>
      </c>
    </row>
    <row r="1760" spans="1:10" x14ac:dyDescent="0.3">
      <c r="A1760" s="151">
        <v>1759</v>
      </c>
      <c r="B1760" s="151" t="s">
        <v>3746</v>
      </c>
      <c r="C1760" s="151" t="s">
        <v>3747</v>
      </c>
      <c r="D1760" s="151" t="s">
        <v>3726</v>
      </c>
      <c r="E1760" s="151" t="s">
        <v>3727</v>
      </c>
      <c r="F1760" s="151">
        <v>3</v>
      </c>
      <c r="G1760" s="151" t="s">
        <v>3113</v>
      </c>
      <c r="H1760" s="153">
        <v>5</v>
      </c>
      <c r="I1760" s="151">
        <v>7</v>
      </c>
      <c r="J1760" s="154" t="s">
        <v>182</v>
      </c>
    </row>
    <row r="1761" spans="1:10" x14ac:dyDescent="0.3">
      <c r="A1761" s="151">
        <v>1760</v>
      </c>
      <c r="B1761" s="151" t="s">
        <v>3748</v>
      </c>
      <c r="C1761" s="151" t="s">
        <v>3749</v>
      </c>
      <c r="D1761" s="151" t="s">
        <v>3726</v>
      </c>
      <c r="E1761" s="151" t="s">
        <v>3727</v>
      </c>
      <c r="F1761" s="151">
        <v>3</v>
      </c>
      <c r="G1761" s="151" t="s">
        <v>3113</v>
      </c>
      <c r="H1761" s="153">
        <v>5</v>
      </c>
      <c r="I1761" s="151">
        <v>7</v>
      </c>
      <c r="J1761" s="154" t="s">
        <v>182</v>
      </c>
    </row>
    <row r="1762" spans="1:10" x14ac:dyDescent="0.3">
      <c r="A1762" s="151">
        <v>1761</v>
      </c>
      <c r="B1762" s="151" t="s">
        <v>3750</v>
      </c>
      <c r="C1762" s="151" t="s">
        <v>3751</v>
      </c>
      <c r="D1762" s="151" t="s">
        <v>3726</v>
      </c>
      <c r="E1762" s="151" t="s">
        <v>3727</v>
      </c>
      <c r="F1762" s="151">
        <v>3</v>
      </c>
      <c r="G1762" s="151" t="s">
        <v>3113</v>
      </c>
      <c r="H1762" s="153">
        <v>5</v>
      </c>
      <c r="I1762" s="151">
        <v>7</v>
      </c>
      <c r="J1762" s="154" t="s">
        <v>182</v>
      </c>
    </row>
    <row r="1763" spans="1:10" x14ac:dyDescent="0.3">
      <c r="A1763" s="151">
        <v>1762</v>
      </c>
      <c r="B1763" s="151" t="s">
        <v>3752</v>
      </c>
      <c r="C1763" s="151" t="s">
        <v>3753</v>
      </c>
      <c r="D1763" s="151" t="s">
        <v>3726</v>
      </c>
      <c r="E1763" s="151" t="s">
        <v>3727</v>
      </c>
      <c r="F1763" s="151">
        <v>3</v>
      </c>
      <c r="G1763" s="151" t="s">
        <v>3113</v>
      </c>
      <c r="H1763" s="153">
        <v>5</v>
      </c>
      <c r="I1763" s="151">
        <v>7</v>
      </c>
      <c r="J1763" s="154" t="s">
        <v>182</v>
      </c>
    </row>
    <row r="1764" spans="1:10" x14ac:dyDescent="0.3">
      <c r="A1764" s="151">
        <v>1763</v>
      </c>
      <c r="B1764" s="151" t="s">
        <v>3754</v>
      </c>
      <c r="C1764" s="151" t="s">
        <v>3755</v>
      </c>
      <c r="D1764" s="151" t="s">
        <v>3726</v>
      </c>
      <c r="E1764" s="151" t="s">
        <v>3727</v>
      </c>
      <c r="F1764" s="151">
        <v>3</v>
      </c>
      <c r="G1764" s="151" t="s">
        <v>3113</v>
      </c>
      <c r="H1764" s="153">
        <v>5</v>
      </c>
      <c r="I1764" s="151">
        <v>7</v>
      </c>
      <c r="J1764" s="154" t="s">
        <v>182</v>
      </c>
    </row>
    <row r="1765" spans="1:10" x14ac:dyDescent="0.3">
      <c r="A1765" s="151">
        <v>1764</v>
      </c>
      <c r="B1765" s="151" t="s">
        <v>3756</v>
      </c>
      <c r="C1765" s="151" t="s">
        <v>3757</v>
      </c>
      <c r="D1765" s="151" t="s">
        <v>3726</v>
      </c>
      <c r="E1765" s="151" t="s">
        <v>3727</v>
      </c>
      <c r="F1765" s="151">
        <v>3</v>
      </c>
      <c r="G1765" s="151" t="s">
        <v>3113</v>
      </c>
      <c r="H1765" s="153">
        <v>5</v>
      </c>
      <c r="I1765" s="151">
        <v>7</v>
      </c>
      <c r="J1765" s="154" t="s">
        <v>182</v>
      </c>
    </row>
    <row r="1766" spans="1:10" x14ac:dyDescent="0.3">
      <c r="A1766" s="151">
        <v>1765</v>
      </c>
      <c r="B1766" s="151" t="s">
        <v>3758</v>
      </c>
      <c r="C1766" s="151" t="s">
        <v>3759</v>
      </c>
      <c r="D1766" s="151" t="s">
        <v>3726</v>
      </c>
      <c r="E1766" s="151" t="s">
        <v>3727</v>
      </c>
      <c r="F1766" s="151">
        <v>3</v>
      </c>
      <c r="G1766" s="151" t="s">
        <v>3113</v>
      </c>
      <c r="H1766" s="153">
        <v>5</v>
      </c>
      <c r="I1766" s="151">
        <v>7</v>
      </c>
      <c r="J1766" s="154" t="s">
        <v>182</v>
      </c>
    </row>
    <row r="1767" spans="1:10" x14ac:dyDescent="0.3">
      <c r="A1767" s="151">
        <v>1766</v>
      </c>
      <c r="B1767" s="151" t="s">
        <v>3760</v>
      </c>
      <c r="C1767" s="151" t="s">
        <v>3761</v>
      </c>
      <c r="D1767" s="151" t="s">
        <v>3726</v>
      </c>
      <c r="E1767" s="151" t="s">
        <v>3727</v>
      </c>
      <c r="F1767" s="151">
        <v>3</v>
      </c>
      <c r="G1767" s="151" t="s">
        <v>3113</v>
      </c>
      <c r="H1767" s="153">
        <v>5</v>
      </c>
      <c r="I1767" s="151">
        <v>7</v>
      </c>
      <c r="J1767" s="154" t="s">
        <v>182</v>
      </c>
    </row>
    <row r="1768" spans="1:10" x14ac:dyDescent="0.3">
      <c r="A1768" s="151">
        <v>1767</v>
      </c>
      <c r="B1768" s="151" t="s">
        <v>3762</v>
      </c>
      <c r="C1768" s="151" t="s">
        <v>3763</v>
      </c>
      <c r="D1768" s="151" t="s">
        <v>3726</v>
      </c>
      <c r="E1768" s="151" t="s">
        <v>3727</v>
      </c>
      <c r="F1768" s="151">
        <v>3</v>
      </c>
      <c r="G1768" s="151" t="s">
        <v>3113</v>
      </c>
      <c r="H1768" s="153">
        <v>5</v>
      </c>
      <c r="I1768" s="151">
        <v>7</v>
      </c>
      <c r="J1768" s="154" t="s">
        <v>182</v>
      </c>
    </row>
    <row r="1769" spans="1:10" x14ac:dyDescent="0.3">
      <c r="A1769" s="151">
        <v>1768</v>
      </c>
      <c r="B1769" s="151" t="s">
        <v>3764</v>
      </c>
      <c r="C1769" s="151" t="s">
        <v>3765</v>
      </c>
      <c r="D1769" s="151" t="s">
        <v>3726</v>
      </c>
      <c r="E1769" s="151" t="s">
        <v>3727</v>
      </c>
      <c r="F1769" s="151">
        <v>3</v>
      </c>
      <c r="G1769" s="151" t="s">
        <v>3113</v>
      </c>
      <c r="H1769" s="153">
        <v>5</v>
      </c>
      <c r="I1769" s="151">
        <v>7</v>
      </c>
      <c r="J1769" s="154" t="s">
        <v>182</v>
      </c>
    </row>
    <row r="1770" spans="1:10" x14ac:dyDescent="0.3">
      <c r="A1770" s="151">
        <v>1769</v>
      </c>
      <c r="B1770" s="151" t="s">
        <v>3766</v>
      </c>
      <c r="C1770" s="151" t="s">
        <v>3767</v>
      </c>
      <c r="D1770" s="151" t="s">
        <v>3726</v>
      </c>
      <c r="E1770" s="151" t="s">
        <v>3727</v>
      </c>
      <c r="F1770" s="151">
        <v>3</v>
      </c>
      <c r="G1770" s="151" t="s">
        <v>3113</v>
      </c>
      <c r="H1770" s="153">
        <v>5</v>
      </c>
      <c r="I1770" s="151">
        <v>7</v>
      </c>
      <c r="J1770" s="154" t="s">
        <v>182</v>
      </c>
    </row>
    <row r="1771" spans="1:10" x14ac:dyDescent="0.3">
      <c r="A1771" s="151">
        <v>1770</v>
      </c>
      <c r="B1771" s="151" t="s">
        <v>3768</v>
      </c>
      <c r="C1771" s="151" t="s">
        <v>3769</v>
      </c>
      <c r="D1771" s="151" t="s">
        <v>3726</v>
      </c>
      <c r="E1771" s="151" t="s">
        <v>3727</v>
      </c>
      <c r="F1771" s="151">
        <v>3</v>
      </c>
      <c r="G1771" s="151" t="s">
        <v>3113</v>
      </c>
      <c r="H1771" s="153">
        <v>5</v>
      </c>
      <c r="I1771" s="151">
        <v>7</v>
      </c>
      <c r="J1771" s="154" t="s">
        <v>182</v>
      </c>
    </row>
    <row r="1772" spans="1:10" x14ac:dyDescent="0.3">
      <c r="A1772" s="151">
        <v>1771</v>
      </c>
      <c r="B1772" s="151" t="s">
        <v>3770</v>
      </c>
      <c r="C1772" s="151" t="s">
        <v>3771</v>
      </c>
      <c r="D1772" s="151" t="s">
        <v>3726</v>
      </c>
      <c r="E1772" s="151" t="s">
        <v>3727</v>
      </c>
      <c r="F1772" s="151">
        <v>3</v>
      </c>
      <c r="G1772" s="151" t="s">
        <v>3113</v>
      </c>
      <c r="H1772" s="153">
        <v>5</v>
      </c>
      <c r="I1772" s="151">
        <v>7</v>
      </c>
      <c r="J1772" s="154" t="s">
        <v>182</v>
      </c>
    </row>
    <row r="1773" spans="1:10" x14ac:dyDescent="0.3">
      <c r="A1773" s="151">
        <v>1772</v>
      </c>
      <c r="B1773" s="151" t="s">
        <v>3772</v>
      </c>
      <c r="C1773" s="151" t="s">
        <v>3773</v>
      </c>
      <c r="D1773" s="151" t="s">
        <v>3726</v>
      </c>
      <c r="E1773" s="151" t="s">
        <v>3727</v>
      </c>
      <c r="F1773" s="151">
        <v>3</v>
      </c>
      <c r="G1773" s="151" t="s">
        <v>3113</v>
      </c>
      <c r="H1773" s="153">
        <v>5</v>
      </c>
      <c r="I1773" s="151">
        <v>7</v>
      </c>
      <c r="J1773" s="154" t="s">
        <v>182</v>
      </c>
    </row>
    <row r="1774" spans="1:10" x14ac:dyDescent="0.3">
      <c r="A1774" s="151">
        <v>1773</v>
      </c>
      <c r="B1774" s="151" t="s">
        <v>3774</v>
      </c>
      <c r="C1774" s="151" t="s">
        <v>3775</v>
      </c>
      <c r="D1774" s="151" t="s">
        <v>3726</v>
      </c>
      <c r="E1774" s="151" t="s">
        <v>3727</v>
      </c>
      <c r="F1774" s="151">
        <v>3</v>
      </c>
      <c r="G1774" s="151" t="s">
        <v>3113</v>
      </c>
      <c r="H1774" s="153">
        <v>5</v>
      </c>
      <c r="I1774" s="151">
        <v>7</v>
      </c>
      <c r="J1774" s="154" t="s">
        <v>182</v>
      </c>
    </row>
    <row r="1775" spans="1:10" x14ac:dyDescent="0.3">
      <c r="A1775" s="151">
        <v>1774</v>
      </c>
      <c r="B1775" s="151" t="s">
        <v>3776</v>
      </c>
      <c r="C1775" s="151" t="s">
        <v>3777</v>
      </c>
      <c r="D1775" s="151" t="s">
        <v>3726</v>
      </c>
      <c r="E1775" s="151" t="s">
        <v>3727</v>
      </c>
      <c r="F1775" s="151">
        <v>3</v>
      </c>
      <c r="G1775" s="151" t="s">
        <v>3113</v>
      </c>
      <c r="H1775" s="153">
        <v>5</v>
      </c>
      <c r="I1775" s="151">
        <v>7</v>
      </c>
      <c r="J1775" s="154" t="s">
        <v>182</v>
      </c>
    </row>
    <row r="1776" spans="1:10" x14ac:dyDescent="0.3">
      <c r="A1776" s="151">
        <v>1775</v>
      </c>
      <c r="B1776" s="151" t="s">
        <v>3778</v>
      </c>
      <c r="C1776" s="151" t="s">
        <v>3779</v>
      </c>
      <c r="D1776" s="151" t="s">
        <v>3726</v>
      </c>
      <c r="E1776" s="151" t="s">
        <v>3727</v>
      </c>
      <c r="F1776" s="151">
        <v>3</v>
      </c>
      <c r="G1776" s="151" t="s">
        <v>3113</v>
      </c>
      <c r="H1776" s="153">
        <v>5</v>
      </c>
      <c r="I1776" s="151">
        <v>7</v>
      </c>
      <c r="J1776" s="154" t="s">
        <v>182</v>
      </c>
    </row>
    <row r="1777" spans="1:10" x14ac:dyDescent="0.3">
      <c r="A1777" s="151">
        <v>1776</v>
      </c>
      <c r="B1777" s="151" t="s">
        <v>3780</v>
      </c>
      <c r="C1777" s="151" t="s">
        <v>3781</v>
      </c>
      <c r="D1777" s="151" t="s">
        <v>3726</v>
      </c>
      <c r="E1777" s="151" t="s">
        <v>3727</v>
      </c>
      <c r="F1777" s="151">
        <v>3</v>
      </c>
      <c r="G1777" s="151" t="s">
        <v>3113</v>
      </c>
      <c r="H1777" s="153">
        <v>5</v>
      </c>
      <c r="I1777" s="151">
        <v>7</v>
      </c>
      <c r="J1777" s="154" t="s">
        <v>182</v>
      </c>
    </row>
    <row r="1778" spans="1:10" x14ac:dyDescent="0.3">
      <c r="A1778" s="151">
        <v>1777</v>
      </c>
      <c r="B1778" s="151" t="s">
        <v>3782</v>
      </c>
      <c r="C1778" s="151" t="s">
        <v>3783</v>
      </c>
      <c r="D1778" s="151" t="s">
        <v>3726</v>
      </c>
      <c r="E1778" s="151" t="s">
        <v>3727</v>
      </c>
      <c r="F1778" s="151">
        <v>3</v>
      </c>
      <c r="G1778" s="151" t="s">
        <v>3113</v>
      </c>
      <c r="H1778" s="153">
        <v>5</v>
      </c>
      <c r="I1778" s="151">
        <v>7</v>
      </c>
      <c r="J1778" s="154" t="s">
        <v>182</v>
      </c>
    </row>
    <row r="1779" spans="1:10" x14ac:dyDescent="0.3">
      <c r="A1779" s="151">
        <v>1778</v>
      </c>
      <c r="B1779" s="151" t="s">
        <v>3784</v>
      </c>
      <c r="C1779" s="151" t="s">
        <v>3785</v>
      </c>
      <c r="D1779" s="151" t="s">
        <v>3726</v>
      </c>
      <c r="E1779" s="151" t="s">
        <v>3727</v>
      </c>
      <c r="F1779" s="151">
        <v>3</v>
      </c>
      <c r="G1779" s="151" t="s">
        <v>3113</v>
      </c>
      <c r="H1779" s="153">
        <v>5</v>
      </c>
      <c r="I1779" s="151">
        <v>7</v>
      </c>
      <c r="J1779" s="154" t="s">
        <v>182</v>
      </c>
    </row>
    <row r="1780" spans="1:10" x14ac:dyDescent="0.3">
      <c r="A1780" s="151">
        <v>1779</v>
      </c>
      <c r="B1780" s="151" t="s">
        <v>3786</v>
      </c>
      <c r="C1780" s="151" t="s">
        <v>3787</v>
      </c>
      <c r="D1780" s="151" t="s">
        <v>3726</v>
      </c>
      <c r="E1780" s="151" t="s">
        <v>3727</v>
      </c>
      <c r="F1780" s="151">
        <v>3</v>
      </c>
      <c r="G1780" s="151" t="s">
        <v>3113</v>
      </c>
      <c r="H1780" s="153">
        <v>5</v>
      </c>
      <c r="I1780" s="151">
        <v>7</v>
      </c>
      <c r="J1780" s="154" t="s">
        <v>182</v>
      </c>
    </row>
    <row r="1781" spans="1:10" x14ac:dyDescent="0.3">
      <c r="A1781" s="151">
        <v>1780</v>
      </c>
      <c r="B1781" s="151" t="s">
        <v>3788</v>
      </c>
      <c r="C1781" s="151" t="s">
        <v>3789</v>
      </c>
      <c r="D1781" s="151" t="s">
        <v>3726</v>
      </c>
      <c r="E1781" s="151" t="s">
        <v>3727</v>
      </c>
      <c r="F1781" s="151">
        <v>3</v>
      </c>
      <c r="G1781" s="151" t="s">
        <v>3113</v>
      </c>
      <c r="H1781" s="153">
        <v>5</v>
      </c>
      <c r="I1781" s="151">
        <v>7</v>
      </c>
      <c r="J1781" s="154" t="s">
        <v>182</v>
      </c>
    </row>
    <row r="1782" spans="1:10" x14ac:dyDescent="0.3">
      <c r="A1782" s="151">
        <v>1781</v>
      </c>
      <c r="B1782" s="151" t="s">
        <v>3790</v>
      </c>
      <c r="C1782" s="151" t="s">
        <v>3791</v>
      </c>
      <c r="D1782" s="151" t="s">
        <v>3726</v>
      </c>
      <c r="E1782" s="151" t="s">
        <v>3727</v>
      </c>
      <c r="F1782" s="151">
        <v>3</v>
      </c>
      <c r="G1782" s="151" t="s">
        <v>3113</v>
      </c>
      <c r="H1782" s="153">
        <v>5</v>
      </c>
      <c r="I1782" s="151">
        <v>7</v>
      </c>
      <c r="J1782" s="154" t="s">
        <v>182</v>
      </c>
    </row>
    <row r="1783" spans="1:10" x14ac:dyDescent="0.3">
      <c r="A1783" s="151">
        <v>1782</v>
      </c>
      <c r="B1783" s="151" t="s">
        <v>3792</v>
      </c>
      <c r="C1783" s="151" t="s">
        <v>3793</v>
      </c>
      <c r="D1783" s="151" t="s">
        <v>3726</v>
      </c>
      <c r="E1783" s="151" t="s">
        <v>3727</v>
      </c>
      <c r="F1783" s="151">
        <v>3</v>
      </c>
      <c r="G1783" s="151" t="s">
        <v>3113</v>
      </c>
      <c r="H1783" s="153">
        <v>5</v>
      </c>
      <c r="I1783" s="151">
        <v>7</v>
      </c>
      <c r="J1783" s="154" t="s">
        <v>182</v>
      </c>
    </row>
    <row r="1784" spans="1:10" x14ac:dyDescent="0.3">
      <c r="A1784" s="151">
        <v>1783</v>
      </c>
      <c r="B1784" s="151" t="s">
        <v>3794</v>
      </c>
      <c r="C1784" s="151" t="s">
        <v>3795</v>
      </c>
      <c r="D1784" s="151" t="s">
        <v>3726</v>
      </c>
      <c r="E1784" s="151" t="s">
        <v>3727</v>
      </c>
      <c r="F1784" s="151">
        <v>3</v>
      </c>
      <c r="G1784" s="151" t="s">
        <v>3113</v>
      </c>
      <c r="H1784" s="153">
        <v>5</v>
      </c>
      <c r="I1784" s="151">
        <v>7</v>
      </c>
      <c r="J1784" s="154" t="s">
        <v>182</v>
      </c>
    </row>
    <row r="1785" spans="1:10" x14ac:dyDescent="0.3">
      <c r="A1785" s="151">
        <v>1784</v>
      </c>
      <c r="B1785" s="151" t="s">
        <v>3796</v>
      </c>
      <c r="C1785" s="151" t="s">
        <v>3797</v>
      </c>
      <c r="D1785" s="151" t="s">
        <v>3726</v>
      </c>
      <c r="E1785" s="151" t="s">
        <v>3727</v>
      </c>
      <c r="F1785" s="151">
        <v>3</v>
      </c>
      <c r="G1785" s="151" t="s">
        <v>3113</v>
      </c>
      <c r="H1785" s="153">
        <v>5</v>
      </c>
      <c r="I1785" s="151">
        <v>7</v>
      </c>
      <c r="J1785" s="154" t="s">
        <v>182</v>
      </c>
    </row>
    <row r="1786" spans="1:10" x14ac:dyDescent="0.3">
      <c r="A1786" s="151">
        <v>1785</v>
      </c>
      <c r="B1786" s="151" t="s">
        <v>3798</v>
      </c>
      <c r="C1786" s="151" t="s">
        <v>3799</v>
      </c>
      <c r="D1786" s="151" t="s">
        <v>3726</v>
      </c>
      <c r="E1786" s="151" t="s">
        <v>3727</v>
      </c>
      <c r="F1786" s="151">
        <v>3</v>
      </c>
      <c r="G1786" s="151" t="s">
        <v>3113</v>
      </c>
      <c r="H1786" s="153">
        <v>5</v>
      </c>
      <c r="I1786" s="151">
        <v>7</v>
      </c>
      <c r="J1786" s="154" t="s">
        <v>182</v>
      </c>
    </row>
    <row r="1787" spans="1:10" x14ac:dyDescent="0.3">
      <c r="A1787" s="151">
        <v>1786</v>
      </c>
      <c r="B1787" s="151" t="s">
        <v>3800</v>
      </c>
      <c r="C1787" s="151" t="s">
        <v>3801</v>
      </c>
      <c r="D1787" s="151" t="s">
        <v>3726</v>
      </c>
      <c r="E1787" s="151" t="s">
        <v>3727</v>
      </c>
      <c r="F1787" s="151">
        <v>3</v>
      </c>
      <c r="G1787" s="151" t="s">
        <v>3113</v>
      </c>
      <c r="H1787" s="153">
        <v>5</v>
      </c>
      <c r="I1787" s="151">
        <v>7</v>
      </c>
      <c r="J1787" s="154" t="s">
        <v>182</v>
      </c>
    </row>
    <row r="1788" spans="1:10" x14ac:dyDescent="0.3">
      <c r="A1788" s="151">
        <v>1787</v>
      </c>
      <c r="B1788" s="151" t="s">
        <v>3802</v>
      </c>
      <c r="C1788" s="151" t="s">
        <v>3803</v>
      </c>
      <c r="D1788" s="151" t="s">
        <v>3726</v>
      </c>
      <c r="E1788" s="151" t="s">
        <v>3727</v>
      </c>
      <c r="F1788" s="151">
        <v>3</v>
      </c>
      <c r="G1788" s="151" t="s">
        <v>3113</v>
      </c>
      <c r="H1788" s="153">
        <v>5</v>
      </c>
      <c r="I1788" s="151">
        <v>7</v>
      </c>
      <c r="J1788" s="154" t="s">
        <v>182</v>
      </c>
    </row>
    <row r="1789" spans="1:10" x14ac:dyDescent="0.3">
      <c r="A1789" s="151">
        <v>1788</v>
      </c>
      <c r="B1789" s="151" t="s">
        <v>3804</v>
      </c>
      <c r="C1789" s="151" t="s">
        <v>3805</v>
      </c>
      <c r="D1789" s="151" t="s">
        <v>3726</v>
      </c>
      <c r="E1789" s="151" t="s">
        <v>3727</v>
      </c>
      <c r="F1789" s="151">
        <v>3</v>
      </c>
      <c r="G1789" s="151" t="s">
        <v>3113</v>
      </c>
      <c r="H1789" s="153">
        <v>5</v>
      </c>
      <c r="I1789" s="151">
        <v>7</v>
      </c>
      <c r="J1789" s="154" t="s">
        <v>182</v>
      </c>
    </row>
    <row r="1790" spans="1:10" x14ac:dyDescent="0.3">
      <c r="A1790" s="151">
        <v>1789</v>
      </c>
      <c r="B1790" s="151" t="s">
        <v>3806</v>
      </c>
      <c r="C1790" s="151" t="s">
        <v>3807</v>
      </c>
      <c r="D1790" s="151" t="s">
        <v>3808</v>
      </c>
      <c r="E1790" s="151" t="s">
        <v>3809</v>
      </c>
      <c r="F1790" s="151">
        <v>3</v>
      </c>
      <c r="G1790" s="151" t="s">
        <v>3113</v>
      </c>
      <c r="H1790" s="153">
        <v>5</v>
      </c>
      <c r="I1790" s="151">
        <v>7</v>
      </c>
      <c r="J1790" s="154" t="s">
        <v>182</v>
      </c>
    </row>
    <row r="1791" spans="1:10" x14ac:dyDescent="0.3">
      <c r="A1791" s="151">
        <v>1790</v>
      </c>
      <c r="B1791" s="151" t="s">
        <v>3810</v>
      </c>
      <c r="C1791" s="151" t="s">
        <v>3811</v>
      </c>
      <c r="D1791" s="151" t="s">
        <v>3808</v>
      </c>
      <c r="E1791" s="151" t="s">
        <v>3809</v>
      </c>
      <c r="F1791" s="151">
        <v>3</v>
      </c>
      <c r="G1791" s="151" t="s">
        <v>3113</v>
      </c>
      <c r="H1791" s="153">
        <v>5</v>
      </c>
      <c r="I1791" s="151">
        <v>7</v>
      </c>
      <c r="J1791" s="154" t="s">
        <v>182</v>
      </c>
    </row>
    <row r="1792" spans="1:10" x14ac:dyDescent="0.3">
      <c r="A1792" s="151">
        <v>1791</v>
      </c>
      <c r="B1792" s="151" t="s">
        <v>3812</v>
      </c>
      <c r="C1792" s="151" t="s">
        <v>3813</v>
      </c>
      <c r="D1792" s="151" t="s">
        <v>3808</v>
      </c>
      <c r="E1792" s="151" t="s">
        <v>3809</v>
      </c>
      <c r="F1792" s="151">
        <v>3</v>
      </c>
      <c r="G1792" s="151" t="s">
        <v>3113</v>
      </c>
      <c r="H1792" s="153">
        <v>5</v>
      </c>
      <c r="I1792" s="151">
        <v>7</v>
      </c>
      <c r="J1792" s="154" t="s">
        <v>182</v>
      </c>
    </row>
    <row r="1793" spans="1:10" x14ac:dyDescent="0.3">
      <c r="A1793" s="151">
        <v>1792</v>
      </c>
      <c r="B1793" s="151" t="s">
        <v>3814</v>
      </c>
      <c r="C1793" s="151" t="s">
        <v>3815</v>
      </c>
      <c r="D1793" s="151" t="s">
        <v>3808</v>
      </c>
      <c r="E1793" s="151" t="s">
        <v>3809</v>
      </c>
      <c r="F1793" s="151">
        <v>3</v>
      </c>
      <c r="G1793" s="151" t="s">
        <v>3113</v>
      </c>
      <c r="H1793" s="153">
        <v>5</v>
      </c>
      <c r="I1793" s="151">
        <v>7</v>
      </c>
      <c r="J1793" s="154" t="s">
        <v>182</v>
      </c>
    </row>
    <row r="1794" spans="1:10" x14ac:dyDescent="0.3">
      <c r="A1794" s="151">
        <v>1793</v>
      </c>
      <c r="B1794" s="151" t="s">
        <v>3816</v>
      </c>
      <c r="C1794" s="151" t="s">
        <v>3817</v>
      </c>
      <c r="D1794" s="151" t="s">
        <v>3808</v>
      </c>
      <c r="E1794" s="151" t="s">
        <v>3809</v>
      </c>
      <c r="F1794" s="151">
        <v>3</v>
      </c>
      <c r="G1794" s="151" t="s">
        <v>3113</v>
      </c>
      <c r="H1794" s="153">
        <v>5</v>
      </c>
      <c r="I1794" s="151">
        <v>7</v>
      </c>
      <c r="J1794" s="154" t="s">
        <v>182</v>
      </c>
    </row>
    <row r="1795" spans="1:10" x14ac:dyDescent="0.3">
      <c r="A1795" s="151">
        <v>1794</v>
      </c>
      <c r="B1795" s="151" t="s">
        <v>3818</v>
      </c>
      <c r="C1795" s="151" t="s">
        <v>3819</v>
      </c>
      <c r="D1795" s="151" t="s">
        <v>3808</v>
      </c>
      <c r="E1795" s="151" t="s">
        <v>3809</v>
      </c>
      <c r="F1795" s="151">
        <v>3</v>
      </c>
      <c r="G1795" s="151" t="s">
        <v>3113</v>
      </c>
      <c r="H1795" s="153">
        <v>5</v>
      </c>
      <c r="I1795" s="151">
        <v>7</v>
      </c>
      <c r="J1795" s="154" t="s">
        <v>182</v>
      </c>
    </row>
    <row r="1796" spans="1:10" x14ac:dyDescent="0.3">
      <c r="A1796" s="151">
        <v>1795</v>
      </c>
      <c r="B1796" s="151" t="s">
        <v>3820</v>
      </c>
      <c r="C1796" s="151" t="s">
        <v>3821</v>
      </c>
      <c r="D1796" s="151" t="s">
        <v>3808</v>
      </c>
      <c r="E1796" s="151" t="s">
        <v>3809</v>
      </c>
      <c r="F1796" s="151">
        <v>3</v>
      </c>
      <c r="G1796" s="151" t="s">
        <v>3113</v>
      </c>
      <c r="H1796" s="153">
        <v>5</v>
      </c>
      <c r="I1796" s="151">
        <v>7</v>
      </c>
      <c r="J1796" s="154" t="s">
        <v>182</v>
      </c>
    </row>
    <row r="1797" spans="1:10" x14ac:dyDescent="0.3">
      <c r="A1797" s="151">
        <v>1796</v>
      </c>
      <c r="B1797" s="151" t="s">
        <v>3822</v>
      </c>
      <c r="C1797" s="151" t="s">
        <v>3823</v>
      </c>
      <c r="D1797" s="151" t="s">
        <v>3808</v>
      </c>
      <c r="E1797" s="151" t="s">
        <v>3809</v>
      </c>
      <c r="F1797" s="151">
        <v>3</v>
      </c>
      <c r="G1797" s="151" t="s">
        <v>3113</v>
      </c>
      <c r="H1797" s="153">
        <v>5</v>
      </c>
      <c r="I1797" s="151">
        <v>7</v>
      </c>
      <c r="J1797" s="154" t="s">
        <v>182</v>
      </c>
    </row>
    <row r="1798" spans="1:10" x14ac:dyDescent="0.3">
      <c r="A1798" s="151">
        <v>1797</v>
      </c>
      <c r="B1798" s="151" t="s">
        <v>3824</v>
      </c>
      <c r="C1798" s="151" t="s">
        <v>3825</v>
      </c>
      <c r="D1798" s="151" t="s">
        <v>3808</v>
      </c>
      <c r="E1798" s="151" t="s">
        <v>3809</v>
      </c>
      <c r="F1798" s="151">
        <v>3</v>
      </c>
      <c r="G1798" s="151" t="s">
        <v>3113</v>
      </c>
      <c r="H1798" s="153">
        <v>5</v>
      </c>
      <c r="I1798" s="151">
        <v>7</v>
      </c>
      <c r="J1798" s="154" t="s">
        <v>182</v>
      </c>
    </row>
    <row r="1799" spans="1:10" x14ac:dyDescent="0.3">
      <c r="A1799" s="151">
        <v>1798</v>
      </c>
      <c r="B1799" s="151" t="s">
        <v>3826</v>
      </c>
      <c r="C1799" s="151" t="s">
        <v>3827</v>
      </c>
      <c r="D1799" s="151" t="s">
        <v>3808</v>
      </c>
      <c r="E1799" s="151" t="s">
        <v>3809</v>
      </c>
      <c r="F1799" s="151">
        <v>3</v>
      </c>
      <c r="G1799" s="151" t="s">
        <v>3113</v>
      </c>
      <c r="H1799" s="153">
        <v>5</v>
      </c>
      <c r="I1799" s="151">
        <v>7</v>
      </c>
      <c r="J1799" s="154" t="s">
        <v>182</v>
      </c>
    </row>
    <row r="1800" spans="1:10" x14ac:dyDescent="0.3">
      <c r="A1800" s="151">
        <v>1799</v>
      </c>
      <c r="B1800" s="151" t="s">
        <v>3828</v>
      </c>
      <c r="C1800" s="151" t="s">
        <v>3829</v>
      </c>
      <c r="D1800" s="151" t="s">
        <v>3808</v>
      </c>
      <c r="E1800" s="151" t="s">
        <v>3809</v>
      </c>
      <c r="F1800" s="151">
        <v>3</v>
      </c>
      <c r="G1800" s="151" t="s">
        <v>3113</v>
      </c>
      <c r="H1800" s="153">
        <v>5</v>
      </c>
      <c r="I1800" s="151">
        <v>7</v>
      </c>
      <c r="J1800" s="154" t="s">
        <v>182</v>
      </c>
    </row>
    <row r="1801" spans="1:10" x14ac:dyDescent="0.3">
      <c r="A1801" s="151">
        <v>1800</v>
      </c>
      <c r="B1801" s="151" t="s">
        <v>3830</v>
      </c>
      <c r="C1801" s="151" t="s">
        <v>3831</v>
      </c>
      <c r="D1801" s="151" t="s">
        <v>3808</v>
      </c>
      <c r="E1801" s="151" t="s">
        <v>3809</v>
      </c>
      <c r="F1801" s="151">
        <v>3</v>
      </c>
      <c r="G1801" s="151" t="s">
        <v>3113</v>
      </c>
      <c r="H1801" s="153">
        <v>5</v>
      </c>
      <c r="I1801" s="151">
        <v>7</v>
      </c>
      <c r="J1801" s="154" t="s">
        <v>182</v>
      </c>
    </row>
    <row r="1802" spans="1:10" x14ac:dyDescent="0.3">
      <c r="A1802" s="151">
        <v>1801</v>
      </c>
      <c r="B1802" s="151" t="s">
        <v>3832</v>
      </c>
      <c r="C1802" s="151" t="s">
        <v>3833</v>
      </c>
      <c r="D1802" s="151" t="s">
        <v>3808</v>
      </c>
      <c r="E1802" s="151" t="s">
        <v>3809</v>
      </c>
      <c r="F1802" s="151">
        <v>3</v>
      </c>
      <c r="G1802" s="151" t="s">
        <v>3113</v>
      </c>
      <c r="H1802" s="153">
        <v>5</v>
      </c>
      <c r="I1802" s="151">
        <v>7</v>
      </c>
      <c r="J1802" s="154" t="s">
        <v>182</v>
      </c>
    </row>
    <row r="1803" spans="1:10" x14ac:dyDescent="0.3">
      <c r="A1803" s="151">
        <v>1802</v>
      </c>
      <c r="B1803" s="151" t="s">
        <v>3834</v>
      </c>
      <c r="C1803" s="151" t="s">
        <v>3835</v>
      </c>
      <c r="D1803" s="151" t="s">
        <v>3808</v>
      </c>
      <c r="E1803" s="151" t="s">
        <v>3809</v>
      </c>
      <c r="F1803" s="151">
        <v>3</v>
      </c>
      <c r="G1803" s="151" t="s">
        <v>3113</v>
      </c>
      <c r="H1803" s="153">
        <v>5</v>
      </c>
      <c r="I1803" s="151">
        <v>7</v>
      </c>
      <c r="J1803" s="154" t="s">
        <v>182</v>
      </c>
    </row>
    <row r="1804" spans="1:10" x14ac:dyDescent="0.3">
      <c r="A1804" s="151">
        <v>1803</v>
      </c>
      <c r="B1804" s="151" t="s">
        <v>3836</v>
      </c>
      <c r="C1804" s="151" t="s">
        <v>3837</v>
      </c>
      <c r="D1804" s="151" t="s">
        <v>3808</v>
      </c>
      <c r="E1804" s="151" t="s">
        <v>3809</v>
      </c>
      <c r="F1804" s="151">
        <v>3</v>
      </c>
      <c r="G1804" s="151" t="s">
        <v>3113</v>
      </c>
      <c r="H1804" s="153">
        <v>5</v>
      </c>
      <c r="I1804" s="151">
        <v>7</v>
      </c>
      <c r="J1804" s="154" t="s">
        <v>182</v>
      </c>
    </row>
    <row r="1805" spans="1:10" x14ac:dyDescent="0.3">
      <c r="A1805" s="151">
        <v>1804</v>
      </c>
      <c r="B1805" s="151" t="s">
        <v>3838</v>
      </c>
      <c r="C1805" s="151" t="s">
        <v>3839</v>
      </c>
      <c r="D1805" s="151" t="s">
        <v>3808</v>
      </c>
      <c r="E1805" s="151" t="s">
        <v>3809</v>
      </c>
      <c r="F1805" s="151">
        <v>3</v>
      </c>
      <c r="G1805" s="151" t="s">
        <v>3113</v>
      </c>
      <c r="H1805" s="153">
        <v>5</v>
      </c>
      <c r="I1805" s="151">
        <v>7</v>
      </c>
      <c r="J1805" s="154" t="s">
        <v>182</v>
      </c>
    </row>
    <row r="1806" spans="1:10" x14ac:dyDescent="0.3">
      <c r="A1806" s="151">
        <v>1805</v>
      </c>
      <c r="B1806" s="151" t="s">
        <v>3840</v>
      </c>
      <c r="C1806" s="151" t="s">
        <v>3841</v>
      </c>
      <c r="D1806" s="151" t="s">
        <v>3808</v>
      </c>
      <c r="E1806" s="151" t="s">
        <v>3809</v>
      </c>
      <c r="F1806" s="151">
        <v>3</v>
      </c>
      <c r="G1806" s="151" t="s">
        <v>3113</v>
      </c>
      <c r="H1806" s="153">
        <v>5</v>
      </c>
      <c r="I1806" s="151">
        <v>7</v>
      </c>
      <c r="J1806" s="154" t="s">
        <v>182</v>
      </c>
    </row>
    <row r="1807" spans="1:10" x14ac:dyDescent="0.3">
      <c r="A1807" s="151">
        <v>1806</v>
      </c>
      <c r="B1807" s="151" t="s">
        <v>3842</v>
      </c>
      <c r="C1807" s="151" t="s">
        <v>3843</v>
      </c>
      <c r="D1807" s="151" t="s">
        <v>3808</v>
      </c>
      <c r="E1807" s="151" t="s">
        <v>3809</v>
      </c>
      <c r="F1807" s="151">
        <v>3</v>
      </c>
      <c r="G1807" s="151" t="s">
        <v>3113</v>
      </c>
      <c r="H1807" s="153">
        <v>5</v>
      </c>
      <c r="I1807" s="151">
        <v>7</v>
      </c>
      <c r="J1807" s="154" t="s">
        <v>182</v>
      </c>
    </row>
    <row r="1808" spans="1:10" x14ac:dyDescent="0.3">
      <c r="A1808" s="151">
        <v>1807</v>
      </c>
      <c r="B1808" s="151" t="s">
        <v>3844</v>
      </c>
      <c r="C1808" s="151" t="s">
        <v>3845</v>
      </c>
      <c r="D1808" s="151" t="s">
        <v>3808</v>
      </c>
      <c r="E1808" s="151" t="s">
        <v>3809</v>
      </c>
      <c r="F1808" s="151">
        <v>3</v>
      </c>
      <c r="G1808" s="151" t="s">
        <v>3113</v>
      </c>
      <c r="H1808" s="153">
        <v>5</v>
      </c>
      <c r="I1808" s="151">
        <v>7</v>
      </c>
      <c r="J1808" s="154" t="s">
        <v>182</v>
      </c>
    </row>
    <row r="1809" spans="1:10" x14ac:dyDescent="0.3">
      <c r="A1809" s="151">
        <v>1808</v>
      </c>
      <c r="B1809" s="151" t="s">
        <v>3846</v>
      </c>
      <c r="C1809" s="151" t="s">
        <v>3847</v>
      </c>
      <c r="D1809" s="151" t="s">
        <v>3808</v>
      </c>
      <c r="E1809" s="151" t="s">
        <v>3809</v>
      </c>
      <c r="F1809" s="151">
        <v>3</v>
      </c>
      <c r="G1809" s="151" t="s">
        <v>3113</v>
      </c>
      <c r="H1809" s="153">
        <v>5</v>
      </c>
      <c r="I1809" s="151">
        <v>7</v>
      </c>
      <c r="J1809" s="154" t="s">
        <v>182</v>
      </c>
    </row>
    <row r="1810" spans="1:10" x14ac:dyDescent="0.3">
      <c r="A1810" s="151">
        <v>1809</v>
      </c>
      <c r="B1810" s="151" t="s">
        <v>3848</v>
      </c>
      <c r="C1810" s="151" t="s">
        <v>3849</v>
      </c>
      <c r="D1810" s="151" t="s">
        <v>3850</v>
      </c>
      <c r="E1810" s="151" t="s">
        <v>3851</v>
      </c>
      <c r="F1810" s="151">
        <v>3</v>
      </c>
      <c r="G1810" s="151" t="s">
        <v>3113</v>
      </c>
      <c r="H1810" s="153">
        <v>4</v>
      </c>
      <c r="I1810" s="151">
        <v>5</v>
      </c>
      <c r="J1810" s="154" t="s">
        <v>552</v>
      </c>
    </row>
    <row r="1811" spans="1:10" x14ac:dyDescent="0.3">
      <c r="A1811" s="151">
        <v>1810</v>
      </c>
      <c r="B1811" s="151" t="s">
        <v>3852</v>
      </c>
      <c r="C1811" s="151" t="s">
        <v>3853</v>
      </c>
      <c r="D1811" s="151" t="s">
        <v>3850</v>
      </c>
      <c r="E1811" s="151" t="s">
        <v>3851</v>
      </c>
      <c r="F1811" s="151">
        <v>3</v>
      </c>
      <c r="G1811" s="151" t="s">
        <v>3113</v>
      </c>
      <c r="H1811" s="153">
        <v>4</v>
      </c>
      <c r="I1811" s="151">
        <v>5</v>
      </c>
      <c r="J1811" s="154" t="s">
        <v>552</v>
      </c>
    </row>
    <row r="1812" spans="1:10" x14ac:dyDescent="0.3">
      <c r="A1812" s="151">
        <v>1811</v>
      </c>
      <c r="B1812" s="151" t="s">
        <v>3854</v>
      </c>
      <c r="C1812" s="151" t="s">
        <v>3855</v>
      </c>
      <c r="D1812" s="151" t="s">
        <v>3850</v>
      </c>
      <c r="E1812" s="151" t="s">
        <v>3851</v>
      </c>
      <c r="F1812" s="151">
        <v>3</v>
      </c>
      <c r="G1812" s="151" t="s">
        <v>3113</v>
      </c>
      <c r="H1812" s="153">
        <v>4</v>
      </c>
      <c r="I1812" s="151">
        <v>5</v>
      </c>
      <c r="J1812" s="154" t="s">
        <v>552</v>
      </c>
    </row>
    <row r="1813" spans="1:10" x14ac:dyDescent="0.3">
      <c r="A1813" s="151">
        <v>1812</v>
      </c>
      <c r="B1813" s="151" t="s">
        <v>3856</v>
      </c>
      <c r="C1813" s="151" t="s">
        <v>3857</v>
      </c>
      <c r="D1813" s="151" t="s">
        <v>3850</v>
      </c>
      <c r="E1813" s="151" t="s">
        <v>3851</v>
      </c>
      <c r="F1813" s="151">
        <v>3</v>
      </c>
      <c r="G1813" s="151" t="s">
        <v>3113</v>
      </c>
      <c r="H1813" s="153">
        <v>4</v>
      </c>
      <c r="I1813" s="151">
        <v>5</v>
      </c>
      <c r="J1813" s="154" t="s">
        <v>552</v>
      </c>
    </row>
    <row r="1814" spans="1:10" x14ac:dyDescent="0.3">
      <c r="A1814" s="151">
        <v>1813</v>
      </c>
      <c r="B1814" s="151" t="s">
        <v>3858</v>
      </c>
      <c r="C1814" s="151" t="s">
        <v>3859</v>
      </c>
      <c r="D1814" s="151" t="s">
        <v>3850</v>
      </c>
      <c r="E1814" s="151" t="s">
        <v>3851</v>
      </c>
      <c r="F1814" s="151">
        <v>3</v>
      </c>
      <c r="G1814" s="151" t="s">
        <v>3113</v>
      </c>
      <c r="H1814" s="153">
        <v>4</v>
      </c>
      <c r="I1814" s="151">
        <v>5</v>
      </c>
      <c r="J1814" s="154" t="s">
        <v>552</v>
      </c>
    </row>
    <row r="1815" spans="1:10" x14ac:dyDescent="0.3">
      <c r="A1815" s="151">
        <v>1814</v>
      </c>
      <c r="B1815" s="151" t="s">
        <v>3860</v>
      </c>
      <c r="C1815" s="151" t="s">
        <v>3861</v>
      </c>
      <c r="D1815" s="151" t="s">
        <v>3850</v>
      </c>
      <c r="E1815" s="151" t="s">
        <v>3851</v>
      </c>
      <c r="F1815" s="151">
        <v>3</v>
      </c>
      <c r="G1815" s="151" t="s">
        <v>3113</v>
      </c>
      <c r="H1815" s="153">
        <v>4</v>
      </c>
      <c r="I1815" s="151">
        <v>5</v>
      </c>
      <c r="J1815" s="154" t="s">
        <v>552</v>
      </c>
    </row>
    <row r="1816" spans="1:10" x14ac:dyDescent="0.3">
      <c r="A1816" s="151">
        <v>1815</v>
      </c>
      <c r="B1816" s="151" t="s">
        <v>3862</v>
      </c>
      <c r="C1816" s="151" t="s">
        <v>3863</v>
      </c>
      <c r="D1816" s="151" t="s">
        <v>3850</v>
      </c>
      <c r="E1816" s="151" t="s">
        <v>3851</v>
      </c>
      <c r="F1816" s="151">
        <v>3</v>
      </c>
      <c r="G1816" s="151" t="s">
        <v>3113</v>
      </c>
      <c r="H1816" s="153">
        <v>4</v>
      </c>
      <c r="I1816" s="151">
        <v>5</v>
      </c>
      <c r="J1816" s="154" t="s">
        <v>552</v>
      </c>
    </row>
    <row r="1817" spans="1:10" x14ac:dyDescent="0.3">
      <c r="A1817" s="151">
        <v>1816</v>
      </c>
      <c r="B1817" s="151" t="s">
        <v>3864</v>
      </c>
      <c r="C1817" s="151" t="s">
        <v>3865</v>
      </c>
      <c r="D1817" s="151" t="s">
        <v>3850</v>
      </c>
      <c r="E1817" s="151" t="s">
        <v>3851</v>
      </c>
      <c r="F1817" s="151">
        <v>3</v>
      </c>
      <c r="G1817" s="151" t="s">
        <v>3113</v>
      </c>
      <c r="H1817" s="153">
        <v>4</v>
      </c>
      <c r="I1817" s="151">
        <v>5</v>
      </c>
      <c r="J1817" s="154" t="s">
        <v>552</v>
      </c>
    </row>
    <row r="1818" spans="1:10" x14ac:dyDescent="0.3">
      <c r="A1818" s="151">
        <v>1817</v>
      </c>
      <c r="B1818" s="151" t="s">
        <v>3866</v>
      </c>
      <c r="C1818" s="151" t="s">
        <v>3867</v>
      </c>
      <c r="D1818" s="151" t="s">
        <v>3850</v>
      </c>
      <c r="E1818" s="151" t="s">
        <v>3851</v>
      </c>
      <c r="F1818" s="151">
        <v>3</v>
      </c>
      <c r="G1818" s="151" t="s">
        <v>3113</v>
      </c>
      <c r="H1818" s="153">
        <v>4</v>
      </c>
      <c r="I1818" s="151">
        <v>5</v>
      </c>
      <c r="J1818" s="154" t="s">
        <v>552</v>
      </c>
    </row>
    <row r="1819" spans="1:10" x14ac:dyDescent="0.3">
      <c r="A1819" s="151">
        <v>1818</v>
      </c>
      <c r="B1819" s="151" t="s">
        <v>3868</v>
      </c>
      <c r="C1819" s="151" t="s">
        <v>3869</v>
      </c>
      <c r="D1819" s="151" t="s">
        <v>3850</v>
      </c>
      <c r="E1819" s="151" t="s">
        <v>3851</v>
      </c>
      <c r="F1819" s="151">
        <v>3</v>
      </c>
      <c r="G1819" s="151" t="s">
        <v>3113</v>
      </c>
      <c r="H1819" s="153">
        <v>4</v>
      </c>
      <c r="I1819" s="151">
        <v>5</v>
      </c>
      <c r="J1819" s="154" t="s">
        <v>552</v>
      </c>
    </row>
    <row r="1820" spans="1:10" x14ac:dyDescent="0.3">
      <c r="A1820" s="151">
        <v>1819</v>
      </c>
      <c r="B1820" s="151" t="s">
        <v>3870</v>
      </c>
      <c r="C1820" s="151" t="s">
        <v>3871</v>
      </c>
      <c r="D1820" s="151" t="s">
        <v>3850</v>
      </c>
      <c r="E1820" s="151" t="s">
        <v>3851</v>
      </c>
      <c r="F1820" s="151">
        <v>3</v>
      </c>
      <c r="G1820" s="151" t="s">
        <v>3113</v>
      </c>
      <c r="H1820" s="153">
        <v>4</v>
      </c>
      <c r="I1820" s="151">
        <v>5</v>
      </c>
      <c r="J1820" s="154" t="s">
        <v>552</v>
      </c>
    </row>
    <row r="1821" spans="1:10" x14ac:dyDescent="0.3">
      <c r="A1821" s="151">
        <v>1820</v>
      </c>
      <c r="B1821" s="151" t="s">
        <v>3872</v>
      </c>
      <c r="C1821" s="151" t="s">
        <v>3873</v>
      </c>
      <c r="D1821" s="151" t="s">
        <v>3850</v>
      </c>
      <c r="E1821" s="151" t="s">
        <v>3851</v>
      </c>
      <c r="F1821" s="151">
        <v>3</v>
      </c>
      <c r="G1821" s="151" t="s">
        <v>3113</v>
      </c>
      <c r="H1821" s="153">
        <v>4</v>
      </c>
      <c r="I1821" s="151">
        <v>5</v>
      </c>
      <c r="J1821" s="154" t="s">
        <v>552</v>
      </c>
    </row>
    <row r="1822" spans="1:10" x14ac:dyDescent="0.3">
      <c r="A1822" s="151">
        <v>1821</v>
      </c>
      <c r="B1822" s="151" t="s">
        <v>3874</v>
      </c>
      <c r="C1822" s="151" t="s">
        <v>3875</v>
      </c>
      <c r="D1822" s="151" t="s">
        <v>3850</v>
      </c>
      <c r="E1822" s="151" t="s">
        <v>3851</v>
      </c>
      <c r="F1822" s="151">
        <v>3</v>
      </c>
      <c r="G1822" s="151" t="s">
        <v>3113</v>
      </c>
      <c r="H1822" s="153">
        <v>4</v>
      </c>
      <c r="I1822" s="151">
        <v>5</v>
      </c>
      <c r="J1822" s="154" t="s">
        <v>552</v>
      </c>
    </row>
    <row r="1823" spans="1:10" x14ac:dyDescent="0.3">
      <c r="A1823" s="151">
        <v>1822</v>
      </c>
      <c r="B1823" s="151" t="s">
        <v>3876</v>
      </c>
      <c r="C1823" s="151" t="s">
        <v>3877</v>
      </c>
      <c r="D1823" s="151" t="s">
        <v>3850</v>
      </c>
      <c r="E1823" s="151" t="s">
        <v>3851</v>
      </c>
      <c r="F1823" s="151">
        <v>3</v>
      </c>
      <c r="G1823" s="151" t="s">
        <v>3113</v>
      </c>
      <c r="H1823" s="153">
        <v>4</v>
      </c>
      <c r="I1823" s="151">
        <v>5</v>
      </c>
      <c r="J1823" s="154" t="s">
        <v>552</v>
      </c>
    </row>
    <row r="1824" spans="1:10" x14ac:dyDescent="0.3">
      <c r="A1824" s="151">
        <v>1823</v>
      </c>
      <c r="B1824" s="151" t="s">
        <v>3878</v>
      </c>
      <c r="C1824" s="151" t="s">
        <v>3879</v>
      </c>
      <c r="D1824" s="151" t="s">
        <v>3850</v>
      </c>
      <c r="E1824" s="151" t="s">
        <v>3851</v>
      </c>
      <c r="F1824" s="151">
        <v>3</v>
      </c>
      <c r="G1824" s="151" t="s">
        <v>3113</v>
      </c>
      <c r="H1824" s="153">
        <v>4</v>
      </c>
      <c r="I1824" s="151">
        <v>5</v>
      </c>
      <c r="J1824" s="154" t="s">
        <v>552</v>
      </c>
    </row>
    <row r="1825" spans="1:10" x14ac:dyDescent="0.3">
      <c r="A1825" s="151">
        <v>1824</v>
      </c>
      <c r="B1825" s="151" t="s">
        <v>3880</v>
      </c>
      <c r="C1825" s="151" t="s">
        <v>3881</v>
      </c>
      <c r="D1825" s="151" t="s">
        <v>3850</v>
      </c>
      <c r="E1825" s="151" t="s">
        <v>3851</v>
      </c>
      <c r="F1825" s="151">
        <v>3</v>
      </c>
      <c r="G1825" s="151" t="s">
        <v>3113</v>
      </c>
      <c r="H1825" s="153">
        <v>4</v>
      </c>
      <c r="I1825" s="151">
        <v>5</v>
      </c>
      <c r="J1825" s="154" t="s">
        <v>552</v>
      </c>
    </row>
    <row r="1826" spans="1:10" x14ac:dyDescent="0.3">
      <c r="A1826" s="151">
        <v>1825</v>
      </c>
      <c r="B1826" s="151" t="s">
        <v>3882</v>
      </c>
      <c r="C1826" s="151" t="s">
        <v>3883</v>
      </c>
      <c r="D1826" s="151" t="s">
        <v>3850</v>
      </c>
      <c r="E1826" s="151" t="s">
        <v>3851</v>
      </c>
      <c r="F1826" s="151">
        <v>3</v>
      </c>
      <c r="G1826" s="151" t="s">
        <v>3113</v>
      </c>
      <c r="H1826" s="153">
        <v>4</v>
      </c>
      <c r="I1826" s="151">
        <v>5</v>
      </c>
      <c r="J1826" s="154" t="s">
        <v>552</v>
      </c>
    </row>
    <row r="1827" spans="1:10" x14ac:dyDescent="0.3">
      <c r="A1827" s="151">
        <v>1826</v>
      </c>
      <c r="B1827" s="151" t="s">
        <v>3884</v>
      </c>
      <c r="C1827" s="151" t="s">
        <v>3885</v>
      </c>
      <c r="D1827" s="151" t="s">
        <v>3850</v>
      </c>
      <c r="E1827" s="151" t="s">
        <v>3851</v>
      </c>
      <c r="F1827" s="151">
        <v>3</v>
      </c>
      <c r="G1827" s="151" t="s">
        <v>3113</v>
      </c>
      <c r="H1827" s="153">
        <v>4</v>
      </c>
      <c r="I1827" s="151">
        <v>5</v>
      </c>
      <c r="J1827" s="154" t="s">
        <v>552</v>
      </c>
    </row>
    <row r="1828" spans="1:10" x14ac:dyDescent="0.3">
      <c r="A1828" s="151">
        <v>1827</v>
      </c>
      <c r="B1828" s="151" t="s">
        <v>3886</v>
      </c>
      <c r="C1828" s="151" t="s">
        <v>3887</v>
      </c>
      <c r="D1828" s="151" t="s">
        <v>3850</v>
      </c>
      <c r="E1828" s="151" t="s">
        <v>3851</v>
      </c>
      <c r="F1828" s="151">
        <v>3</v>
      </c>
      <c r="G1828" s="151" t="s">
        <v>3113</v>
      </c>
      <c r="H1828" s="153">
        <v>4</v>
      </c>
      <c r="I1828" s="151">
        <v>5</v>
      </c>
      <c r="J1828" s="154" t="s">
        <v>552</v>
      </c>
    </row>
    <row r="1829" spans="1:10" x14ac:dyDescent="0.3">
      <c r="A1829" s="151">
        <v>1828</v>
      </c>
      <c r="B1829" s="151" t="s">
        <v>3888</v>
      </c>
      <c r="C1829" s="151" t="s">
        <v>3889</v>
      </c>
      <c r="D1829" s="151" t="s">
        <v>3850</v>
      </c>
      <c r="E1829" s="151" t="s">
        <v>3851</v>
      </c>
      <c r="F1829" s="151">
        <v>3</v>
      </c>
      <c r="G1829" s="151" t="s">
        <v>3113</v>
      </c>
      <c r="H1829" s="153">
        <v>4</v>
      </c>
      <c r="I1829" s="151">
        <v>5</v>
      </c>
      <c r="J1829" s="154" t="s">
        <v>552</v>
      </c>
    </row>
    <row r="1830" spans="1:10" x14ac:dyDescent="0.3">
      <c r="A1830" s="151">
        <v>1829</v>
      </c>
      <c r="B1830" s="151" t="s">
        <v>3890</v>
      </c>
      <c r="C1830" s="151" t="s">
        <v>3891</v>
      </c>
      <c r="D1830" s="151" t="s">
        <v>3850</v>
      </c>
      <c r="E1830" s="151" t="s">
        <v>3851</v>
      </c>
      <c r="F1830" s="151">
        <v>3</v>
      </c>
      <c r="G1830" s="151" t="s">
        <v>3113</v>
      </c>
      <c r="H1830" s="153">
        <v>4</v>
      </c>
      <c r="I1830" s="151">
        <v>5</v>
      </c>
      <c r="J1830" s="154" t="s">
        <v>552</v>
      </c>
    </row>
    <row r="1831" spans="1:10" x14ac:dyDescent="0.3">
      <c r="A1831" s="151">
        <v>1830</v>
      </c>
      <c r="B1831" s="151" t="s">
        <v>3892</v>
      </c>
      <c r="C1831" s="151" t="s">
        <v>3893</v>
      </c>
      <c r="D1831" s="151" t="s">
        <v>3850</v>
      </c>
      <c r="E1831" s="151" t="s">
        <v>3851</v>
      </c>
      <c r="F1831" s="151">
        <v>3</v>
      </c>
      <c r="G1831" s="151" t="s">
        <v>3113</v>
      </c>
      <c r="H1831" s="153">
        <v>4</v>
      </c>
      <c r="I1831" s="151">
        <v>5</v>
      </c>
      <c r="J1831" s="154" t="s">
        <v>552</v>
      </c>
    </row>
    <row r="1832" spans="1:10" x14ac:dyDescent="0.3">
      <c r="A1832" s="151">
        <v>1831</v>
      </c>
      <c r="B1832" s="151" t="s">
        <v>3894</v>
      </c>
      <c r="C1832" s="151" t="s">
        <v>3895</v>
      </c>
      <c r="D1832" s="151" t="s">
        <v>3850</v>
      </c>
      <c r="E1832" s="151" t="s">
        <v>3851</v>
      </c>
      <c r="F1832" s="151">
        <v>3</v>
      </c>
      <c r="G1832" s="151" t="s">
        <v>3113</v>
      </c>
      <c r="H1832" s="153">
        <v>4</v>
      </c>
      <c r="I1832" s="151">
        <v>5</v>
      </c>
      <c r="J1832" s="154" t="s">
        <v>552</v>
      </c>
    </row>
    <row r="1833" spans="1:10" x14ac:dyDescent="0.3">
      <c r="A1833" s="151">
        <v>1832</v>
      </c>
      <c r="B1833" s="151" t="s">
        <v>3896</v>
      </c>
      <c r="C1833" s="151" t="s">
        <v>3897</v>
      </c>
      <c r="D1833" s="151" t="s">
        <v>3850</v>
      </c>
      <c r="E1833" s="151" t="s">
        <v>3851</v>
      </c>
      <c r="F1833" s="151">
        <v>3</v>
      </c>
      <c r="G1833" s="151" t="s">
        <v>3113</v>
      </c>
      <c r="H1833" s="153">
        <v>4</v>
      </c>
      <c r="I1833" s="151">
        <v>5</v>
      </c>
      <c r="J1833" s="154" t="s">
        <v>552</v>
      </c>
    </row>
    <row r="1834" spans="1:10" x14ac:dyDescent="0.3">
      <c r="A1834" s="151">
        <v>1833</v>
      </c>
      <c r="B1834" s="151" t="s">
        <v>3898</v>
      </c>
      <c r="C1834" s="151" t="s">
        <v>3899</v>
      </c>
      <c r="D1834" s="151" t="s">
        <v>3850</v>
      </c>
      <c r="E1834" s="151" t="s">
        <v>3851</v>
      </c>
      <c r="F1834" s="151">
        <v>3</v>
      </c>
      <c r="G1834" s="151" t="s">
        <v>3113</v>
      </c>
      <c r="H1834" s="153">
        <v>4</v>
      </c>
      <c r="I1834" s="151">
        <v>5</v>
      </c>
      <c r="J1834" s="154" t="s">
        <v>552</v>
      </c>
    </row>
    <row r="1835" spans="1:10" x14ac:dyDescent="0.3">
      <c r="A1835" s="151">
        <v>1834</v>
      </c>
      <c r="B1835" s="151" t="s">
        <v>3900</v>
      </c>
      <c r="C1835" s="151" t="s">
        <v>3901</v>
      </c>
      <c r="D1835" s="151" t="s">
        <v>3850</v>
      </c>
      <c r="E1835" s="151" t="s">
        <v>3851</v>
      </c>
      <c r="F1835" s="151">
        <v>3</v>
      </c>
      <c r="G1835" s="151" t="s">
        <v>3113</v>
      </c>
      <c r="H1835" s="153">
        <v>4</v>
      </c>
      <c r="I1835" s="151">
        <v>5</v>
      </c>
      <c r="J1835" s="154" t="s">
        <v>552</v>
      </c>
    </row>
    <row r="1836" spans="1:10" x14ac:dyDescent="0.3">
      <c r="A1836" s="151">
        <v>1835</v>
      </c>
      <c r="B1836" s="151" t="s">
        <v>3902</v>
      </c>
      <c r="C1836" s="151" t="s">
        <v>3903</v>
      </c>
      <c r="D1836" s="151" t="s">
        <v>3850</v>
      </c>
      <c r="E1836" s="151" t="s">
        <v>3851</v>
      </c>
      <c r="F1836" s="151">
        <v>3</v>
      </c>
      <c r="G1836" s="151" t="s">
        <v>3113</v>
      </c>
      <c r="H1836" s="153">
        <v>4</v>
      </c>
      <c r="I1836" s="151">
        <v>5</v>
      </c>
      <c r="J1836" s="154" t="s">
        <v>552</v>
      </c>
    </row>
    <row r="1837" spans="1:10" x14ac:dyDescent="0.3">
      <c r="A1837" s="151">
        <v>1836</v>
      </c>
      <c r="B1837" s="151" t="s">
        <v>3904</v>
      </c>
      <c r="C1837" s="151" t="s">
        <v>3905</v>
      </c>
      <c r="D1837" s="151" t="s">
        <v>3850</v>
      </c>
      <c r="E1837" s="151" t="s">
        <v>3851</v>
      </c>
      <c r="F1837" s="151">
        <v>3</v>
      </c>
      <c r="G1837" s="151" t="s">
        <v>3113</v>
      </c>
      <c r="H1837" s="153">
        <v>4</v>
      </c>
      <c r="I1837" s="151">
        <v>5</v>
      </c>
      <c r="J1837" s="154" t="s">
        <v>552</v>
      </c>
    </row>
    <row r="1838" spans="1:10" x14ac:dyDescent="0.3">
      <c r="A1838" s="151">
        <v>1837</v>
      </c>
      <c r="B1838" s="151" t="s">
        <v>3906</v>
      </c>
      <c r="C1838" s="151" t="s">
        <v>3907</v>
      </c>
      <c r="D1838" s="151" t="s">
        <v>3850</v>
      </c>
      <c r="E1838" s="151" t="s">
        <v>3851</v>
      </c>
      <c r="F1838" s="151">
        <v>3</v>
      </c>
      <c r="G1838" s="151" t="s">
        <v>3113</v>
      </c>
      <c r="H1838" s="153">
        <v>4</v>
      </c>
      <c r="I1838" s="151">
        <v>5</v>
      </c>
      <c r="J1838" s="154" t="s">
        <v>552</v>
      </c>
    </row>
    <row r="1839" spans="1:10" x14ac:dyDescent="0.3">
      <c r="A1839" s="151">
        <v>1838</v>
      </c>
      <c r="B1839" s="151" t="s">
        <v>3908</v>
      </c>
      <c r="C1839" s="151" t="s">
        <v>3909</v>
      </c>
      <c r="D1839" s="151" t="s">
        <v>3850</v>
      </c>
      <c r="E1839" s="151" t="s">
        <v>3851</v>
      </c>
      <c r="F1839" s="151">
        <v>3</v>
      </c>
      <c r="G1839" s="151" t="s">
        <v>3113</v>
      </c>
      <c r="H1839" s="153">
        <v>4</v>
      </c>
      <c r="I1839" s="151">
        <v>5</v>
      </c>
      <c r="J1839" s="154" t="s">
        <v>552</v>
      </c>
    </row>
    <row r="1840" spans="1:10" x14ac:dyDescent="0.3">
      <c r="A1840" s="151">
        <v>1839</v>
      </c>
      <c r="B1840" s="151" t="s">
        <v>3910</v>
      </c>
      <c r="C1840" s="151" t="s">
        <v>3911</v>
      </c>
      <c r="D1840" s="151" t="s">
        <v>3850</v>
      </c>
      <c r="E1840" s="151" t="s">
        <v>3851</v>
      </c>
      <c r="F1840" s="151">
        <v>3</v>
      </c>
      <c r="G1840" s="151" t="s">
        <v>3113</v>
      </c>
      <c r="H1840" s="153">
        <v>4</v>
      </c>
      <c r="I1840" s="151">
        <v>5</v>
      </c>
      <c r="J1840" s="154" t="s">
        <v>552</v>
      </c>
    </row>
    <row r="1841" spans="1:10" x14ac:dyDescent="0.3">
      <c r="A1841" s="151">
        <v>1840</v>
      </c>
      <c r="B1841" s="151" t="s">
        <v>3912</v>
      </c>
      <c r="C1841" s="151" t="s">
        <v>3913</v>
      </c>
      <c r="D1841" s="151" t="s">
        <v>3850</v>
      </c>
      <c r="E1841" s="151" t="s">
        <v>3851</v>
      </c>
      <c r="F1841" s="151">
        <v>3</v>
      </c>
      <c r="G1841" s="151" t="s">
        <v>3113</v>
      </c>
      <c r="H1841" s="153">
        <v>4</v>
      </c>
      <c r="I1841" s="151">
        <v>5</v>
      </c>
      <c r="J1841" s="154" t="s">
        <v>552</v>
      </c>
    </row>
    <row r="1842" spans="1:10" x14ac:dyDescent="0.3">
      <c r="A1842" s="151">
        <v>1841</v>
      </c>
      <c r="B1842" s="151" t="s">
        <v>3914</v>
      </c>
      <c r="C1842" s="151" t="s">
        <v>3915</v>
      </c>
      <c r="D1842" s="151" t="s">
        <v>3850</v>
      </c>
      <c r="E1842" s="151" t="s">
        <v>3851</v>
      </c>
      <c r="F1842" s="151">
        <v>3</v>
      </c>
      <c r="G1842" s="151" t="s">
        <v>3113</v>
      </c>
      <c r="H1842" s="153">
        <v>4</v>
      </c>
      <c r="I1842" s="151">
        <v>5</v>
      </c>
      <c r="J1842" s="154" t="s">
        <v>552</v>
      </c>
    </row>
    <row r="1843" spans="1:10" x14ac:dyDescent="0.3">
      <c r="A1843" s="151">
        <v>1842</v>
      </c>
      <c r="B1843" s="151" t="s">
        <v>3916</v>
      </c>
      <c r="C1843" s="151" t="s">
        <v>3917</v>
      </c>
      <c r="D1843" s="151" t="s">
        <v>3850</v>
      </c>
      <c r="E1843" s="151" t="s">
        <v>3851</v>
      </c>
      <c r="F1843" s="151">
        <v>3</v>
      </c>
      <c r="G1843" s="151" t="s">
        <v>3113</v>
      </c>
      <c r="H1843" s="153">
        <v>4</v>
      </c>
      <c r="I1843" s="151">
        <v>5</v>
      </c>
      <c r="J1843" s="154" t="s">
        <v>552</v>
      </c>
    </row>
    <row r="1844" spans="1:10" x14ac:dyDescent="0.3">
      <c r="A1844" s="151">
        <v>1843</v>
      </c>
      <c r="B1844" s="151" t="s">
        <v>3918</v>
      </c>
      <c r="C1844" s="151" t="s">
        <v>3919</v>
      </c>
      <c r="D1844" s="151" t="s">
        <v>3850</v>
      </c>
      <c r="E1844" s="151" t="s">
        <v>3851</v>
      </c>
      <c r="F1844" s="151">
        <v>3</v>
      </c>
      <c r="G1844" s="151" t="s">
        <v>3113</v>
      </c>
      <c r="H1844" s="153">
        <v>4</v>
      </c>
      <c r="I1844" s="151">
        <v>5</v>
      </c>
      <c r="J1844" s="154" t="s">
        <v>552</v>
      </c>
    </row>
    <row r="1845" spans="1:10" x14ac:dyDescent="0.3">
      <c r="A1845" s="151">
        <v>1844</v>
      </c>
      <c r="B1845" s="151" t="s">
        <v>3920</v>
      </c>
      <c r="C1845" s="151" t="s">
        <v>3921</v>
      </c>
      <c r="D1845" s="151" t="s">
        <v>3850</v>
      </c>
      <c r="E1845" s="151" t="s">
        <v>3851</v>
      </c>
      <c r="F1845" s="151">
        <v>3</v>
      </c>
      <c r="G1845" s="151" t="s">
        <v>3113</v>
      </c>
      <c r="H1845" s="153">
        <v>4</v>
      </c>
      <c r="I1845" s="151">
        <v>5</v>
      </c>
      <c r="J1845" s="154" t="s">
        <v>552</v>
      </c>
    </row>
    <row r="1846" spans="1:10" x14ac:dyDescent="0.3">
      <c r="A1846" s="151">
        <v>1845</v>
      </c>
      <c r="B1846" s="151" t="s">
        <v>3922</v>
      </c>
      <c r="C1846" s="151" t="s">
        <v>3923</v>
      </c>
      <c r="D1846" s="151" t="s">
        <v>3850</v>
      </c>
      <c r="E1846" s="151" t="s">
        <v>3851</v>
      </c>
      <c r="F1846" s="151">
        <v>3</v>
      </c>
      <c r="G1846" s="151" t="s">
        <v>3113</v>
      </c>
      <c r="H1846" s="153">
        <v>4</v>
      </c>
      <c r="I1846" s="151">
        <v>5</v>
      </c>
      <c r="J1846" s="154" t="s">
        <v>552</v>
      </c>
    </row>
    <row r="1847" spans="1:10" x14ac:dyDescent="0.3">
      <c r="A1847" s="151">
        <v>1846</v>
      </c>
      <c r="B1847" s="151" t="s">
        <v>3924</v>
      </c>
      <c r="C1847" s="151" t="s">
        <v>3925</v>
      </c>
      <c r="D1847" s="151" t="s">
        <v>3850</v>
      </c>
      <c r="E1847" s="151" t="s">
        <v>3851</v>
      </c>
      <c r="F1847" s="151">
        <v>3</v>
      </c>
      <c r="G1847" s="151" t="s">
        <v>3113</v>
      </c>
      <c r="H1847" s="153">
        <v>4</v>
      </c>
      <c r="I1847" s="151">
        <v>5</v>
      </c>
      <c r="J1847" s="154" t="s">
        <v>552</v>
      </c>
    </row>
    <row r="1848" spans="1:10" x14ac:dyDescent="0.3">
      <c r="A1848" s="151">
        <v>1847</v>
      </c>
      <c r="B1848" s="151" t="s">
        <v>3926</v>
      </c>
      <c r="C1848" s="151" t="s">
        <v>3927</v>
      </c>
      <c r="D1848" s="151" t="s">
        <v>3850</v>
      </c>
      <c r="E1848" s="151" t="s">
        <v>3851</v>
      </c>
      <c r="F1848" s="151">
        <v>3</v>
      </c>
      <c r="G1848" s="151" t="s">
        <v>3113</v>
      </c>
      <c r="H1848" s="153">
        <v>5</v>
      </c>
      <c r="I1848" s="151">
        <v>7</v>
      </c>
      <c r="J1848" s="154" t="s">
        <v>182</v>
      </c>
    </row>
    <row r="1849" spans="1:10" x14ac:dyDescent="0.3">
      <c r="A1849" s="151">
        <v>1848</v>
      </c>
      <c r="B1849" s="151" t="s">
        <v>3928</v>
      </c>
      <c r="C1849" s="151" t="s">
        <v>3929</v>
      </c>
      <c r="D1849" s="151" t="s">
        <v>3850</v>
      </c>
      <c r="E1849" s="151" t="s">
        <v>3851</v>
      </c>
      <c r="F1849" s="151">
        <v>3</v>
      </c>
      <c r="G1849" s="151" t="s">
        <v>3113</v>
      </c>
      <c r="H1849" s="153">
        <v>4</v>
      </c>
      <c r="I1849" s="151">
        <v>5</v>
      </c>
      <c r="J1849" s="154" t="s">
        <v>552</v>
      </c>
    </row>
    <row r="1850" spans="1:10" x14ac:dyDescent="0.3">
      <c r="A1850" s="151">
        <v>1849</v>
      </c>
      <c r="B1850" s="151" t="s">
        <v>3930</v>
      </c>
      <c r="C1850" s="151" t="s">
        <v>3931</v>
      </c>
      <c r="D1850" s="151" t="s">
        <v>3850</v>
      </c>
      <c r="E1850" s="151" t="s">
        <v>3851</v>
      </c>
      <c r="F1850" s="151">
        <v>3</v>
      </c>
      <c r="G1850" s="151" t="s">
        <v>3113</v>
      </c>
      <c r="H1850" s="153">
        <v>4</v>
      </c>
      <c r="I1850" s="151">
        <v>5</v>
      </c>
      <c r="J1850" s="154" t="s">
        <v>552</v>
      </c>
    </row>
    <row r="1851" spans="1:10" x14ac:dyDescent="0.3">
      <c r="A1851" s="151">
        <v>1850</v>
      </c>
      <c r="B1851" s="151" t="s">
        <v>3932</v>
      </c>
      <c r="C1851" s="151" t="s">
        <v>3933</v>
      </c>
      <c r="D1851" s="151" t="s">
        <v>3850</v>
      </c>
      <c r="E1851" s="151" t="s">
        <v>3851</v>
      </c>
      <c r="F1851" s="151">
        <v>3</v>
      </c>
      <c r="G1851" s="151" t="s">
        <v>3113</v>
      </c>
      <c r="H1851" s="153">
        <v>4</v>
      </c>
      <c r="I1851" s="151">
        <v>5</v>
      </c>
      <c r="J1851" s="154" t="s">
        <v>552</v>
      </c>
    </row>
    <row r="1852" spans="1:10" x14ac:dyDescent="0.3">
      <c r="A1852" s="151">
        <v>1851</v>
      </c>
      <c r="B1852" s="151" t="s">
        <v>3934</v>
      </c>
      <c r="C1852" s="151" t="s">
        <v>3935</v>
      </c>
      <c r="D1852" s="151" t="s">
        <v>3850</v>
      </c>
      <c r="E1852" s="151" t="s">
        <v>3851</v>
      </c>
      <c r="F1852" s="151">
        <v>3</v>
      </c>
      <c r="G1852" s="151" t="s">
        <v>3113</v>
      </c>
      <c r="H1852" s="153">
        <v>4</v>
      </c>
      <c r="I1852" s="151">
        <v>5</v>
      </c>
      <c r="J1852" s="154" t="s">
        <v>552</v>
      </c>
    </row>
    <row r="1853" spans="1:10" x14ac:dyDescent="0.3">
      <c r="A1853" s="151">
        <v>1852</v>
      </c>
      <c r="B1853" s="151" t="s">
        <v>3936</v>
      </c>
      <c r="C1853" s="151" t="s">
        <v>3937</v>
      </c>
      <c r="D1853" s="151" t="s">
        <v>3850</v>
      </c>
      <c r="E1853" s="151" t="s">
        <v>3851</v>
      </c>
      <c r="F1853" s="151">
        <v>3</v>
      </c>
      <c r="G1853" s="151" t="s">
        <v>3113</v>
      </c>
      <c r="H1853" s="153">
        <v>5</v>
      </c>
      <c r="I1853" s="151">
        <v>7</v>
      </c>
      <c r="J1853" s="154" t="s">
        <v>182</v>
      </c>
    </row>
    <row r="1854" spans="1:10" x14ac:dyDescent="0.3">
      <c r="A1854" s="151">
        <v>1853</v>
      </c>
      <c r="B1854" s="151" t="s">
        <v>3938</v>
      </c>
      <c r="C1854" s="151" t="s">
        <v>3939</v>
      </c>
      <c r="D1854" s="151" t="s">
        <v>3850</v>
      </c>
      <c r="E1854" s="151" t="s">
        <v>3851</v>
      </c>
      <c r="F1854" s="151">
        <v>3</v>
      </c>
      <c r="G1854" s="151" t="s">
        <v>3113</v>
      </c>
      <c r="H1854" s="153">
        <v>5</v>
      </c>
      <c r="I1854" s="151">
        <v>7</v>
      </c>
      <c r="J1854" s="154" t="s">
        <v>182</v>
      </c>
    </row>
    <row r="1855" spans="1:10" x14ac:dyDescent="0.3">
      <c r="A1855" s="151">
        <v>1854</v>
      </c>
      <c r="B1855" s="151" t="s">
        <v>3940</v>
      </c>
      <c r="C1855" s="151" t="s">
        <v>3941</v>
      </c>
      <c r="D1855" s="151" t="s">
        <v>3850</v>
      </c>
      <c r="E1855" s="151" t="s">
        <v>3851</v>
      </c>
      <c r="F1855" s="151">
        <v>3</v>
      </c>
      <c r="G1855" s="151" t="s">
        <v>3113</v>
      </c>
      <c r="H1855" s="153">
        <v>5</v>
      </c>
      <c r="I1855" s="151">
        <v>7</v>
      </c>
      <c r="J1855" s="154" t="s">
        <v>182</v>
      </c>
    </row>
    <row r="1856" spans="1:10" x14ac:dyDescent="0.3">
      <c r="A1856" s="151">
        <v>1855</v>
      </c>
      <c r="B1856" s="151" t="s">
        <v>3942</v>
      </c>
      <c r="C1856" s="151" t="s">
        <v>3943</v>
      </c>
      <c r="D1856" s="151" t="s">
        <v>3850</v>
      </c>
      <c r="E1856" s="151" t="s">
        <v>3851</v>
      </c>
      <c r="F1856" s="151">
        <v>3</v>
      </c>
      <c r="G1856" s="151" t="s">
        <v>3113</v>
      </c>
      <c r="H1856" s="153">
        <v>4</v>
      </c>
      <c r="I1856" s="151">
        <v>5</v>
      </c>
      <c r="J1856" s="154" t="s">
        <v>552</v>
      </c>
    </row>
    <row r="1857" spans="1:10" x14ac:dyDescent="0.3">
      <c r="A1857" s="151">
        <v>1856</v>
      </c>
      <c r="B1857" s="151" t="s">
        <v>3944</v>
      </c>
      <c r="C1857" s="151" t="s">
        <v>3945</v>
      </c>
      <c r="D1857" s="151" t="s">
        <v>3850</v>
      </c>
      <c r="E1857" s="151" t="s">
        <v>3851</v>
      </c>
      <c r="F1857" s="151">
        <v>3</v>
      </c>
      <c r="G1857" s="151" t="s">
        <v>3113</v>
      </c>
      <c r="H1857" s="153">
        <v>5</v>
      </c>
      <c r="I1857" s="151">
        <v>7</v>
      </c>
      <c r="J1857" s="154" t="s">
        <v>182</v>
      </c>
    </row>
    <row r="1858" spans="1:10" x14ac:dyDescent="0.3">
      <c r="A1858" s="151">
        <v>1857</v>
      </c>
      <c r="B1858" s="151" t="s">
        <v>3946</v>
      </c>
      <c r="C1858" s="151" t="s">
        <v>3947</v>
      </c>
      <c r="D1858" s="151" t="s">
        <v>3850</v>
      </c>
      <c r="E1858" s="151" t="s">
        <v>3851</v>
      </c>
      <c r="F1858" s="151">
        <v>3</v>
      </c>
      <c r="G1858" s="151" t="s">
        <v>3113</v>
      </c>
      <c r="H1858" s="153">
        <v>4</v>
      </c>
      <c r="I1858" s="151">
        <v>5</v>
      </c>
      <c r="J1858" s="154" t="s">
        <v>552</v>
      </c>
    </row>
    <row r="1859" spans="1:10" x14ac:dyDescent="0.3">
      <c r="A1859" s="151">
        <v>1858</v>
      </c>
      <c r="B1859" s="151" t="s">
        <v>3948</v>
      </c>
      <c r="C1859" s="151" t="s">
        <v>3949</v>
      </c>
      <c r="D1859" s="151" t="s">
        <v>3850</v>
      </c>
      <c r="E1859" s="151" t="s">
        <v>3851</v>
      </c>
      <c r="F1859" s="151">
        <v>3</v>
      </c>
      <c r="G1859" s="151" t="s">
        <v>3113</v>
      </c>
      <c r="H1859" s="153">
        <v>5</v>
      </c>
      <c r="I1859" s="151">
        <v>7</v>
      </c>
      <c r="J1859" s="154" t="s">
        <v>182</v>
      </c>
    </row>
    <row r="1860" spans="1:10" x14ac:dyDescent="0.3">
      <c r="A1860" s="151">
        <v>1859</v>
      </c>
      <c r="B1860" s="151" t="s">
        <v>3950</v>
      </c>
      <c r="C1860" s="151" t="s">
        <v>3951</v>
      </c>
      <c r="D1860" s="151" t="s">
        <v>3850</v>
      </c>
      <c r="E1860" s="151" t="s">
        <v>3851</v>
      </c>
      <c r="F1860" s="151">
        <v>3</v>
      </c>
      <c r="G1860" s="151" t="s">
        <v>3113</v>
      </c>
      <c r="H1860" s="153">
        <v>4</v>
      </c>
      <c r="I1860" s="151">
        <v>5</v>
      </c>
      <c r="J1860" s="154" t="s">
        <v>552</v>
      </c>
    </row>
    <row r="1861" spans="1:10" x14ac:dyDescent="0.3">
      <c r="A1861" s="151">
        <v>1860</v>
      </c>
      <c r="B1861" s="151" t="s">
        <v>3952</v>
      </c>
      <c r="C1861" s="151" t="s">
        <v>3953</v>
      </c>
      <c r="D1861" s="151" t="s">
        <v>3850</v>
      </c>
      <c r="E1861" s="151" t="s">
        <v>3851</v>
      </c>
      <c r="F1861" s="151">
        <v>3</v>
      </c>
      <c r="G1861" s="151" t="s">
        <v>3113</v>
      </c>
      <c r="H1861" s="153">
        <v>5</v>
      </c>
      <c r="I1861" s="151">
        <v>7</v>
      </c>
      <c r="J1861" s="154" t="s">
        <v>182</v>
      </c>
    </row>
    <row r="1862" spans="1:10" x14ac:dyDescent="0.3">
      <c r="A1862" s="151">
        <v>1861</v>
      </c>
      <c r="B1862" s="151" t="s">
        <v>3954</v>
      </c>
      <c r="C1862" s="151" t="s">
        <v>3955</v>
      </c>
      <c r="D1862" s="151" t="s">
        <v>3850</v>
      </c>
      <c r="E1862" s="151" t="s">
        <v>3851</v>
      </c>
      <c r="F1862" s="151">
        <v>3</v>
      </c>
      <c r="G1862" s="151" t="s">
        <v>3113</v>
      </c>
      <c r="H1862" s="153">
        <v>5</v>
      </c>
      <c r="I1862" s="151">
        <v>7</v>
      </c>
      <c r="J1862" s="154" t="s">
        <v>182</v>
      </c>
    </row>
    <row r="1863" spans="1:10" x14ac:dyDescent="0.3">
      <c r="A1863" s="151">
        <v>1862</v>
      </c>
      <c r="B1863" s="151" t="s">
        <v>3956</v>
      </c>
      <c r="C1863" s="151" t="s">
        <v>3957</v>
      </c>
      <c r="D1863" s="151" t="s">
        <v>3850</v>
      </c>
      <c r="E1863" s="151" t="s">
        <v>3851</v>
      </c>
      <c r="F1863" s="151">
        <v>3</v>
      </c>
      <c r="G1863" s="151" t="s">
        <v>3113</v>
      </c>
      <c r="H1863" s="153">
        <v>5</v>
      </c>
      <c r="I1863" s="151">
        <v>7</v>
      </c>
      <c r="J1863" s="154" t="s">
        <v>182</v>
      </c>
    </row>
    <row r="1864" spans="1:10" x14ac:dyDescent="0.3">
      <c r="A1864" s="151">
        <v>1863</v>
      </c>
      <c r="B1864" s="151" t="s">
        <v>3958</v>
      </c>
      <c r="C1864" s="151" t="s">
        <v>3959</v>
      </c>
      <c r="D1864" s="151" t="s">
        <v>3850</v>
      </c>
      <c r="E1864" s="151" t="s">
        <v>3851</v>
      </c>
      <c r="F1864" s="151">
        <v>3</v>
      </c>
      <c r="G1864" s="151" t="s">
        <v>3113</v>
      </c>
      <c r="H1864" s="153">
        <v>5</v>
      </c>
      <c r="I1864" s="151">
        <v>7</v>
      </c>
      <c r="J1864" s="154" t="s">
        <v>182</v>
      </c>
    </row>
    <row r="1865" spans="1:10" x14ac:dyDescent="0.3">
      <c r="A1865" s="151">
        <v>1864</v>
      </c>
      <c r="B1865" s="151" t="s">
        <v>3960</v>
      </c>
      <c r="C1865" s="151" t="s">
        <v>3961</v>
      </c>
      <c r="D1865" s="151" t="s">
        <v>3850</v>
      </c>
      <c r="E1865" s="151" t="s">
        <v>3851</v>
      </c>
      <c r="F1865" s="151">
        <v>3</v>
      </c>
      <c r="G1865" s="151" t="s">
        <v>3113</v>
      </c>
      <c r="H1865" s="153">
        <v>5</v>
      </c>
      <c r="I1865" s="151">
        <v>7</v>
      </c>
      <c r="J1865" s="154" t="s">
        <v>182</v>
      </c>
    </row>
    <row r="1866" spans="1:10" x14ac:dyDescent="0.3">
      <c r="A1866" s="151">
        <v>1865</v>
      </c>
      <c r="B1866" s="151" t="s">
        <v>3962</v>
      </c>
      <c r="C1866" s="151" t="s">
        <v>3963</v>
      </c>
      <c r="D1866" s="151" t="s">
        <v>3850</v>
      </c>
      <c r="E1866" s="151" t="s">
        <v>3851</v>
      </c>
      <c r="F1866" s="151">
        <v>3</v>
      </c>
      <c r="G1866" s="151" t="s">
        <v>3113</v>
      </c>
      <c r="H1866" s="153">
        <v>5</v>
      </c>
      <c r="I1866" s="151">
        <v>7</v>
      </c>
      <c r="J1866" s="154" t="s">
        <v>182</v>
      </c>
    </row>
    <row r="1867" spans="1:10" x14ac:dyDescent="0.3">
      <c r="A1867" s="151">
        <v>1866</v>
      </c>
      <c r="B1867" s="151" t="s">
        <v>3964</v>
      </c>
      <c r="C1867" s="151" t="s">
        <v>3965</v>
      </c>
      <c r="D1867" s="151" t="s">
        <v>3850</v>
      </c>
      <c r="E1867" s="151" t="s">
        <v>3851</v>
      </c>
      <c r="F1867" s="151">
        <v>3</v>
      </c>
      <c r="G1867" s="151" t="s">
        <v>3113</v>
      </c>
      <c r="H1867" s="153">
        <v>5</v>
      </c>
      <c r="I1867" s="151">
        <v>7</v>
      </c>
      <c r="J1867" s="154" t="s">
        <v>182</v>
      </c>
    </row>
    <row r="1868" spans="1:10" x14ac:dyDescent="0.3">
      <c r="A1868" s="151">
        <v>1867</v>
      </c>
      <c r="B1868" s="151" t="s">
        <v>3966</v>
      </c>
      <c r="C1868" s="151" t="s">
        <v>3967</v>
      </c>
      <c r="D1868" s="151" t="s">
        <v>3968</v>
      </c>
      <c r="E1868" s="151" t="s">
        <v>3969</v>
      </c>
      <c r="F1868" s="151">
        <v>3</v>
      </c>
      <c r="G1868" s="151" t="s">
        <v>3113</v>
      </c>
      <c r="H1868" s="153">
        <v>5</v>
      </c>
      <c r="I1868" s="151">
        <v>7</v>
      </c>
      <c r="J1868" s="154" t="s">
        <v>182</v>
      </c>
    </row>
    <row r="1869" spans="1:10" x14ac:dyDescent="0.3">
      <c r="A1869" s="151">
        <v>1868</v>
      </c>
      <c r="B1869" s="151" t="s">
        <v>3970</v>
      </c>
      <c r="C1869" s="151" t="s">
        <v>3971</v>
      </c>
      <c r="D1869" s="151" t="s">
        <v>3968</v>
      </c>
      <c r="E1869" s="151" t="s">
        <v>3969</v>
      </c>
      <c r="F1869" s="151">
        <v>3</v>
      </c>
      <c r="G1869" s="151" t="s">
        <v>3113</v>
      </c>
      <c r="H1869" s="153">
        <v>5</v>
      </c>
      <c r="I1869" s="151">
        <v>7</v>
      </c>
      <c r="J1869" s="154" t="s">
        <v>182</v>
      </c>
    </row>
    <row r="1870" spans="1:10" x14ac:dyDescent="0.3">
      <c r="A1870" s="151">
        <v>1869</v>
      </c>
      <c r="B1870" s="151" t="s">
        <v>3972</v>
      </c>
      <c r="C1870" s="151" t="s">
        <v>3973</v>
      </c>
      <c r="D1870" s="151" t="s">
        <v>3968</v>
      </c>
      <c r="E1870" s="151" t="s">
        <v>3969</v>
      </c>
      <c r="F1870" s="151">
        <v>3</v>
      </c>
      <c r="G1870" s="151" t="s">
        <v>3113</v>
      </c>
      <c r="H1870" s="153">
        <v>5</v>
      </c>
      <c r="I1870" s="151">
        <v>7</v>
      </c>
      <c r="J1870" s="154" t="s">
        <v>182</v>
      </c>
    </row>
    <row r="1871" spans="1:10" x14ac:dyDescent="0.3">
      <c r="A1871" s="151">
        <v>1870</v>
      </c>
      <c r="B1871" s="151" t="s">
        <v>3974</v>
      </c>
      <c r="C1871" s="151" t="s">
        <v>3975</v>
      </c>
      <c r="D1871" s="151" t="s">
        <v>3968</v>
      </c>
      <c r="E1871" s="151" t="s">
        <v>3969</v>
      </c>
      <c r="F1871" s="151">
        <v>3</v>
      </c>
      <c r="G1871" s="151" t="s">
        <v>3113</v>
      </c>
      <c r="H1871" s="153">
        <v>5</v>
      </c>
      <c r="I1871" s="151">
        <v>7</v>
      </c>
      <c r="J1871" s="154" t="s">
        <v>182</v>
      </c>
    </row>
    <row r="1872" spans="1:10" x14ac:dyDescent="0.3">
      <c r="A1872" s="151">
        <v>1871</v>
      </c>
      <c r="B1872" s="151" t="s">
        <v>3976</v>
      </c>
      <c r="C1872" s="151" t="s">
        <v>3977</v>
      </c>
      <c r="D1872" s="151" t="s">
        <v>3968</v>
      </c>
      <c r="E1872" s="151" t="s">
        <v>3969</v>
      </c>
      <c r="F1872" s="151">
        <v>3</v>
      </c>
      <c r="G1872" s="151" t="s">
        <v>3113</v>
      </c>
      <c r="H1872" s="153">
        <v>5</v>
      </c>
      <c r="I1872" s="151">
        <v>7</v>
      </c>
      <c r="J1872" s="154" t="s">
        <v>182</v>
      </c>
    </row>
    <row r="1873" spans="1:10" x14ac:dyDescent="0.3">
      <c r="A1873" s="151">
        <v>1872</v>
      </c>
      <c r="B1873" s="151" t="s">
        <v>3978</v>
      </c>
      <c r="C1873" s="151" t="s">
        <v>3979</v>
      </c>
      <c r="D1873" s="151" t="s">
        <v>3968</v>
      </c>
      <c r="E1873" s="151" t="s">
        <v>3969</v>
      </c>
      <c r="F1873" s="151">
        <v>3</v>
      </c>
      <c r="G1873" s="151" t="s">
        <v>3113</v>
      </c>
      <c r="H1873" s="153">
        <v>5</v>
      </c>
      <c r="I1873" s="151">
        <v>7</v>
      </c>
      <c r="J1873" s="154" t="s">
        <v>182</v>
      </c>
    </row>
    <row r="1874" spans="1:10" x14ac:dyDescent="0.3">
      <c r="A1874" s="151">
        <v>1873</v>
      </c>
      <c r="B1874" s="151" t="s">
        <v>3980</v>
      </c>
      <c r="C1874" s="151" t="s">
        <v>3981</v>
      </c>
      <c r="D1874" s="151" t="s">
        <v>3968</v>
      </c>
      <c r="E1874" s="151" t="s">
        <v>3969</v>
      </c>
      <c r="F1874" s="151">
        <v>3</v>
      </c>
      <c r="G1874" s="151" t="s">
        <v>3113</v>
      </c>
      <c r="H1874" s="153">
        <v>5</v>
      </c>
      <c r="I1874" s="151">
        <v>7</v>
      </c>
      <c r="J1874" s="154" t="s">
        <v>182</v>
      </c>
    </row>
    <row r="1875" spans="1:10" x14ac:dyDescent="0.3">
      <c r="A1875" s="151">
        <v>1874</v>
      </c>
      <c r="B1875" s="151" t="s">
        <v>3982</v>
      </c>
      <c r="C1875" s="151" t="s">
        <v>3983</v>
      </c>
      <c r="D1875" s="151" t="s">
        <v>3968</v>
      </c>
      <c r="E1875" s="151" t="s">
        <v>3969</v>
      </c>
      <c r="F1875" s="151">
        <v>3</v>
      </c>
      <c r="G1875" s="151" t="s">
        <v>3113</v>
      </c>
      <c r="H1875" s="153">
        <v>5</v>
      </c>
      <c r="I1875" s="151">
        <v>7</v>
      </c>
      <c r="J1875" s="154" t="s">
        <v>182</v>
      </c>
    </row>
    <row r="1876" spans="1:10" x14ac:dyDescent="0.3">
      <c r="A1876" s="151">
        <v>1875</v>
      </c>
      <c r="B1876" s="151" t="s">
        <v>3984</v>
      </c>
      <c r="C1876" s="151" t="s">
        <v>3985</v>
      </c>
      <c r="D1876" s="151" t="s">
        <v>3968</v>
      </c>
      <c r="E1876" s="151" t="s">
        <v>3969</v>
      </c>
      <c r="F1876" s="151">
        <v>3</v>
      </c>
      <c r="G1876" s="151" t="s">
        <v>3113</v>
      </c>
      <c r="H1876" s="153">
        <v>5</v>
      </c>
      <c r="I1876" s="151">
        <v>7</v>
      </c>
      <c r="J1876" s="154" t="s">
        <v>182</v>
      </c>
    </row>
    <row r="1877" spans="1:10" x14ac:dyDescent="0.3">
      <c r="A1877" s="151">
        <v>1876</v>
      </c>
      <c r="B1877" s="151" t="s">
        <v>3986</v>
      </c>
      <c r="C1877" s="151" t="s">
        <v>3987</v>
      </c>
      <c r="D1877" s="151" t="s">
        <v>3968</v>
      </c>
      <c r="E1877" s="151" t="s">
        <v>3969</v>
      </c>
      <c r="F1877" s="151">
        <v>3</v>
      </c>
      <c r="G1877" s="151" t="s">
        <v>3113</v>
      </c>
      <c r="H1877" s="153">
        <v>5</v>
      </c>
      <c r="I1877" s="151">
        <v>7</v>
      </c>
      <c r="J1877" s="154" t="s">
        <v>182</v>
      </c>
    </row>
    <row r="1878" spans="1:10" x14ac:dyDescent="0.3">
      <c r="A1878" s="151">
        <v>1877</v>
      </c>
      <c r="B1878" s="151" t="s">
        <v>3988</v>
      </c>
      <c r="C1878" s="151" t="s">
        <v>3989</v>
      </c>
      <c r="D1878" s="151" t="s">
        <v>3968</v>
      </c>
      <c r="E1878" s="151" t="s">
        <v>3969</v>
      </c>
      <c r="F1878" s="151">
        <v>3</v>
      </c>
      <c r="G1878" s="151" t="s">
        <v>3113</v>
      </c>
      <c r="H1878" s="153">
        <v>5</v>
      </c>
      <c r="I1878" s="151">
        <v>7</v>
      </c>
      <c r="J1878" s="154" t="s">
        <v>182</v>
      </c>
    </row>
    <row r="1879" spans="1:10" x14ac:dyDescent="0.3">
      <c r="A1879" s="151">
        <v>1878</v>
      </c>
      <c r="B1879" s="151" t="s">
        <v>3990</v>
      </c>
      <c r="C1879" s="151" t="s">
        <v>3991</v>
      </c>
      <c r="D1879" s="151" t="s">
        <v>3968</v>
      </c>
      <c r="E1879" s="151" t="s">
        <v>3969</v>
      </c>
      <c r="F1879" s="151">
        <v>3</v>
      </c>
      <c r="G1879" s="151" t="s">
        <v>3113</v>
      </c>
      <c r="H1879" s="153">
        <v>5</v>
      </c>
      <c r="I1879" s="151">
        <v>7</v>
      </c>
      <c r="J1879" s="154" t="s">
        <v>182</v>
      </c>
    </row>
    <row r="1880" spans="1:10" x14ac:dyDescent="0.3">
      <c r="A1880" s="151">
        <v>1879</v>
      </c>
      <c r="B1880" s="151" t="s">
        <v>3992</v>
      </c>
      <c r="C1880" s="151" t="s">
        <v>3993</v>
      </c>
      <c r="D1880" s="151" t="s">
        <v>3968</v>
      </c>
      <c r="E1880" s="151" t="s">
        <v>3969</v>
      </c>
      <c r="F1880" s="151">
        <v>3</v>
      </c>
      <c r="G1880" s="151" t="s">
        <v>3113</v>
      </c>
      <c r="H1880" s="153">
        <v>5</v>
      </c>
      <c r="I1880" s="151">
        <v>7</v>
      </c>
      <c r="J1880" s="154" t="s">
        <v>182</v>
      </c>
    </row>
    <row r="1881" spans="1:10" x14ac:dyDescent="0.3">
      <c r="A1881" s="151">
        <v>1880</v>
      </c>
      <c r="B1881" s="151" t="s">
        <v>3994</v>
      </c>
      <c r="C1881" s="151" t="s">
        <v>3995</v>
      </c>
      <c r="D1881" s="151" t="s">
        <v>3968</v>
      </c>
      <c r="E1881" s="151" t="s">
        <v>3969</v>
      </c>
      <c r="F1881" s="151">
        <v>3</v>
      </c>
      <c r="G1881" s="151" t="s">
        <v>3113</v>
      </c>
      <c r="H1881" s="153">
        <v>5</v>
      </c>
      <c r="I1881" s="151">
        <v>7</v>
      </c>
      <c r="J1881" s="154" t="s">
        <v>182</v>
      </c>
    </row>
    <row r="1882" spans="1:10" x14ac:dyDescent="0.3">
      <c r="A1882" s="151">
        <v>1881</v>
      </c>
      <c r="B1882" s="151" t="s">
        <v>3996</v>
      </c>
      <c r="C1882" s="151" t="s">
        <v>3997</v>
      </c>
      <c r="D1882" s="151" t="s">
        <v>3968</v>
      </c>
      <c r="E1882" s="151" t="s">
        <v>3969</v>
      </c>
      <c r="F1882" s="151">
        <v>3</v>
      </c>
      <c r="G1882" s="151" t="s">
        <v>3113</v>
      </c>
      <c r="H1882" s="153">
        <v>5</v>
      </c>
      <c r="I1882" s="151">
        <v>7</v>
      </c>
      <c r="J1882" s="154" t="s">
        <v>182</v>
      </c>
    </row>
    <row r="1883" spans="1:10" x14ac:dyDescent="0.3">
      <c r="A1883" s="151">
        <v>1882</v>
      </c>
      <c r="B1883" s="151" t="s">
        <v>3998</v>
      </c>
      <c r="C1883" s="151" t="s">
        <v>3999</v>
      </c>
      <c r="D1883" s="151" t="s">
        <v>3968</v>
      </c>
      <c r="E1883" s="151" t="s">
        <v>3969</v>
      </c>
      <c r="F1883" s="151">
        <v>3</v>
      </c>
      <c r="G1883" s="151" t="s">
        <v>3113</v>
      </c>
      <c r="H1883" s="153">
        <v>5</v>
      </c>
      <c r="I1883" s="151">
        <v>7</v>
      </c>
      <c r="J1883" s="154" t="s">
        <v>182</v>
      </c>
    </row>
    <row r="1884" spans="1:10" x14ac:dyDescent="0.3">
      <c r="A1884" s="151">
        <v>1883</v>
      </c>
      <c r="B1884" s="151" t="s">
        <v>4000</v>
      </c>
      <c r="C1884" s="151" t="s">
        <v>4001</v>
      </c>
      <c r="D1884" s="151" t="s">
        <v>3968</v>
      </c>
      <c r="E1884" s="151" t="s">
        <v>3969</v>
      </c>
      <c r="F1884" s="151">
        <v>3</v>
      </c>
      <c r="G1884" s="151" t="s">
        <v>3113</v>
      </c>
      <c r="H1884" s="153">
        <v>5</v>
      </c>
      <c r="I1884" s="151">
        <v>7</v>
      </c>
      <c r="J1884" s="154" t="s">
        <v>182</v>
      </c>
    </row>
    <row r="1885" spans="1:10" x14ac:dyDescent="0.3">
      <c r="A1885" s="151">
        <v>1884</v>
      </c>
      <c r="B1885" s="151" t="s">
        <v>4002</v>
      </c>
      <c r="C1885" s="151" t="s">
        <v>4003</v>
      </c>
      <c r="D1885" s="151" t="s">
        <v>3968</v>
      </c>
      <c r="E1885" s="151" t="s">
        <v>3969</v>
      </c>
      <c r="F1885" s="151">
        <v>3</v>
      </c>
      <c r="G1885" s="151" t="s">
        <v>3113</v>
      </c>
      <c r="H1885" s="153">
        <v>5</v>
      </c>
      <c r="I1885" s="151">
        <v>7</v>
      </c>
      <c r="J1885" s="154" t="s">
        <v>182</v>
      </c>
    </row>
    <row r="1886" spans="1:10" x14ac:dyDescent="0.3">
      <c r="A1886" s="151">
        <v>1885</v>
      </c>
      <c r="B1886" s="151" t="s">
        <v>4004</v>
      </c>
      <c r="C1886" s="151" t="s">
        <v>4005</v>
      </c>
      <c r="D1886" s="151" t="s">
        <v>3968</v>
      </c>
      <c r="E1886" s="151" t="s">
        <v>3969</v>
      </c>
      <c r="F1886" s="151">
        <v>3</v>
      </c>
      <c r="G1886" s="151" t="s">
        <v>3113</v>
      </c>
      <c r="H1886" s="153">
        <v>5</v>
      </c>
      <c r="I1886" s="151">
        <v>7</v>
      </c>
      <c r="J1886" s="154" t="s">
        <v>182</v>
      </c>
    </row>
    <row r="1887" spans="1:10" x14ac:dyDescent="0.3">
      <c r="A1887" s="151">
        <v>1886</v>
      </c>
      <c r="B1887" s="151" t="s">
        <v>4006</v>
      </c>
      <c r="C1887" s="151" t="s">
        <v>4007</v>
      </c>
      <c r="D1887" s="151" t="s">
        <v>3968</v>
      </c>
      <c r="E1887" s="151" t="s">
        <v>3969</v>
      </c>
      <c r="F1887" s="151">
        <v>3</v>
      </c>
      <c r="G1887" s="151" t="s">
        <v>3113</v>
      </c>
      <c r="H1887" s="153">
        <v>5</v>
      </c>
      <c r="I1887" s="151">
        <v>7</v>
      </c>
      <c r="J1887" s="154" t="s">
        <v>182</v>
      </c>
    </row>
    <row r="1888" spans="1:10" x14ac:dyDescent="0.3">
      <c r="A1888" s="151">
        <v>1887</v>
      </c>
      <c r="B1888" s="151" t="s">
        <v>4008</v>
      </c>
      <c r="C1888" s="151" t="s">
        <v>4009</v>
      </c>
      <c r="D1888" s="151" t="s">
        <v>3968</v>
      </c>
      <c r="E1888" s="151" t="s">
        <v>3969</v>
      </c>
      <c r="F1888" s="151">
        <v>3</v>
      </c>
      <c r="G1888" s="151" t="s">
        <v>3113</v>
      </c>
      <c r="H1888" s="153">
        <v>5</v>
      </c>
      <c r="I1888" s="151">
        <v>7</v>
      </c>
      <c r="J1888" s="154" t="s">
        <v>182</v>
      </c>
    </row>
    <row r="1889" spans="1:10" x14ac:dyDescent="0.3">
      <c r="A1889" s="151">
        <v>1888</v>
      </c>
      <c r="B1889" s="151" t="s">
        <v>4010</v>
      </c>
      <c r="C1889" s="151" t="s">
        <v>4011</v>
      </c>
      <c r="D1889" s="151" t="s">
        <v>3968</v>
      </c>
      <c r="E1889" s="151" t="s">
        <v>3969</v>
      </c>
      <c r="F1889" s="151">
        <v>3</v>
      </c>
      <c r="G1889" s="151" t="s">
        <v>3113</v>
      </c>
      <c r="H1889" s="153">
        <v>5</v>
      </c>
      <c r="I1889" s="151">
        <v>7</v>
      </c>
      <c r="J1889" s="154" t="s">
        <v>182</v>
      </c>
    </row>
    <row r="1890" spans="1:10" x14ac:dyDescent="0.3">
      <c r="A1890" s="151">
        <v>1889</v>
      </c>
      <c r="B1890" s="151" t="s">
        <v>4012</v>
      </c>
      <c r="C1890" s="151" t="s">
        <v>4013</v>
      </c>
      <c r="D1890" s="151" t="s">
        <v>3968</v>
      </c>
      <c r="E1890" s="151" t="s">
        <v>3969</v>
      </c>
      <c r="F1890" s="151">
        <v>3</v>
      </c>
      <c r="G1890" s="151" t="s">
        <v>3113</v>
      </c>
      <c r="H1890" s="153">
        <v>5</v>
      </c>
      <c r="I1890" s="151">
        <v>7</v>
      </c>
      <c r="J1890" s="154" t="s">
        <v>182</v>
      </c>
    </row>
    <row r="1891" spans="1:10" x14ac:dyDescent="0.3">
      <c r="A1891" s="151">
        <v>1890</v>
      </c>
      <c r="B1891" s="151" t="s">
        <v>4014</v>
      </c>
      <c r="C1891" s="151" t="s">
        <v>4015</v>
      </c>
      <c r="D1891" s="151" t="s">
        <v>4016</v>
      </c>
      <c r="E1891" s="151" t="s">
        <v>4017</v>
      </c>
      <c r="F1891" s="151">
        <v>3</v>
      </c>
      <c r="G1891" s="151" t="s">
        <v>3113</v>
      </c>
      <c r="H1891" s="153">
        <v>5</v>
      </c>
      <c r="I1891" s="151">
        <v>7</v>
      </c>
      <c r="J1891" s="154" t="s">
        <v>182</v>
      </c>
    </row>
    <row r="1892" spans="1:10" x14ac:dyDescent="0.3">
      <c r="A1892" s="151">
        <v>1891</v>
      </c>
      <c r="B1892" s="151" t="s">
        <v>4018</v>
      </c>
      <c r="C1892" s="151" t="s">
        <v>4019</v>
      </c>
      <c r="D1892" s="151" t="s">
        <v>4016</v>
      </c>
      <c r="E1892" s="151" t="s">
        <v>4017</v>
      </c>
      <c r="F1892" s="151">
        <v>3</v>
      </c>
      <c r="G1892" s="151" t="s">
        <v>3113</v>
      </c>
      <c r="H1892" s="153">
        <v>5</v>
      </c>
      <c r="I1892" s="151">
        <v>7</v>
      </c>
      <c r="J1892" s="154" t="s">
        <v>182</v>
      </c>
    </row>
    <row r="1893" spans="1:10" x14ac:dyDescent="0.3">
      <c r="A1893" s="151">
        <v>1892</v>
      </c>
      <c r="B1893" s="151" t="s">
        <v>4020</v>
      </c>
      <c r="C1893" s="151" t="s">
        <v>4021</v>
      </c>
      <c r="D1893" s="151" t="s">
        <v>4016</v>
      </c>
      <c r="E1893" s="151" t="s">
        <v>4017</v>
      </c>
      <c r="F1893" s="151">
        <v>3</v>
      </c>
      <c r="G1893" s="151" t="s">
        <v>3113</v>
      </c>
      <c r="H1893" s="153">
        <v>5</v>
      </c>
      <c r="I1893" s="151">
        <v>7</v>
      </c>
      <c r="J1893" s="154" t="s">
        <v>182</v>
      </c>
    </row>
    <row r="1894" spans="1:10" x14ac:dyDescent="0.3">
      <c r="A1894" s="151">
        <v>1893</v>
      </c>
      <c r="B1894" s="151" t="s">
        <v>4022</v>
      </c>
      <c r="C1894" s="151" t="s">
        <v>4023</v>
      </c>
      <c r="D1894" s="151" t="s">
        <v>4016</v>
      </c>
      <c r="E1894" s="151" t="s">
        <v>4017</v>
      </c>
      <c r="F1894" s="151">
        <v>3</v>
      </c>
      <c r="G1894" s="151" t="s">
        <v>3113</v>
      </c>
      <c r="H1894" s="153">
        <v>5</v>
      </c>
      <c r="I1894" s="151">
        <v>7</v>
      </c>
      <c r="J1894" s="154" t="s">
        <v>182</v>
      </c>
    </row>
    <row r="1895" spans="1:10" x14ac:dyDescent="0.3">
      <c r="A1895" s="151">
        <v>1894</v>
      </c>
      <c r="B1895" s="151" t="s">
        <v>4024</v>
      </c>
      <c r="C1895" s="151" t="s">
        <v>4025</v>
      </c>
      <c r="D1895" s="151" t="s">
        <v>4016</v>
      </c>
      <c r="E1895" s="151" t="s">
        <v>4017</v>
      </c>
      <c r="F1895" s="151">
        <v>3</v>
      </c>
      <c r="G1895" s="151" t="s">
        <v>3113</v>
      </c>
      <c r="H1895" s="153">
        <v>5</v>
      </c>
      <c r="I1895" s="151">
        <v>7</v>
      </c>
      <c r="J1895" s="154" t="s">
        <v>182</v>
      </c>
    </row>
    <row r="1896" spans="1:10" x14ac:dyDescent="0.3">
      <c r="A1896" s="151">
        <v>1895</v>
      </c>
      <c r="B1896" s="151" t="s">
        <v>4026</v>
      </c>
      <c r="C1896" s="151" t="s">
        <v>4027</v>
      </c>
      <c r="D1896" s="151" t="s">
        <v>4016</v>
      </c>
      <c r="E1896" s="151" t="s">
        <v>4017</v>
      </c>
      <c r="F1896" s="151">
        <v>3</v>
      </c>
      <c r="G1896" s="151" t="s">
        <v>3113</v>
      </c>
      <c r="H1896" s="153">
        <v>5</v>
      </c>
      <c r="I1896" s="151">
        <v>7</v>
      </c>
      <c r="J1896" s="154" t="s">
        <v>182</v>
      </c>
    </row>
    <row r="1897" spans="1:10" x14ac:dyDescent="0.3">
      <c r="A1897" s="151">
        <v>1896</v>
      </c>
      <c r="B1897" s="151" t="s">
        <v>4028</v>
      </c>
      <c r="C1897" s="151" t="s">
        <v>4029</v>
      </c>
      <c r="D1897" s="151" t="s">
        <v>4016</v>
      </c>
      <c r="E1897" s="151" t="s">
        <v>4017</v>
      </c>
      <c r="F1897" s="151">
        <v>3</v>
      </c>
      <c r="G1897" s="151" t="s">
        <v>3113</v>
      </c>
      <c r="H1897" s="153">
        <v>5</v>
      </c>
      <c r="I1897" s="151">
        <v>7</v>
      </c>
      <c r="J1897" s="154" t="s">
        <v>182</v>
      </c>
    </row>
    <row r="1898" spans="1:10" x14ac:dyDescent="0.3">
      <c r="A1898" s="151">
        <v>1897</v>
      </c>
      <c r="B1898" s="151" t="s">
        <v>4030</v>
      </c>
      <c r="C1898" s="151" t="s">
        <v>4031</v>
      </c>
      <c r="D1898" s="151" t="s">
        <v>4016</v>
      </c>
      <c r="E1898" s="151" t="s">
        <v>4017</v>
      </c>
      <c r="F1898" s="151">
        <v>3</v>
      </c>
      <c r="G1898" s="151" t="s">
        <v>3113</v>
      </c>
      <c r="H1898" s="153">
        <v>5</v>
      </c>
      <c r="I1898" s="151">
        <v>7</v>
      </c>
      <c r="J1898" s="154" t="s">
        <v>182</v>
      </c>
    </row>
    <row r="1899" spans="1:10" x14ac:dyDescent="0.3">
      <c r="A1899" s="151">
        <v>1898</v>
      </c>
      <c r="B1899" s="151" t="s">
        <v>4032</v>
      </c>
      <c r="C1899" s="151" t="s">
        <v>4033</v>
      </c>
      <c r="D1899" s="151" t="s">
        <v>4016</v>
      </c>
      <c r="E1899" s="151" t="s">
        <v>4017</v>
      </c>
      <c r="F1899" s="151">
        <v>3</v>
      </c>
      <c r="G1899" s="151" t="s">
        <v>3113</v>
      </c>
      <c r="H1899" s="153">
        <v>5</v>
      </c>
      <c r="I1899" s="151">
        <v>7</v>
      </c>
      <c r="J1899" s="154" t="s">
        <v>182</v>
      </c>
    </row>
    <row r="1900" spans="1:10" x14ac:dyDescent="0.3">
      <c r="A1900" s="151">
        <v>1899</v>
      </c>
      <c r="B1900" s="151" t="s">
        <v>4034</v>
      </c>
      <c r="C1900" s="151" t="s">
        <v>4035</v>
      </c>
      <c r="D1900" s="151" t="s">
        <v>4016</v>
      </c>
      <c r="E1900" s="151" t="s">
        <v>4017</v>
      </c>
      <c r="F1900" s="151">
        <v>3</v>
      </c>
      <c r="G1900" s="151" t="s">
        <v>3113</v>
      </c>
      <c r="H1900" s="153">
        <v>5</v>
      </c>
      <c r="I1900" s="151">
        <v>7</v>
      </c>
      <c r="J1900" s="154" t="s">
        <v>182</v>
      </c>
    </row>
    <row r="1901" spans="1:10" x14ac:dyDescent="0.3">
      <c r="A1901" s="151">
        <v>1900</v>
      </c>
      <c r="B1901" s="151" t="s">
        <v>4036</v>
      </c>
      <c r="C1901" s="151" t="s">
        <v>4037</v>
      </c>
      <c r="D1901" s="151" t="s">
        <v>4016</v>
      </c>
      <c r="E1901" s="151" t="s">
        <v>4017</v>
      </c>
      <c r="F1901" s="151">
        <v>3</v>
      </c>
      <c r="G1901" s="151" t="s">
        <v>3113</v>
      </c>
      <c r="H1901" s="153">
        <v>5</v>
      </c>
      <c r="I1901" s="151">
        <v>7</v>
      </c>
      <c r="J1901" s="154" t="s">
        <v>182</v>
      </c>
    </row>
    <row r="1902" spans="1:10" x14ac:dyDescent="0.3">
      <c r="A1902" s="151">
        <v>1901</v>
      </c>
      <c r="B1902" s="151" t="s">
        <v>4038</v>
      </c>
      <c r="C1902" s="151" t="s">
        <v>4039</v>
      </c>
      <c r="D1902" s="151" t="s">
        <v>4016</v>
      </c>
      <c r="E1902" s="151" t="s">
        <v>4017</v>
      </c>
      <c r="F1902" s="151">
        <v>3</v>
      </c>
      <c r="G1902" s="151" t="s">
        <v>3113</v>
      </c>
      <c r="H1902" s="153">
        <v>5</v>
      </c>
      <c r="I1902" s="151">
        <v>7</v>
      </c>
      <c r="J1902" s="154" t="s">
        <v>182</v>
      </c>
    </row>
    <row r="1903" spans="1:10" x14ac:dyDescent="0.3">
      <c r="A1903" s="151">
        <v>1902</v>
      </c>
      <c r="B1903" s="151" t="s">
        <v>4040</v>
      </c>
      <c r="C1903" s="151" t="s">
        <v>4041</v>
      </c>
      <c r="D1903" s="151" t="s">
        <v>4016</v>
      </c>
      <c r="E1903" s="151" t="s">
        <v>4017</v>
      </c>
      <c r="F1903" s="151">
        <v>3</v>
      </c>
      <c r="G1903" s="151" t="s">
        <v>3113</v>
      </c>
      <c r="H1903" s="153">
        <v>5</v>
      </c>
      <c r="I1903" s="151">
        <v>7</v>
      </c>
      <c r="J1903" s="154" t="s">
        <v>182</v>
      </c>
    </row>
    <row r="1904" spans="1:10" x14ac:dyDescent="0.3">
      <c r="A1904" s="151">
        <v>1903</v>
      </c>
      <c r="B1904" s="151" t="s">
        <v>4042</v>
      </c>
      <c r="C1904" s="151" t="s">
        <v>4043</v>
      </c>
      <c r="D1904" s="151" t="s">
        <v>4016</v>
      </c>
      <c r="E1904" s="151" t="s">
        <v>4017</v>
      </c>
      <c r="F1904" s="151">
        <v>3</v>
      </c>
      <c r="G1904" s="151" t="s">
        <v>3113</v>
      </c>
      <c r="H1904" s="153">
        <v>5</v>
      </c>
      <c r="I1904" s="151">
        <v>7</v>
      </c>
      <c r="J1904" s="154" t="s">
        <v>182</v>
      </c>
    </row>
    <row r="1905" spans="1:10" x14ac:dyDescent="0.3">
      <c r="A1905" s="151">
        <v>1904</v>
      </c>
      <c r="B1905" s="151" t="s">
        <v>4044</v>
      </c>
      <c r="C1905" s="151" t="s">
        <v>4045</v>
      </c>
      <c r="D1905" s="151" t="s">
        <v>4016</v>
      </c>
      <c r="E1905" s="151" t="s">
        <v>4017</v>
      </c>
      <c r="F1905" s="151">
        <v>3</v>
      </c>
      <c r="G1905" s="151" t="s">
        <v>3113</v>
      </c>
      <c r="H1905" s="153">
        <v>5</v>
      </c>
      <c r="I1905" s="151">
        <v>7</v>
      </c>
      <c r="J1905" s="154" t="s">
        <v>182</v>
      </c>
    </row>
    <row r="1906" spans="1:10" x14ac:dyDescent="0.3">
      <c r="A1906" s="151">
        <v>1905</v>
      </c>
      <c r="B1906" s="151" t="s">
        <v>4046</v>
      </c>
      <c r="C1906" s="151" t="s">
        <v>4047</v>
      </c>
      <c r="D1906" s="151" t="s">
        <v>4016</v>
      </c>
      <c r="E1906" s="151" t="s">
        <v>4017</v>
      </c>
      <c r="F1906" s="151">
        <v>3</v>
      </c>
      <c r="G1906" s="151" t="s">
        <v>3113</v>
      </c>
      <c r="H1906" s="153">
        <v>5</v>
      </c>
      <c r="I1906" s="151">
        <v>7</v>
      </c>
      <c r="J1906" s="154" t="s">
        <v>182</v>
      </c>
    </row>
    <row r="1907" spans="1:10" x14ac:dyDescent="0.3">
      <c r="A1907" s="151">
        <v>1906</v>
      </c>
      <c r="B1907" s="151" t="s">
        <v>4048</v>
      </c>
      <c r="C1907" s="151" t="s">
        <v>4049</v>
      </c>
      <c r="D1907" s="151" t="s">
        <v>4016</v>
      </c>
      <c r="E1907" s="151" t="s">
        <v>4017</v>
      </c>
      <c r="F1907" s="151">
        <v>3</v>
      </c>
      <c r="G1907" s="151" t="s">
        <v>3113</v>
      </c>
      <c r="H1907" s="153">
        <v>5</v>
      </c>
      <c r="I1907" s="151">
        <v>7</v>
      </c>
      <c r="J1907" s="154" t="s">
        <v>182</v>
      </c>
    </row>
    <row r="1908" spans="1:10" x14ac:dyDescent="0.3">
      <c r="A1908" s="151">
        <v>1907</v>
      </c>
      <c r="B1908" s="151" t="s">
        <v>4050</v>
      </c>
      <c r="C1908" s="151" t="s">
        <v>4051</v>
      </c>
      <c r="D1908" s="151" t="s">
        <v>4016</v>
      </c>
      <c r="E1908" s="151" t="s">
        <v>4017</v>
      </c>
      <c r="F1908" s="151">
        <v>3</v>
      </c>
      <c r="G1908" s="151" t="s">
        <v>3113</v>
      </c>
      <c r="H1908" s="153">
        <v>5</v>
      </c>
      <c r="I1908" s="151">
        <v>7</v>
      </c>
      <c r="J1908" s="154" t="s">
        <v>182</v>
      </c>
    </row>
    <row r="1909" spans="1:10" x14ac:dyDescent="0.3">
      <c r="A1909" s="151">
        <v>1908</v>
      </c>
      <c r="B1909" s="151" t="s">
        <v>4052</v>
      </c>
      <c r="C1909" s="151" t="s">
        <v>4053</v>
      </c>
      <c r="D1909" s="151" t="s">
        <v>4016</v>
      </c>
      <c r="E1909" s="151" t="s">
        <v>4017</v>
      </c>
      <c r="F1909" s="151">
        <v>3</v>
      </c>
      <c r="G1909" s="151" t="s">
        <v>3113</v>
      </c>
      <c r="H1909" s="153">
        <v>5</v>
      </c>
      <c r="I1909" s="151">
        <v>7</v>
      </c>
      <c r="J1909" s="154" t="s">
        <v>182</v>
      </c>
    </row>
    <row r="1910" spans="1:10" x14ac:dyDescent="0.3">
      <c r="A1910" s="151">
        <v>1909</v>
      </c>
      <c r="B1910" s="151" t="s">
        <v>4054</v>
      </c>
      <c r="C1910" s="151" t="s">
        <v>4055</v>
      </c>
      <c r="D1910" s="151" t="s">
        <v>4016</v>
      </c>
      <c r="E1910" s="151" t="s">
        <v>4017</v>
      </c>
      <c r="F1910" s="151">
        <v>3</v>
      </c>
      <c r="G1910" s="151" t="s">
        <v>3113</v>
      </c>
      <c r="H1910" s="153">
        <v>5</v>
      </c>
      <c r="I1910" s="151">
        <v>7</v>
      </c>
      <c r="J1910" s="154" t="s">
        <v>182</v>
      </c>
    </row>
    <row r="1911" spans="1:10" x14ac:dyDescent="0.3">
      <c r="A1911" s="151">
        <v>1910</v>
      </c>
      <c r="B1911" s="151" t="s">
        <v>4056</v>
      </c>
      <c r="C1911" s="151" t="s">
        <v>4057</v>
      </c>
      <c r="D1911" s="151" t="s">
        <v>4016</v>
      </c>
      <c r="E1911" s="151" t="s">
        <v>4017</v>
      </c>
      <c r="F1911" s="151">
        <v>3</v>
      </c>
      <c r="G1911" s="151" t="s">
        <v>3113</v>
      </c>
      <c r="H1911" s="153">
        <v>5</v>
      </c>
      <c r="I1911" s="151">
        <v>7</v>
      </c>
      <c r="J1911" s="154" t="s">
        <v>182</v>
      </c>
    </row>
    <row r="1912" spans="1:10" x14ac:dyDescent="0.3">
      <c r="A1912" s="151">
        <v>1911</v>
      </c>
      <c r="B1912" s="151" t="s">
        <v>4058</v>
      </c>
      <c r="C1912" s="151" t="s">
        <v>4059</v>
      </c>
      <c r="D1912" s="151" t="s">
        <v>4016</v>
      </c>
      <c r="E1912" s="151" t="s">
        <v>4017</v>
      </c>
      <c r="F1912" s="151">
        <v>3</v>
      </c>
      <c r="G1912" s="151" t="s">
        <v>3113</v>
      </c>
      <c r="H1912" s="153">
        <v>5</v>
      </c>
      <c r="I1912" s="151">
        <v>7</v>
      </c>
      <c r="J1912" s="154" t="s">
        <v>182</v>
      </c>
    </row>
    <row r="1913" spans="1:10" x14ac:dyDescent="0.3">
      <c r="A1913" s="151">
        <v>1912</v>
      </c>
      <c r="B1913" s="151" t="s">
        <v>4060</v>
      </c>
      <c r="C1913" s="151" t="s">
        <v>4061</v>
      </c>
      <c r="D1913" s="151" t="s">
        <v>4016</v>
      </c>
      <c r="E1913" s="151" t="s">
        <v>4017</v>
      </c>
      <c r="F1913" s="151">
        <v>3</v>
      </c>
      <c r="G1913" s="151" t="s">
        <v>3113</v>
      </c>
      <c r="H1913" s="153">
        <v>5</v>
      </c>
      <c r="I1913" s="151">
        <v>7</v>
      </c>
      <c r="J1913" s="154" t="s">
        <v>182</v>
      </c>
    </row>
    <row r="1914" spans="1:10" x14ac:dyDescent="0.3">
      <c r="A1914" s="151">
        <v>1913</v>
      </c>
      <c r="B1914" s="151" t="s">
        <v>4062</v>
      </c>
      <c r="C1914" s="151" t="s">
        <v>4063</v>
      </c>
      <c r="D1914" s="151" t="s">
        <v>4016</v>
      </c>
      <c r="E1914" s="151" t="s">
        <v>4017</v>
      </c>
      <c r="F1914" s="151">
        <v>3</v>
      </c>
      <c r="G1914" s="151" t="s">
        <v>3113</v>
      </c>
      <c r="H1914" s="153">
        <v>5</v>
      </c>
      <c r="I1914" s="151">
        <v>7</v>
      </c>
      <c r="J1914" s="154" t="s">
        <v>182</v>
      </c>
    </row>
    <row r="1915" spans="1:10" x14ac:dyDescent="0.3">
      <c r="A1915" s="151">
        <v>1914</v>
      </c>
      <c r="B1915" s="151" t="s">
        <v>4064</v>
      </c>
      <c r="C1915" s="151" t="s">
        <v>4065</v>
      </c>
      <c r="D1915" s="151" t="s">
        <v>4016</v>
      </c>
      <c r="E1915" s="151" t="s">
        <v>4017</v>
      </c>
      <c r="F1915" s="151">
        <v>3</v>
      </c>
      <c r="G1915" s="151" t="s">
        <v>3113</v>
      </c>
      <c r="H1915" s="153">
        <v>5</v>
      </c>
      <c r="I1915" s="151">
        <v>7</v>
      </c>
      <c r="J1915" s="154" t="s">
        <v>182</v>
      </c>
    </row>
    <row r="1916" spans="1:10" x14ac:dyDescent="0.3">
      <c r="A1916" s="151">
        <v>1915</v>
      </c>
      <c r="B1916" s="151" t="s">
        <v>4066</v>
      </c>
      <c r="C1916" s="151" t="s">
        <v>4067</v>
      </c>
      <c r="D1916" s="151" t="s">
        <v>4016</v>
      </c>
      <c r="E1916" s="151" t="s">
        <v>4017</v>
      </c>
      <c r="F1916" s="151">
        <v>3</v>
      </c>
      <c r="G1916" s="151" t="s">
        <v>3113</v>
      </c>
      <c r="H1916" s="153">
        <v>5</v>
      </c>
      <c r="I1916" s="151">
        <v>7</v>
      </c>
      <c r="J1916" s="154" t="s">
        <v>182</v>
      </c>
    </row>
    <row r="1917" spans="1:10" x14ac:dyDescent="0.3">
      <c r="A1917" s="151">
        <v>1916</v>
      </c>
      <c r="B1917" s="151" t="s">
        <v>4068</v>
      </c>
      <c r="C1917" s="151" t="s">
        <v>4069</v>
      </c>
      <c r="D1917" s="151" t="s">
        <v>4016</v>
      </c>
      <c r="E1917" s="151" t="s">
        <v>4017</v>
      </c>
      <c r="F1917" s="151">
        <v>3</v>
      </c>
      <c r="G1917" s="151" t="s">
        <v>3113</v>
      </c>
      <c r="H1917" s="153">
        <v>5</v>
      </c>
      <c r="I1917" s="151">
        <v>7</v>
      </c>
      <c r="J1917" s="154" t="s">
        <v>182</v>
      </c>
    </row>
    <row r="1918" spans="1:10" x14ac:dyDescent="0.3">
      <c r="A1918" s="151">
        <v>1917</v>
      </c>
      <c r="B1918" s="151" t="s">
        <v>4070</v>
      </c>
      <c r="C1918" s="151" t="s">
        <v>4071</v>
      </c>
      <c r="D1918" s="151" t="s">
        <v>4016</v>
      </c>
      <c r="E1918" s="151" t="s">
        <v>4017</v>
      </c>
      <c r="F1918" s="151">
        <v>3</v>
      </c>
      <c r="G1918" s="151" t="s">
        <v>3113</v>
      </c>
      <c r="H1918" s="153">
        <v>5</v>
      </c>
      <c r="I1918" s="151">
        <v>7</v>
      </c>
      <c r="J1918" s="154" t="s">
        <v>182</v>
      </c>
    </row>
    <row r="1919" spans="1:10" x14ac:dyDescent="0.3">
      <c r="A1919" s="151">
        <v>1918</v>
      </c>
      <c r="B1919" s="151" t="s">
        <v>4072</v>
      </c>
      <c r="C1919" s="151" t="s">
        <v>4073</v>
      </c>
      <c r="D1919" s="151" t="s">
        <v>4016</v>
      </c>
      <c r="E1919" s="151" t="s">
        <v>4017</v>
      </c>
      <c r="F1919" s="151">
        <v>3</v>
      </c>
      <c r="G1919" s="151" t="s">
        <v>3113</v>
      </c>
      <c r="H1919" s="153">
        <v>5</v>
      </c>
      <c r="I1919" s="151">
        <v>7</v>
      </c>
      <c r="J1919" s="154" t="s">
        <v>182</v>
      </c>
    </row>
    <row r="1920" spans="1:10" x14ac:dyDescent="0.3">
      <c r="A1920" s="151">
        <v>1919</v>
      </c>
      <c r="B1920" s="151" t="s">
        <v>4074</v>
      </c>
      <c r="C1920" s="151" t="s">
        <v>4075</v>
      </c>
      <c r="D1920" s="151" t="s">
        <v>4016</v>
      </c>
      <c r="E1920" s="151" t="s">
        <v>4017</v>
      </c>
      <c r="F1920" s="151">
        <v>3</v>
      </c>
      <c r="G1920" s="151" t="s">
        <v>3113</v>
      </c>
      <c r="H1920" s="153">
        <v>5</v>
      </c>
      <c r="I1920" s="151">
        <v>7</v>
      </c>
      <c r="J1920" s="154" t="s">
        <v>182</v>
      </c>
    </row>
    <row r="1921" spans="1:10" x14ac:dyDescent="0.3">
      <c r="A1921" s="151">
        <v>1920</v>
      </c>
      <c r="B1921" s="151" t="s">
        <v>4076</v>
      </c>
      <c r="C1921" s="151" t="s">
        <v>4077</v>
      </c>
      <c r="D1921" s="151" t="s">
        <v>4016</v>
      </c>
      <c r="E1921" s="151" t="s">
        <v>4017</v>
      </c>
      <c r="F1921" s="151">
        <v>3</v>
      </c>
      <c r="G1921" s="151" t="s">
        <v>3113</v>
      </c>
      <c r="H1921" s="153">
        <v>5</v>
      </c>
      <c r="I1921" s="151">
        <v>7</v>
      </c>
      <c r="J1921" s="154" t="s">
        <v>182</v>
      </c>
    </row>
    <row r="1922" spans="1:10" x14ac:dyDescent="0.3">
      <c r="A1922" s="151">
        <v>1921</v>
      </c>
      <c r="B1922" s="151" t="s">
        <v>4078</v>
      </c>
      <c r="C1922" s="151" t="s">
        <v>4079</v>
      </c>
      <c r="D1922" s="151" t="s">
        <v>4016</v>
      </c>
      <c r="E1922" s="151" t="s">
        <v>4017</v>
      </c>
      <c r="F1922" s="151">
        <v>3</v>
      </c>
      <c r="G1922" s="151" t="s">
        <v>3113</v>
      </c>
      <c r="H1922" s="153">
        <v>5</v>
      </c>
      <c r="I1922" s="151">
        <v>7</v>
      </c>
      <c r="J1922" s="154" t="s">
        <v>182</v>
      </c>
    </row>
    <row r="1923" spans="1:10" x14ac:dyDescent="0.3">
      <c r="A1923" s="151">
        <v>1922</v>
      </c>
      <c r="B1923" s="151" t="s">
        <v>4080</v>
      </c>
      <c r="C1923" s="151" t="s">
        <v>4081</v>
      </c>
      <c r="D1923" s="151" t="s">
        <v>4016</v>
      </c>
      <c r="E1923" s="151" t="s">
        <v>4017</v>
      </c>
      <c r="F1923" s="151">
        <v>3</v>
      </c>
      <c r="G1923" s="151" t="s">
        <v>3113</v>
      </c>
      <c r="H1923" s="153">
        <v>5</v>
      </c>
      <c r="I1923" s="151">
        <v>7</v>
      </c>
      <c r="J1923" s="154" t="s">
        <v>182</v>
      </c>
    </row>
    <row r="1924" spans="1:10" x14ac:dyDescent="0.3">
      <c r="A1924" s="151">
        <v>1923</v>
      </c>
      <c r="B1924" s="151" t="s">
        <v>4082</v>
      </c>
      <c r="C1924" s="151" t="s">
        <v>4083</v>
      </c>
      <c r="D1924" s="151" t="s">
        <v>4016</v>
      </c>
      <c r="E1924" s="151" t="s">
        <v>4017</v>
      </c>
      <c r="F1924" s="151">
        <v>3</v>
      </c>
      <c r="G1924" s="151" t="s">
        <v>3113</v>
      </c>
      <c r="H1924" s="153">
        <v>5</v>
      </c>
      <c r="I1924" s="151">
        <v>7</v>
      </c>
      <c r="J1924" s="154" t="s">
        <v>182</v>
      </c>
    </row>
    <row r="1925" spans="1:10" x14ac:dyDescent="0.3">
      <c r="A1925" s="151">
        <v>1924</v>
      </c>
      <c r="B1925" s="151" t="s">
        <v>4084</v>
      </c>
      <c r="C1925" s="151" t="s">
        <v>4085</v>
      </c>
      <c r="D1925" s="151" t="s">
        <v>4016</v>
      </c>
      <c r="E1925" s="151" t="s">
        <v>4017</v>
      </c>
      <c r="F1925" s="151">
        <v>3</v>
      </c>
      <c r="G1925" s="151" t="s">
        <v>3113</v>
      </c>
      <c r="H1925" s="153">
        <v>4</v>
      </c>
      <c r="I1925" s="151">
        <v>5</v>
      </c>
      <c r="J1925" s="154" t="s">
        <v>552</v>
      </c>
    </row>
    <row r="1926" spans="1:10" x14ac:dyDescent="0.3">
      <c r="A1926" s="151">
        <v>1925</v>
      </c>
      <c r="B1926" s="151" t="s">
        <v>4086</v>
      </c>
      <c r="C1926" s="151" t="s">
        <v>4087</v>
      </c>
      <c r="D1926" s="151" t="s">
        <v>4016</v>
      </c>
      <c r="E1926" s="151" t="s">
        <v>4017</v>
      </c>
      <c r="F1926" s="151">
        <v>3</v>
      </c>
      <c r="G1926" s="151" t="s">
        <v>3113</v>
      </c>
      <c r="H1926" s="153">
        <v>5</v>
      </c>
      <c r="I1926" s="151">
        <v>7</v>
      </c>
      <c r="J1926" s="154" t="s">
        <v>182</v>
      </c>
    </row>
    <row r="1927" spans="1:10" x14ac:dyDescent="0.3">
      <c r="A1927" s="151">
        <v>1926</v>
      </c>
      <c r="B1927" s="151" t="s">
        <v>4088</v>
      </c>
      <c r="C1927" s="151" t="s">
        <v>4089</v>
      </c>
      <c r="D1927" s="151" t="s">
        <v>4016</v>
      </c>
      <c r="E1927" s="151" t="s">
        <v>4017</v>
      </c>
      <c r="F1927" s="151">
        <v>3</v>
      </c>
      <c r="G1927" s="151" t="s">
        <v>3113</v>
      </c>
      <c r="H1927" s="153">
        <v>5</v>
      </c>
      <c r="I1927" s="151">
        <v>7</v>
      </c>
      <c r="J1927" s="154" t="s">
        <v>182</v>
      </c>
    </row>
    <row r="1928" spans="1:10" x14ac:dyDescent="0.3">
      <c r="A1928" s="151">
        <v>1927</v>
      </c>
      <c r="B1928" s="151" t="s">
        <v>4090</v>
      </c>
      <c r="C1928" s="151" t="s">
        <v>4091</v>
      </c>
      <c r="D1928" s="151" t="s">
        <v>4016</v>
      </c>
      <c r="E1928" s="151" t="s">
        <v>4017</v>
      </c>
      <c r="F1928" s="151">
        <v>3</v>
      </c>
      <c r="G1928" s="151" t="s">
        <v>3113</v>
      </c>
      <c r="H1928" s="153">
        <v>5</v>
      </c>
      <c r="I1928" s="151">
        <v>7</v>
      </c>
      <c r="J1928" s="154" t="s">
        <v>182</v>
      </c>
    </row>
    <row r="1929" spans="1:10" x14ac:dyDescent="0.3">
      <c r="A1929" s="151">
        <v>1928</v>
      </c>
      <c r="B1929" s="151" t="s">
        <v>4092</v>
      </c>
      <c r="C1929" s="151" t="s">
        <v>4093</v>
      </c>
      <c r="D1929" s="151" t="s">
        <v>4094</v>
      </c>
      <c r="E1929" s="151" t="s">
        <v>4095</v>
      </c>
      <c r="F1929" s="151">
        <v>3</v>
      </c>
      <c r="G1929" s="151" t="s">
        <v>3113</v>
      </c>
      <c r="H1929" s="153">
        <v>5</v>
      </c>
      <c r="I1929" s="151">
        <v>7</v>
      </c>
      <c r="J1929" s="154" t="s">
        <v>182</v>
      </c>
    </row>
    <row r="1930" spans="1:10" x14ac:dyDescent="0.3">
      <c r="A1930" s="151">
        <v>1929</v>
      </c>
      <c r="B1930" s="151" t="s">
        <v>4096</v>
      </c>
      <c r="C1930" s="151" t="s">
        <v>4097</v>
      </c>
      <c r="D1930" s="151" t="s">
        <v>4094</v>
      </c>
      <c r="E1930" s="151" t="s">
        <v>4095</v>
      </c>
      <c r="F1930" s="151">
        <v>3</v>
      </c>
      <c r="G1930" s="151" t="s">
        <v>3113</v>
      </c>
      <c r="H1930" s="153">
        <v>5</v>
      </c>
      <c r="I1930" s="151">
        <v>7</v>
      </c>
      <c r="J1930" s="154" t="s">
        <v>182</v>
      </c>
    </row>
    <row r="1931" spans="1:10" x14ac:dyDescent="0.3">
      <c r="A1931" s="151">
        <v>1930</v>
      </c>
      <c r="B1931" s="151" t="s">
        <v>4098</v>
      </c>
      <c r="C1931" s="151" t="s">
        <v>4099</v>
      </c>
      <c r="D1931" s="151" t="s">
        <v>4094</v>
      </c>
      <c r="E1931" s="151" t="s">
        <v>4095</v>
      </c>
      <c r="F1931" s="151">
        <v>3</v>
      </c>
      <c r="G1931" s="151" t="s">
        <v>3113</v>
      </c>
      <c r="H1931" s="153">
        <v>5</v>
      </c>
      <c r="I1931" s="151">
        <v>7</v>
      </c>
      <c r="J1931" s="154" t="s">
        <v>182</v>
      </c>
    </row>
    <row r="1932" spans="1:10" x14ac:dyDescent="0.3">
      <c r="A1932" s="151">
        <v>1931</v>
      </c>
      <c r="B1932" s="151" t="s">
        <v>4100</v>
      </c>
      <c r="C1932" s="151" t="s">
        <v>4101</v>
      </c>
      <c r="D1932" s="151" t="s">
        <v>4094</v>
      </c>
      <c r="E1932" s="151" t="s">
        <v>4095</v>
      </c>
      <c r="F1932" s="151">
        <v>3</v>
      </c>
      <c r="G1932" s="151" t="s">
        <v>3113</v>
      </c>
      <c r="H1932" s="153">
        <v>5</v>
      </c>
      <c r="I1932" s="151">
        <v>7</v>
      </c>
      <c r="J1932" s="154" t="s">
        <v>182</v>
      </c>
    </row>
    <row r="1933" spans="1:10" x14ac:dyDescent="0.3">
      <c r="A1933" s="151">
        <v>1932</v>
      </c>
      <c r="B1933" s="151" t="s">
        <v>4102</v>
      </c>
      <c r="C1933" s="151" t="s">
        <v>4103</v>
      </c>
      <c r="D1933" s="151" t="s">
        <v>4094</v>
      </c>
      <c r="E1933" s="151" t="s">
        <v>4095</v>
      </c>
      <c r="F1933" s="151">
        <v>3</v>
      </c>
      <c r="G1933" s="151" t="s">
        <v>3113</v>
      </c>
      <c r="H1933" s="153">
        <v>5</v>
      </c>
      <c r="I1933" s="151">
        <v>7</v>
      </c>
      <c r="J1933" s="154" t="s">
        <v>182</v>
      </c>
    </row>
    <row r="1934" spans="1:10" x14ac:dyDescent="0.3">
      <c r="A1934" s="151">
        <v>1933</v>
      </c>
      <c r="B1934" s="151" t="s">
        <v>4104</v>
      </c>
      <c r="C1934" s="151" t="s">
        <v>4105</v>
      </c>
      <c r="D1934" s="151" t="s">
        <v>4094</v>
      </c>
      <c r="E1934" s="151" t="s">
        <v>4095</v>
      </c>
      <c r="F1934" s="151">
        <v>3</v>
      </c>
      <c r="G1934" s="151" t="s">
        <v>3113</v>
      </c>
      <c r="H1934" s="153">
        <v>5</v>
      </c>
      <c r="I1934" s="151">
        <v>7</v>
      </c>
      <c r="J1934" s="154" t="s">
        <v>182</v>
      </c>
    </row>
    <row r="1935" spans="1:10" x14ac:dyDescent="0.3">
      <c r="A1935" s="151">
        <v>1934</v>
      </c>
      <c r="B1935" s="151" t="s">
        <v>4106</v>
      </c>
      <c r="C1935" s="151" t="s">
        <v>4107</v>
      </c>
      <c r="D1935" s="151" t="s">
        <v>4094</v>
      </c>
      <c r="E1935" s="151" t="s">
        <v>4095</v>
      </c>
      <c r="F1935" s="151">
        <v>3</v>
      </c>
      <c r="G1935" s="151" t="s">
        <v>3113</v>
      </c>
      <c r="H1935" s="153">
        <v>5</v>
      </c>
      <c r="I1935" s="151">
        <v>7</v>
      </c>
      <c r="J1935" s="154" t="s">
        <v>182</v>
      </c>
    </row>
    <row r="1936" spans="1:10" x14ac:dyDescent="0.3">
      <c r="A1936" s="151">
        <v>1935</v>
      </c>
      <c r="B1936" s="151" t="s">
        <v>4108</v>
      </c>
      <c r="C1936" s="151" t="s">
        <v>4109</v>
      </c>
      <c r="D1936" s="151" t="s">
        <v>4094</v>
      </c>
      <c r="E1936" s="151" t="s">
        <v>4095</v>
      </c>
      <c r="F1936" s="151">
        <v>3</v>
      </c>
      <c r="G1936" s="151" t="s">
        <v>3113</v>
      </c>
      <c r="H1936" s="153">
        <v>5</v>
      </c>
      <c r="I1936" s="151">
        <v>7</v>
      </c>
      <c r="J1936" s="154" t="s">
        <v>182</v>
      </c>
    </row>
    <row r="1937" spans="1:10" x14ac:dyDescent="0.3">
      <c r="A1937" s="151">
        <v>1936</v>
      </c>
      <c r="B1937" s="151" t="s">
        <v>4110</v>
      </c>
      <c r="C1937" s="151" t="s">
        <v>4111</v>
      </c>
      <c r="D1937" s="151" t="s">
        <v>4094</v>
      </c>
      <c r="E1937" s="151" t="s">
        <v>4095</v>
      </c>
      <c r="F1937" s="151">
        <v>3</v>
      </c>
      <c r="G1937" s="151" t="s">
        <v>3113</v>
      </c>
      <c r="H1937" s="153">
        <v>5</v>
      </c>
      <c r="I1937" s="151">
        <v>7</v>
      </c>
      <c r="J1937" s="154" t="s">
        <v>182</v>
      </c>
    </row>
    <row r="1938" spans="1:10" x14ac:dyDescent="0.3">
      <c r="A1938" s="151">
        <v>1937</v>
      </c>
      <c r="B1938" s="151" t="s">
        <v>4112</v>
      </c>
      <c r="C1938" s="151" t="s">
        <v>4113</v>
      </c>
      <c r="D1938" s="151" t="s">
        <v>4094</v>
      </c>
      <c r="E1938" s="151" t="s">
        <v>4095</v>
      </c>
      <c r="F1938" s="151">
        <v>3</v>
      </c>
      <c r="G1938" s="151" t="s">
        <v>3113</v>
      </c>
      <c r="H1938" s="153">
        <v>5</v>
      </c>
      <c r="I1938" s="151">
        <v>7</v>
      </c>
      <c r="J1938" s="154" t="s">
        <v>182</v>
      </c>
    </row>
    <row r="1939" spans="1:10" x14ac:dyDescent="0.3">
      <c r="A1939" s="151">
        <v>1938</v>
      </c>
      <c r="B1939" s="151" t="s">
        <v>4114</v>
      </c>
      <c r="C1939" s="151" t="s">
        <v>4115</v>
      </c>
      <c r="D1939" s="151" t="s">
        <v>4094</v>
      </c>
      <c r="E1939" s="151" t="s">
        <v>4095</v>
      </c>
      <c r="F1939" s="151">
        <v>3</v>
      </c>
      <c r="G1939" s="151" t="s">
        <v>3113</v>
      </c>
      <c r="H1939" s="153">
        <v>5</v>
      </c>
      <c r="I1939" s="151">
        <v>7</v>
      </c>
      <c r="J1939" s="154" t="s">
        <v>182</v>
      </c>
    </row>
    <row r="1940" spans="1:10" x14ac:dyDescent="0.3">
      <c r="A1940" s="151">
        <v>1939</v>
      </c>
      <c r="B1940" s="151" t="s">
        <v>4116</v>
      </c>
      <c r="C1940" s="151" t="s">
        <v>4117</v>
      </c>
      <c r="D1940" s="151" t="s">
        <v>4094</v>
      </c>
      <c r="E1940" s="151" t="s">
        <v>4095</v>
      </c>
      <c r="F1940" s="151">
        <v>3</v>
      </c>
      <c r="G1940" s="151" t="s">
        <v>3113</v>
      </c>
      <c r="H1940" s="153">
        <v>5</v>
      </c>
      <c r="I1940" s="151">
        <v>7</v>
      </c>
      <c r="J1940" s="154" t="s">
        <v>182</v>
      </c>
    </row>
    <row r="1941" spans="1:10" x14ac:dyDescent="0.3">
      <c r="A1941" s="151">
        <v>1940</v>
      </c>
      <c r="B1941" s="151" t="s">
        <v>4118</v>
      </c>
      <c r="C1941" s="151" t="s">
        <v>4119</v>
      </c>
      <c r="D1941" s="151" t="s">
        <v>4094</v>
      </c>
      <c r="E1941" s="151" t="s">
        <v>4095</v>
      </c>
      <c r="F1941" s="151">
        <v>3</v>
      </c>
      <c r="G1941" s="151" t="s">
        <v>3113</v>
      </c>
      <c r="H1941" s="153">
        <v>5</v>
      </c>
      <c r="I1941" s="151">
        <v>7</v>
      </c>
      <c r="J1941" s="154" t="s">
        <v>182</v>
      </c>
    </row>
    <row r="1942" spans="1:10" x14ac:dyDescent="0.3">
      <c r="A1942" s="151">
        <v>1941</v>
      </c>
      <c r="B1942" s="151" t="s">
        <v>4120</v>
      </c>
      <c r="C1942" s="151" t="s">
        <v>4121</v>
      </c>
      <c r="D1942" s="151" t="s">
        <v>4094</v>
      </c>
      <c r="E1942" s="151" t="s">
        <v>4095</v>
      </c>
      <c r="F1942" s="151">
        <v>3</v>
      </c>
      <c r="G1942" s="151" t="s">
        <v>3113</v>
      </c>
      <c r="H1942" s="153">
        <v>5</v>
      </c>
      <c r="I1942" s="151">
        <v>7</v>
      </c>
      <c r="J1942" s="154" t="s">
        <v>182</v>
      </c>
    </row>
    <row r="1943" spans="1:10" x14ac:dyDescent="0.3">
      <c r="A1943" s="151">
        <v>1942</v>
      </c>
      <c r="B1943" s="151" t="s">
        <v>4122</v>
      </c>
      <c r="C1943" s="151" t="s">
        <v>4123</v>
      </c>
      <c r="D1943" s="151" t="s">
        <v>4094</v>
      </c>
      <c r="E1943" s="151" t="s">
        <v>4095</v>
      </c>
      <c r="F1943" s="151">
        <v>3</v>
      </c>
      <c r="G1943" s="151" t="s">
        <v>3113</v>
      </c>
      <c r="H1943" s="153">
        <v>5</v>
      </c>
      <c r="I1943" s="151">
        <v>7</v>
      </c>
      <c r="J1943" s="154" t="s">
        <v>182</v>
      </c>
    </row>
    <row r="1944" spans="1:10" x14ac:dyDescent="0.3">
      <c r="A1944" s="151">
        <v>1943</v>
      </c>
      <c r="B1944" s="151" t="s">
        <v>4124</v>
      </c>
      <c r="C1944" s="151" t="s">
        <v>4125</v>
      </c>
      <c r="D1944" s="151" t="s">
        <v>4094</v>
      </c>
      <c r="E1944" s="151" t="s">
        <v>4095</v>
      </c>
      <c r="F1944" s="151">
        <v>3</v>
      </c>
      <c r="G1944" s="151" t="s">
        <v>3113</v>
      </c>
      <c r="H1944" s="153">
        <v>5</v>
      </c>
      <c r="I1944" s="151">
        <v>7</v>
      </c>
      <c r="J1944" s="154" t="s">
        <v>182</v>
      </c>
    </row>
    <row r="1945" spans="1:10" x14ac:dyDescent="0.3">
      <c r="A1945" s="151">
        <v>1944</v>
      </c>
      <c r="B1945" s="151" t="s">
        <v>4126</v>
      </c>
      <c r="C1945" s="151" t="s">
        <v>4127</v>
      </c>
      <c r="D1945" s="151" t="s">
        <v>4094</v>
      </c>
      <c r="E1945" s="151" t="s">
        <v>4095</v>
      </c>
      <c r="F1945" s="151">
        <v>3</v>
      </c>
      <c r="G1945" s="151" t="s">
        <v>3113</v>
      </c>
      <c r="H1945" s="153">
        <v>5</v>
      </c>
      <c r="I1945" s="151">
        <v>7</v>
      </c>
      <c r="J1945" s="154" t="s">
        <v>182</v>
      </c>
    </row>
    <row r="1946" spans="1:10" x14ac:dyDescent="0.3">
      <c r="A1946" s="151">
        <v>1945</v>
      </c>
      <c r="B1946" s="151" t="s">
        <v>4128</v>
      </c>
      <c r="C1946" s="151" t="s">
        <v>4129</v>
      </c>
      <c r="D1946" s="151" t="s">
        <v>4094</v>
      </c>
      <c r="E1946" s="151" t="s">
        <v>4095</v>
      </c>
      <c r="F1946" s="151">
        <v>3</v>
      </c>
      <c r="G1946" s="151" t="s">
        <v>3113</v>
      </c>
      <c r="H1946" s="153">
        <v>5</v>
      </c>
      <c r="I1946" s="151">
        <v>7</v>
      </c>
      <c r="J1946" s="154" t="s">
        <v>182</v>
      </c>
    </row>
    <row r="1947" spans="1:10" x14ac:dyDescent="0.3">
      <c r="A1947" s="151">
        <v>1946</v>
      </c>
      <c r="B1947" s="151" t="s">
        <v>4130</v>
      </c>
      <c r="C1947" s="151" t="s">
        <v>4131</v>
      </c>
      <c r="D1947" s="151" t="s">
        <v>4094</v>
      </c>
      <c r="E1947" s="151" t="s">
        <v>4095</v>
      </c>
      <c r="F1947" s="151">
        <v>3</v>
      </c>
      <c r="G1947" s="151" t="s">
        <v>3113</v>
      </c>
      <c r="H1947" s="153">
        <v>5</v>
      </c>
      <c r="I1947" s="151">
        <v>7</v>
      </c>
      <c r="J1947" s="154" t="s">
        <v>182</v>
      </c>
    </row>
    <row r="1948" spans="1:10" x14ac:dyDescent="0.3">
      <c r="A1948" s="151">
        <v>1947</v>
      </c>
      <c r="B1948" s="151" t="s">
        <v>4132</v>
      </c>
      <c r="C1948" s="151" t="s">
        <v>4133</v>
      </c>
      <c r="D1948" s="151" t="s">
        <v>4094</v>
      </c>
      <c r="E1948" s="151" t="s">
        <v>4095</v>
      </c>
      <c r="F1948" s="151">
        <v>3</v>
      </c>
      <c r="G1948" s="151" t="s">
        <v>3113</v>
      </c>
      <c r="H1948" s="153">
        <v>5</v>
      </c>
      <c r="I1948" s="151">
        <v>7</v>
      </c>
      <c r="J1948" s="154" t="s">
        <v>182</v>
      </c>
    </row>
    <row r="1949" spans="1:10" x14ac:dyDescent="0.3">
      <c r="A1949" s="151">
        <v>1948</v>
      </c>
      <c r="B1949" s="151" t="s">
        <v>4134</v>
      </c>
      <c r="C1949" s="151" t="s">
        <v>4135</v>
      </c>
      <c r="D1949" s="151" t="s">
        <v>4094</v>
      </c>
      <c r="E1949" s="151" t="s">
        <v>4095</v>
      </c>
      <c r="F1949" s="151">
        <v>3</v>
      </c>
      <c r="G1949" s="151" t="s">
        <v>3113</v>
      </c>
      <c r="H1949" s="153">
        <v>5</v>
      </c>
      <c r="I1949" s="151">
        <v>7</v>
      </c>
      <c r="J1949" s="154" t="s">
        <v>182</v>
      </c>
    </row>
    <row r="1950" spans="1:10" x14ac:dyDescent="0.3">
      <c r="A1950" s="151">
        <v>1949</v>
      </c>
      <c r="B1950" s="151" t="s">
        <v>4136</v>
      </c>
      <c r="C1950" s="151" t="s">
        <v>4137</v>
      </c>
      <c r="D1950" s="151" t="s">
        <v>4094</v>
      </c>
      <c r="E1950" s="151" t="s">
        <v>4095</v>
      </c>
      <c r="F1950" s="151">
        <v>3</v>
      </c>
      <c r="G1950" s="151" t="s">
        <v>3113</v>
      </c>
      <c r="H1950" s="153">
        <v>5</v>
      </c>
      <c r="I1950" s="151">
        <v>7</v>
      </c>
      <c r="J1950" s="154" t="s">
        <v>182</v>
      </c>
    </row>
    <row r="1951" spans="1:10" x14ac:dyDescent="0.3">
      <c r="A1951" s="151">
        <v>1950</v>
      </c>
      <c r="B1951" s="151" t="s">
        <v>4138</v>
      </c>
      <c r="C1951" s="151" t="s">
        <v>4139</v>
      </c>
      <c r="D1951" s="151" t="s">
        <v>4094</v>
      </c>
      <c r="E1951" s="151" t="s">
        <v>4095</v>
      </c>
      <c r="F1951" s="151">
        <v>3</v>
      </c>
      <c r="G1951" s="151" t="s">
        <v>3113</v>
      </c>
      <c r="H1951" s="153">
        <v>5</v>
      </c>
      <c r="I1951" s="151">
        <v>7</v>
      </c>
      <c r="J1951" s="154" t="s">
        <v>182</v>
      </c>
    </row>
    <row r="1952" spans="1:10" x14ac:dyDescent="0.3">
      <c r="A1952" s="151">
        <v>1951</v>
      </c>
      <c r="B1952" s="151" t="s">
        <v>4140</v>
      </c>
      <c r="C1952" s="151" t="s">
        <v>4141</v>
      </c>
      <c r="D1952" s="151" t="s">
        <v>4094</v>
      </c>
      <c r="E1952" s="151" t="s">
        <v>4095</v>
      </c>
      <c r="F1952" s="151">
        <v>3</v>
      </c>
      <c r="G1952" s="151" t="s">
        <v>3113</v>
      </c>
      <c r="H1952" s="153">
        <v>5</v>
      </c>
      <c r="I1952" s="151">
        <v>7</v>
      </c>
      <c r="J1952" s="154" t="s">
        <v>182</v>
      </c>
    </row>
    <row r="1953" spans="1:10" x14ac:dyDescent="0.3">
      <c r="A1953" s="151">
        <v>1952</v>
      </c>
      <c r="B1953" s="151" t="s">
        <v>4142</v>
      </c>
      <c r="C1953" s="151" t="s">
        <v>4143</v>
      </c>
      <c r="D1953" s="151" t="s">
        <v>4094</v>
      </c>
      <c r="E1953" s="151" t="s">
        <v>4095</v>
      </c>
      <c r="F1953" s="151">
        <v>3</v>
      </c>
      <c r="G1953" s="151" t="s">
        <v>3113</v>
      </c>
      <c r="H1953" s="153">
        <v>5</v>
      </c>
      <c r="I1953" s="151">
        <v>7</v>
      </c>
      <c r="J1953" s="154" t="s">
        <v>182</v>
      </c>
    </row>
    <row r="1954" spans="1:10" x14ac:dyDescent="0.3">
      <c r="A1954" s="151">
        <v>1953</v>
      </c>
      <c r="B1954" s="151" t="s">
        <v>4144</v>
      </c>
      <c r="C1954" s="151" t="s">
        <v>4145</v>
      </c>
      <c r="D1954" s="151" t="s">
        <v>4094</v>
      </c>
      <c r="E1954" s="151" t="s">
        <v>4095</v>
      </c>
      <c r="F1954" s="151">
        <v>3</v>
      </c>
      <c r="G1954" s="151" t="s">
        <v>3113</v>
      </c>
      <c r="H1954" s="153">
        <v>5</v>
      </c>
      <c r="I1954" s="151">
        <v>7</v>
      </c>
      <c r="J1954" s="154" t="s">
        <v>182</v>
      </c>
    </row>
    <row r="1955" spans="1:10" x14ac:dyDescent="0.3">
      <c r="A1955" s="151">
        <v>1954</v>
      </c>
      <c r="B1955" s="151" t="s">
        <v>4146</v>
      </c>
      <c r="C1955" s="151" t="s">
        <v>4147</v>
      </c>
      <c r="D1955" s="151" t="s">
        <v>4094</v>
      </c>
      <c r="E1955" s="151" t="s">
        <v>4095</v>
      </c>
      <c r="F1955" s="151">
        <v>3</v>
      </c>
      <c r="G1955" s="151" t="s">
        <v>3113</v>
      </c>
      <c r="H1955" s="153">
        <v>5</v>
      </c>
      <c r="I1955" s="151">
        <v>7</v>
      </c>
      <c r="J1955" s="154" t="s">
        <v>182</v>
      </c>
    </row>
    <row r="1956" spans="1:10" x14ac:dyDescent="0.3">
      <c r="A1956" s="151">
        <v>1955</v>
      </c>
      <c r="B1956" s="151" t="s">
        <v>4148</v>
      </c>
      <c r="C1956" s="151" t="s">
        <v>4149</v>
      </c>
      <c r="D1956" s="151" t="s">
        <v>4094</v>
      </c>
      <c r="E1956" s="151" t="s">
        <v>4095</v>
      </c>
      <c r="F1956" s="151">
        <v>3</v>
      </c>
      <c r="G1956" s="151" t="s">
        <v>3113</v>
      </c>
      <c r="H1956" s="153">
        <v>5</v>
      </c>
      <c r="I1956" s="151">
        <v>7</v>
      </c>
      <c r="J1956" s="154" t="s">
        <v>182</v>
      </c>
    </row>
    <row r="1957" spans="1:10" x14ac:dyDescent="0.3">
      <c r="A1957" s="151">
        <v>1956</v>
      </c>
      <c r="B1957" s="151" t="s">
        <v>4150</v>
      </c>
      <c r="C1957" s="151" t="s">
        <v>4151</v>
      </c>
      <c r="D1957" s="151" t="s">
        <v>4094</v>
      </c>
      <c r="E1957" s="151" t="s">
        <v>4095</v>
      </c>
      <c r="F1957" s="151">
        <v>3</v>
      </c>
      <c r="G1957" s="151" t="s">
        <v>3113</v>
      </c>
      <c r="H1957" s="153">
        <v>5</v>
      </c>
      <c r="I1957" s="151">
        <v>7</v>
      </c>
      <c r="J1957" s="154" t="s">
        <v>182</v>
      </c>
    </row>
    <row r="1958" spans="1:10" x14ac:dyDescent="0.3">
      <c r="A1958" s="151">
        <v>1957</v>
      </c>
      <c r="B1958" s="151" t="s">
        <v>4152</v>
      </c>
      <c r="C1958" s="151" t="s">
        <v>4153</v>
      </c>
      <c r="D1958" s="151" t="s">
        <v>4094</v>
      </c>
      <c r="E1958" s="151" t="s">
        <v>4095</v>
      </c>
      <c r="F1958" s="151">
        <v>3</v>
      </c>
      <c r="G1958" s="151" t="s">
        <v>3113</v>
      </c>
      <c r="H1958" s="153">
        <v>5</v>
      </c>
      <c r="I1958" s="151">
        <v>7</v>
      </c>
      <c r="J1958" s="154" t="s">
        <v>182</v>
      </c>
    </row>
    <row r="1959" spans="1:10" x14ac:dyDescent="0.3">
      <c r="A1959" s="151">
        <v>1958</v>
      </c>
      <c r="B1959" s="151" t="s">
        <v>4154</v>
      </c>
      <c r="C1959" s="151" t="s">
        <v>4155</v>
      </c>
      <c r="D1959" s="151" t="s">
        <v>4094</v>
      </c>
      <c r="E1959" s="151" t="s">
        <v>4095</v>
      </c>
      <c r="F1959" s="151">
        <v>3</v>
      </c>
      <c r="G1959" s="151" t="s">
        <v>3113</v>
      </c>
      <c r="H1959" s="153">
        <v>5</v>
      </c>
      <c r="I1959" s="151">
        <v>7</v>
      </c>
      <c r="J1959" s="154" t="s">
        <v>182</v>
      </c>
    </row>
    <row r="1960" spans="1:10" x14ac:dyDescent="0.3">
      <c r="A1960" s="151">
        <v>1959</v>
      </c>
      <c r="B1960" s="151" t="s">
        <v>4156</v>
      </c>
      <c r="C1960" s="151" t="s">
        <v>4157</v>
      </c>
      <c r="D1960" s="151" t="s">
        <v>4094</v>
      </c>
      <c r="E1960" s="151" t="s">
        <v>4095</v>
      </c>
      <c r="F1960" s="151">
        <v>3</v>
      </c>
      <c r="G1960" s="151" t="s">
        <v>3113</v>
      </c>
      <c r="H1960" s="153">
        <v>5</v>
      </c>
      <c r="I1960" s="151">
        <v>7</v>
      </c>
      <c r="J1960" s="154" t="s">
        <v>182</v>
      </c>
    </row>
    <row r="1961" spans="1:10" x14ac:dyDescent="0.3">
      <c r="A1961" s="151">
        <v>1960</v>
      </c>
      <c r="B1961" s="151" t="s">
        <v>4158</v>
      </c>
      <c r="C1961" s="151" t="s">
        <v>4159</v>
      </c>
      <c r="D1961" s="151" t="s">
        <v>4094</v>
      </c>
      <c r="E1961" s="151" t="s">
        <v>4095</v>
      </c>
      <c r="F1961" s="151">
        <v>3</v>
      </c>
      <c r="G1961" s="151" t="s">
        <v>3113</v>
      </c>
      <c r="H1961" s="153">
        <v>5</v>
      </c>
      <c r="I1961" s="151">
        <v>7</v>
      </c>
      <c r="J1961" s="154" t="s">
        <v>182</v>
      </c>
    </row>
    <row r="1962" spans="1:10" x14ac:dyDescent="0.3">
      <c r="A1962" s="151">
        <v>1961</v>
      </c>
      <c r="B1962" s="151" t="s">
        <v>4160</v>
      </c>
      <c r="C1962" s="151" t="s">
        <v>4161</v>
      </c>
      <c r="D1962" s="151" t="s">
        <v>4094</v>
      </c>
      <c r="E1962" s="151" t="s">
        <v>4095</v>
      </c>
      <c r="F1962" s="151">
        <v>3</v>
      </c>
      <c r="G1962" s="151" t="s">
        <v>3113</v>
      </c>
      <c r="H1962" s="153">
        <v>5</v>
      </c>
      <c r="I1962" s="151">
        <v>7</v>
      </c>
      <c r="J1962" s="154" t="s">
        <v>182</v>
      </c>
    </row>
    <row r="1963" spans="1:10" x14ac:dyDescent="0.3">
      <c r="A1963" s="151">
        <v>1962</v>
      </c>
      <c r="B1963" s="151" t="s">
        <v>4162</v>
      </c>
      <c r="C1963" s="151" t="s">
        <v>4163</v>
      </c>
      <c r="D1963" s="151" t="s">
        <v>4094</v>
      </c>
      <c r="E1963" s="151" t="s">
        <v>4095</v>
      </c>
      <c r="F1963" s="151">
        <v>3</v>
      </c>
      <c r="G1963" s="151" t="s">
        <v>3113</v>
      </c>
      <c r="H1963" s="153">
        <v>5</v>
      </c>
      <c r="I1963" s="151">
        <v>7</v>
      </c>
      <c r="J1963" s="154" t="s">
        <v>182</v>
      </c>
    </row>
    <row r="1964" spans="1:10" x14ac:dyDescent="0.3">
      <c r="A1964" s="151">
        <v>1963</v>
      </c>
      <c r="B1964" s="151" t="s">
        <v>4164</v>
      </c>
      <c r="C1964" s="151" t="s">
        <v>4165</v>
      </c>
      <c r="D1964" s="151" t="s">
        <v>4094</v>
      </c>
      <c r="E1964" s="151" t="s">
        <v>4095</v>
      </c>
      <c r="F1964" s="151">
        <v>3</v>
      </c>
      <c r="G1964" s="151" t="s">
        <v>3113</v>
      </c>
      <c r="H1964" s="153">
        <v>5</v>
      </c>
      <c r="I1964" s="151">
        <v>7</v>
      </c>
      <c r="J1964" s="154" t="s">
        <v>182</v>
      </c>
    </row>
    <row r="1965" spans="1:10" x14ac:dyDescent="0.3">
      <c r="A1965" s="151">
        <v>1964</v>
      </c>
      <c r="B1965" s="151" t="s">
        <v>4166</v>
      </c>
      <c r="C1965" s="151" t="s">
        <v>4167</v>
      </c>
      <c r="D1965" s="151" t="s">
        <v>4094</v>
      </c>
      <c r="E1965" s="151" t="s">
        <v>4095</v>
      </c>
      <c r="F1965" s="151">
        <v>3</v>
      </c>
      <c r="G1965" s="151" t="s">
        <v>3113</v>
      </c>
      <c r="H1965" s="153">
        <v>5</v>
      </c>
      <c r="I1965" s="151">
        <v>7</v>
      </c>
      <c r="J1965" s="154" t="s">
        <v>182</v>
      </c>
    </row>
    <row r="1966" spans="1:10" x14ac:dyDescent="0.3">
      <c r="A1966" s="151">
        <v>1965</v>
      </c>
      <c r="B1966" s="151" t="s">
        <v>4168</v>
      </c>
      <c r="C1966" s="151" t="s">
        <v>4169</v>
      </c>
      <c r="D1966" s="151" t="s">
        <v>4094</v>
      </c>
      <c r="E1966" s="151" t="s">
        <v>4095</v>
      </c>
      <c r="F1966" s="151">
        <v>3</v>
      </c>
      <c r="G1966" s="151" t="s">
        <v>3113</v>
      </c>
      <c r="H1966" s="153">
        <v>5</v>
      </c>
      <c r="I1966" s="151">
        <v>7</v>
      </c>
      <c r="J1966" s="154" t="s">
        <v>182</v>
      </c>
    </row>
    <row r="1967" spans="1:10" x14ac:dyDescent="0.3">
      <c r="A1967" s="151">
        <v>1966</v>
      </c>
      <c r="B1967" s="151" t="s">
        <v>4170</v>
      </c>
      <c r="C1967" s="151" t="s">
        <v>4171</v>
      </c>
      <c r="D1967" s="151" t="s">
        <v>4094</v>
      </c>
      <c r="E1967" s="151" t="s">
        <v>4095</v>
      </c>
      <c r="F1967" s="151">
        <v>3</v>
      </c>
      <c r="G1967" s="151" t="s">
        <v>3113</v>
      </c>
      <c r="H1967" s="153">
        <v>5</v>
      </c>
      <c r="I1967" s="151">
        <v>7</v>
      </c>
      <c r="J1967" s="154" t="s">
        <v>182</v>
      </c>
    </row>
    <row r="1968" spans="1:10" x14ac:dyDescent="0.3">
      <c r="A1968" s="151">
        <v>1967</v>
      </c>
      <c r="B1968" s="151" t="s">
        <v>4172</v>
      </c>
      <c r="C1968" s="151" t="s">
        <v>4173</v>
      </c>
      <c r="D1968" s="151" t="s">
        <v>4094</v>
      </c>
      <c r="E1968" s="151" t="s">
        <v>4095</v>
      </c>
      <c r="F1968" s="151">
        <v>3</v>
      </c>
      <c r="G1968" s="151" t="s">
        <v>3113</v>
      </c>
      <c r="H1968" s="153">
        <v>5</v>
      </c>
      <c r="I1968" s="151">
        <v>7</v>
      </c>
      <c r="J1968" s="154" t="s">
        <v>182</v>
      </c>
    </row>
    <row r="1969" spans="1:10" x14ac:dyDescent="0.3">
      <c r="A1969" s="151">
        <v>1968</v>
      </c>
      <c r="B1969" s="151" t="s">
        <v>4174</v>
      </c>
      <c r="C1969" s="151" t="s">
        <v>4175</v>
      </c>
      <c r="D1969" s="151" t="s">
        <v>4094</v>
      </c>
      <c r="E1969" s="151" t="s">
        <v>4095</v>
      </c>
      <c r="F1969" s="151">
        <v>3</v>
      </c>
      <c r="G1969" s="151" t="s">
        <v>3113</v>
      </c>
      <c r="H1969" s="153">
        <v>5</v>
      </c>
      <c r="I1969" s="151">
        <v>7</v>
      </c>
      <c r="J1969" s="154" t="s">
        <v>182</v>
      </c>
    </row>
    <row r="1970" spans="1:10" x14ac:dyDescent="0.3">
      <c r="A1970" s="151">
        <v>1969</v>
      </c>
      <c r="B1970" s="151" t="s">
        <v>4176</v>
      </c>
      <c r="C1970" s="151" t="s">
        <v>4177</v>
      </c>
      <c r="D1970" s="151" t="s">
        <v>4094</v>
      </c>
      <c r="E1970" s="151" t="s">
        <v>4095</v>
      </c>
      <c r="F1970" s="151">
        <v>3</v>
      </c>
      <c r="G1970" s="151" t="s">
        <v>3113</v>
      </c>
      <c r="H1970" s="153">
        <v>5</v>
      </c>
      <c r="I1970" s="151">
        <v>7</v>
      </c>
      <c r="J1970" s="154" t="s">
        <v>182</v>
      </c>
    </row>
    <row r="1971" spans="1:10" x14ac:dyDescent="0.3">
      <c r="A1971" s="151">
        <v>1970</v>
      </c>
      <c r="B1971" s="151" t="s">
        <v>4178</v>
      </c>
      <c r="C1971" s="151" t="s">
        <v>4179</v>
      </c>
      <c r="D1971" s="151" t="s">
        <v>4180</v>
      </c>
      <c r="E1971" s="151" t="s">
        <v>4181</v>
      </c>
      <c r="F1971" s="151">
        <v>9</v>
      </c>
      <c r="G1971" s="151" t="s">
        <v>4182</v>
      </c>
      <c r="H1971" s="153">
        <v>5</v>
      </c>
      <c r="I1971" s="151">
        <v>6</v>
      </c>
      <c r="J1971" s="154" t="s">
        <v>182</v>
      </c>
    </row>
    <row r="1972" spans="1:10" x14ac:dyDescent="0.3">
      <c r="A1972" s="151">
        <v>1971</v>
      </c>
      <c r="B1972" s="151" t="s">
        <v>4183</v>
      </c>
      <c r="C1972" s="151" t="s">
        <v>4184</v>
      </c>
      <c r="D1972" s="151" t="s">
        <v>4180</v>
      </c>
      <c r="E1972" s="151" t="s">
        <v>4181</v>
      </c>
      <c r="F1972" s="151">
        <v>9</v>
      </c>
      <c r="G1972" s="151" t="s">
        <v>4182</v>
      </c>
      <c r="H1972" s="153">
        <v>5</v>
      </c>
      <c r="I1972" s="151">
        <v>6</v>
      </c>
      <c r="J1972" s="154" t="s">
        <v>182</v>
      </c>
    </row>
    <row r="1973" spans="1:10" x14ac:dyDescent="0.3">
      <c r="A1973" s="151">
        <v>1972</v>
      </c>
      <c r="B1973" s="151" t="s">
        <v>4185</v>
      </c>
      <c r="C1973" s="151" t="s">
        <v>4186</v>
      </c>
      <c r="D1973" s="151" t="s">
        <v>4180</v>
      </c>
      <c r="E1973" s="151" t="s">
        <v>4181</v>
      </c>
      <c r="F1973" s="151">
        <v>9</v>
      </c>
      <c r="G1973" s="151" t="s">
        <v>4182</v>
      </c>
      <c r="H1973" s="153">
        <v>5</v>
      </c>
      <c r="I1973" s="151">
        <v>6</v>
      </c>
      <c r="J1973" s="154" t="s">
        <v>182</v>
      </c>
    </row>
    <row r="1974" spans="1:10" x14ac:dyDescent="0.3">
      <c r="A1974" s="151">
        <v>1973</v>
      </c>
      <c r="B1974" s="151" t="s">
        <v>4187</v>
      </c>
      <c r="C1974" s="151" t="s">
        <v>4188</v>
      </c>
      <c r="D1974" s="151" t="s">
        <v>4180</v>
      </c>
      <c r="E1974" s="151" t="s">
        <v>4181</v>
      </c>
      <c r="F1974" s="151">
        <v>9</v>
      </c>
      <c r="G1974" s="151" t="s">
        <v>4182</v>
      </c>
      <c r="H1974" s="153">
        <v>5</v>
      </c>
      <c r="I1974" s="151">
        <v>6</v>
      </c>
      <c r="J1974" s="154" t="s">
        <v>182</v>
      </c>
    </row>
    <row r="1975" spans="1:10" x14ac:dyDescent="0.3">
      <c r="A1975" s="151">
        <v>1974</v>
      </c>
      <c r="B1975" s="151" t="s">
        <v>4189</v>
      </c>
      <c r="C1975" s="151" t="s">
        <v>4190</v>
      </c>
      <c r="D1975" s="151" t="s">
        <v>4180</v>
      </c>
      <c r="E1975" s="151" t="s">
        <v>4181</v>
      </c>
      <c r="F1975" s="151">
        <v>9</v>
      </c>
      <c r="G1975" s="151" t="s">
        <v>4182</v>
      </c>
      <c r="H1975" s="153">
        <v>5</v>
      </c>
      <c r="I1975" s="151">
        <v>6</v>
      </c>
      <c r="J1975" s="154" t="s">
        <v>182</v>
      </c>
    </row>
    <row r="1976" spans="1:10" x14ac:dyDescent="0.3">
      <c r="A1976" s="151">
        <v>1975</v>
      </c>
      <c r="B1976" s="151" t="s">
        <v>4191</v>
      </c>
      <c r="C1976" s="151" t="s">
        <v>4192</v>
      </c>
      <c r="D1976" s="151" t="s">
        <v>4180</v>
      </c>
      <c r="E1976" s="151" t="s">
        <v>4181</v>
      </c>
      <c r="F1976" s="151">
        <v>9</v>
      </c>
      <c r="G1976" s="151" t="s">
        <v>4182</v>
      </c>
      <c r="H1976" s="153">
        <v>5</v>
      </c>
      <c r="I1976" s="151">
        <v>6</v>
      </c>
      <c r="J1976" s="154" t="s">
        <v>182</v>
      </c>
    </row>
    <row r="1977" spans="1:10" x14ac:dyDescent="0.3">
      <c r="A1977" s="151">
        <v>1976</v>
      </c>
      <c r="B1977" s="151" t="s">
        <v>4193</v>
      </c>
      <c r="C1977" s="151" t="s">
        <v>4194</v>
      </c>
      <c r="D1977" s="151" t="s">
        <v>4180</v>
      </c>
      <c r="E1977" s="151" t="s">
        <v>4181</v>
      </c>
      <c r="F1977" s="151">
        <v>9</v>
      </c>
      <c r="G1977" s="151" t="s">
        <v>4182</v>
      </c>
      <c r="H1977" s="153">
        <v>5</v>
      </c>
      <c r="I1977" s="151">
        <v>6</v>
      </c>
      <c r="J1977" s="154" t="s">
        <v>182</v>
      </c>
    </row>
    <row r="1978" spans="1:10" x14ac:dyDescent="0.3">
      <c r="A1978" s="151">
        <v>1977</v>
      </c>
      <c r="B1978" s="151" t="s">
        <v>4195</v>
      </c>
      <c r="C1978" s="151" t="s">
        <v>4196</v>
      </c>
      <c r="D1978" s="151" t="s">
        <v>4180</v>
      </c>
      <c r="E1978" s="151" t="s">
        <v>4181</v>
      </c>
      <c r="F1978" s="151">
        <v>9</v>
      </c>
      <c r="G1978" s="151" t="s">
        <v>4182</v>
      </c>
      <c r="H1978" s="153">
        <v>5</v>
      </c>
      <c r="I1978" s="151">
        <v>6</v>
      </c>
      <c r="J1978" s="154" t="s">
        <v>182</v>
      </c>
    </row>
    <row r="1979" spans="1:10" x14ac:dyDescent="0.3">
      <c r="A1979" s="151">
        <v>1978</v>
      </c>
      <c r="B1979" s="151" t="s">
        <v>4197</v>
      </c>
      <c r="C1979" s="151" t="s">
        <v>4198</v>
      </c>
      <c r="D1979" s="151" t="s">
        <v>4180</v>
      </c>
      <c r="E1979" s="151" t="s">
        <v>4181</v>
      </c>
      <c r="F1979" s="151">
        <v>9</v>
      </c>
      <c r="G1979" s="151" t="s">
        <v>4182</v>
      </c>
      <c r="H1979" s="153">
        <v>5</v>
      </c>
      <c r="I1979" s="151">
        <v>6</v>
      </c>
      <c r="J1979" s="154" t="s">
        <v>182</v>
      </c>
    </row>
    <row r="1980" spans="1:10" x14ac:dyDescent="0.3">
      <c r="A1980" s="151">
        <v>1979</v>
      </c>
      <c r="B1980" s="151" t="s">
        <v>4199</v>
      </c>
      <c r="C1980" s="151" t="s">
        <v>4200</v>
      </c>
      <c r="D1980" s="151" t="s">
        <v>4180</v>
      </c>
      <c r="E1980" s="151" t="s">
        <v>4181</v>
      </c>
      <c r="F1980" s="151">
        <v>9</v>
      </c>
      <c r="G1980" s="151" t="s">
        <v>4182</v>
      </c>
      <c r="H1980" s="153">
        <v>5</v>
      </c>
      <c r="I1980" s="151">
        <v>6</v>
      </c>
      <c r="J1980" s="154" t="s">
        <v>182</v>
      </c>
    </row>
    <row r="1981" spans="1:10" x14ac:dyDescent="0.3">
      <c r="A1981" s="151">
        <v>1980</v>
      </c>
      <c r="B1981" s="151" t="s">
        <v>4201</v>
      </c>
      <c r="C1981" s="151" t="s">
        <v>4202</v>
      </c>
      <c r="D1981" s="151" t="s">
        <v>4180</v>
      </c>
      <c r="E1981" s="151" t="s">
        <v>4181</v>
      </c>
      <c r="F1981" s="151">
        <v>9</v>
      </c>
      <c r="G1981" s="151" t="s">
        <v>4182</v>
      </c>
      <c r="H1981" s="153">
        <v>5</v>
      </c>
      <c r="I1981" s="151">
        <v>6</v>
      </c>
      <c r="J1981" s="154" t="s">
        <v>182</v>
      </c>
    </row>
    <row r="1982" spans="1:10" x14ac:dyDescent="0.3">
      <c r="A1982" s="151">
        <v>1981</v>
      </c>
      <c r="B1982" s="151" t="s">
        <v>4203</v>
      </c>
      <c r="C1982" s="151" t="s">
        <v>4204</v>
      </c>
      <c r="D1982" s="151" t="s">
        <v>4180</v>
      </c>
      <c r="E1982" s="151" t="s">
        <v>4181</v>
      </c>
      <c r="F1982" s="151">
        <v>9</v>
      </c>
      <c r="G1982" s="151" t="s">
        <v>4182</v>
      </c>
      <c r="H1982" s="153">
        <v>5</v>
      </c>
      <c r="I1982" s="151">
        <v>6</v>
      </c>
      <c r="J1982" s="154" t="s">
        <v>182</v>
      </c>
    </row>
    <row r="1983" spans="1:10" x14ac:dyDescent="0.3">
      <c r="A1983" s="151">
        <v>1982</v>
      </c>
      <c r="B1983" s="151" t="s">
        <v>4205</v>
      </c>
      <c r="C1983" s="151" t="s">
        <v>4206</v>
      </c>
      <c r="D1983" s="151" t="s">
        <v>4180</v>
      </c>
      <c r="E1983" s="151" t="s">
        <v>4181</v>
      </c>
      <c r="F1983" s="151">
        <v>9</v>
      </c>
      <c r="G1983" s="151" t="s">
        <v>4182</v>
      </c>
      <c r="H1983" s="153">
        <v>5</v>
      </c>
      <c r="I1983" s="151">
        <v>6</v>
      </c>
      <c r="J1983" s="154" t="s">
        <v>182</v>
      </c>
    </row>
    <row r="1984" spans="1:10" x14ac:dyDescent="0.3">
      <c r="A1984" s="151">
        <v>1983</v>
      </c>
      <c r="B1984" s="151" t="s">
        <v>4207</v>
      </c>
      <c r="C1984" s="151" t="s">
        <v>4208</v>
      </c>
      <c r="D1984" s="151" t="s">
        <v>4180</v>
      </c>
      <c r="E1984" s="151" t="s">
        <v>4181</v>
      </c>
      <c r="F1984" s="151">
        <v>9</v>
      </c>
      <c r="G1984" s="151" t="s">
        <v>4182</v>
      </c>
      <c r="H1984" s="153">
        <v>5</v>
      </c>
      <c r="I1984" s="151">
        <v>6</v>
      </c>
      <c r="J1984" s="154" t="s">
        <v>182</v>
      </c>
    </row>
    <row r="1985" spans="1:10" x14ac:dyDescent="0.3">
      <c r="A1985" s="151">
        <v>1984</v>
      </c>
      <c r="B1985" s="151" t="s">
        <v>4209</v>
      </c>
      <c r="C1985" s="151" t="s">
        <v>4210</v>
      </c>
      <c r="D1985" s="151" t="s">
        <v>4180</v>
      </c>
      <c r="E1985" s="151" t="s">
        <v>4181</v>
      </c>
      <c r="F1985" s="151">
        <v>9</v>
      </c>
      <c r="G1985" s="151" t="s">
        <v>4182</v>
      </c>
      <c r="H1985" s="153">
        <v>5</v>
      </c>
      <c r="I1985" s="151">
        <v>6</v>
      </c>
      <c r="J1985" s="154" t="s">
        <v>182</v>
      </c>
    </row>
    <row r="1986" spans="1:10" x14ac:dyDescent="0.3">
      <c r="A1986" s="151">
        <v>1985</v>
      </c>
      <c r="B1986" s="151" t="s">
        <v>4211</v>
      </c>
      <c r="C1986" s="151" t="s">
        <v>4212</v>
      </c>
      <c r="D1986" s="151" t="s">
        <v>4180</v>
      </c>
      <c r="E1986" s="151" t="s">
        <v>4181</v>
      </c>
      <c r="F1986" s="151">
        <v>9</v>
      </c>
      <c r="G1986" s="151" t="s">
        <v>4182</v>
      </c>
      <c r="H1986" s="153">
        <v>5</v>
      </c>
      <c r="I1986" s="151">
        <v>6</v>
      </c>
      <c r="J1986" s="154" t="s">
        <v>182</v>
      </c>
    </row>
    <row r="1987" spans="1:10" x14ac:dyDescent="0.3">
      <c r="A1987" s="151">
        <v>1986</v>
      </c>
      <c r="B1987" s="151" t="s">
        <v>4213</v>
      </c>
      <c r="C1987" s="151" t="s">
        <v>4214</v>
      </c>
      <c r="D1987" s="151" t="s">
        <v>4180</v>
      </c>
      <c r="E1987" s="151" t="s">
        <v>4181</v>
      </c>
      <c r="F1987" s="151">
        <v>9</v>
      </c>
      <c r="G1987" s="151" t="s">
        <v>4182</v>
      </c>
      <c r="H1987" s="153">
        <v>5</v>
      </c>
      <c r="I1987" s="151">
        <v>6</v>
      </c>
      <c r="J1987" s="154" t="s">
        <v>182</v>
      </c>
    </row>
    <row r="1988" spans="1:10" x14ac:dyDescent="0.3">
      <c r="A1988" s="151">
        <v>1987</v>
      </c>
      <c r="B1988" s="151" t="s">
        <v>4215</v>
      </c>
      <c r="C1988" s="151" t="s">
        <v>4216</v>
      </c>
      <c r="D1988" s="151" t="s">
        <v>4180</v>
      </c>
      <c r="E1988" s="151" t="s">
        <v>4181</v>
      </c>
      <c r="F1988" s="151">
        <v>9</v>
      </c>
      <c r="G1988" s="151" t="s">
        <v>4182</v>
      </c>
      <c r="H1988" s="153">
        <v>5</v>
      </c>
      <c r="I1988" s="151">
        <v>6</v>
      </c>
      <c r="J1988" s="154" t="s">
        <v>182</v>
      </c>
    </row>
    <row r="1989" spans="1:10" x14ac:dyDescent="0.3">
      <c r="A1989" s="151">
        <v>1988</v>
      </c>
      <c r="B1989" s="151" t="s">
        <v>4217</v>
      </c>
      <c r="C1989" s="151" t="s">
        <v>4218</v>
      </c>
      <c r="D1989" s="151" t="s">
        <v>4180</v>
      </c>
      <c r="E1989" s="151" t="s">
        <v>4181</v>
      </c>
      <c r="F1989" s="151">
        <v>9</v>
      </c>
      <c r="G1989" s="151" t="s">
        <v>4182</v>
      </c>
      <c r="H1989" s="153">
        <v>5</v>
      </c>
      <c r="I1989" s="151">
        <v>6</v>
      </c>
      <c r="J1989" s="154" t="s">
        <v>182</v>
      </c>
    </row>
    <row r="1990" spans="1:10" x14ac:dyDescent="0.3">
      <c r="A1990" s="151">
        <v>1989</v>
      </c>
      <c r="B1990" s="151" t="s">
        <v>4219</v>
      </c>
      <c r="C1990" s="151" t="s">
        <v>4220</v>
      </c>
      <c r="D1990" s="151" t="s">
        <v>4180</v>
      </c>
      <c r="E1990" s="151" t="s">
        <v>4181</v>
      </c>
      <c r="F1990" s="151">
        <v>9</v>
      </c>
      <c r="G1990" s="151" t="s">
        <v>4182</v>
      </c>
      <c r="H1990" s="153">
        <v>5</v>
      </c>
      <c r="I1990" s="151">
        <v>6</v>
      </c>
      <c r="J1990" s="154" t="s">
        <v>182</v>
      </c>
    </row>
    <row r="1991" spans="1:10" x14ac:dyDescent="0.3">
      <c r="A1991" s="151">
        <v>1990</v>
      </c>
      <c r="B1991" s="151" t="s">
        <v>4221</v>
      </c>
      <c r="C1991" s="151" t="s">
        <v>4222</v>
      </c>
      <c r="D1991" s="151" t="s">
        <v>4180</v>
      </c>
      <c r="E1991" s="151" t="s">
        <v>4181</v>
      </c>
      <c r="F1991" s="151">
        <v>9</v>
      </c>
      <c r="G1991" s="151" t="s">
        <v>4182</v>
      </c>
      <c r="H1991" s="153">
        <v>5</v>
      </c>
      <c r="I1991" s="151">
        <v>6</v>
      </c>
      <c r="J1991" s="154" t="s">
        <v>182</v>
      </c>
    </row>
    <row r="1992" spans="1:10" x14ac:dyDescent="0.3">
      <c r="A1992" s="151">
        <v>1991</v>
      </c>
      <c r="B1992" s="151" t="s">
        <v>4223</v>
      </c>
      <c r="C1992" s="151" t="s">
        <v>4224</v>
      </c>
      <c r="D1992" s="151" t="s">
        <v>4180</v>
      </c>
      <c r="E1992" s="151" t="s">
        <v>4181</v>
      </c>
      <c r="F1992" s="151">
        <v>9</v>
      </c>
      <c r="G1992" s="151" t="s">
        <v>4182</v>
      </c>
      <c r="H1992" s="153">
        <v>5</v>
      </c>
      <c r="I1992" s="151">
        <v>6</v>
      </c>
      <c r="J1992" s="154" t="s">
        <v>182</v>
      </c>
    </row>
    <row r="1993" spans="1:10" x14ac:dyDescent="0.3">
      <c r="A1993" s="151">
        <v>1992</v>
      </c>
      <c r="B1993" s="151" t="s">
        <v>4225</v>
      </c>
      <c r="C1993" s="151" t="s">
        <v>4226</v>
      </c>
      <c r="D1993" s="151" t="s">
        <v>4180</v>
      </c>
      <c r="E1993" s="151" t="s">
        <v>4181</v>
      </c>
      <c r="F1993" s="151">
        <v>9</v>
      </c>
      <c r="G1993" s="151" t="s">
        <v>4182</v>
      </c>
      <c r="H1993" s="153">
        <v>5</v>
      </c>
      <c r="I1993" s="151">
        <v>6</v>
      </c>
      <c r="J1993" s="154" t="s">
        <v>182</v>
      </c>
    </row>
    <row r="1994" spans="1:10" x14ac:dyDescent="0.3">
      <c r="A1994" s="151">
        <v>1993</v>
      </c>
      <c r="B1994" s="151" t="s">
        <v>4227</v>
      </c>
      <c r="C1994" s="151" t="s">
        <v>4228</v>
      </c>
      <c r="D1994" s="151" t="s">
        <v>4180</v>
      </c>
      <c r="E1994" s="151" t="s">
        <v>4181</v>
      </c>
      <c r="F1994" s="151">
        <v>9</v>
      </c>
      <c r="G1994" s="151" t="s">
        <v>4182</v>
      </c>
      <c r="H1994" s="153">
        <v>5</v>
      </c>
      <c r="I1994" s="151">
        <v>6</v>
      </c>
      <c r="J1994" s="154" t="s">
        <v>182</v>
      </c>
    </row>
    <row r="1995" spans="1:10" x14ac:dyDescent="0.3">
      <c r="A1995" s="151">
        <v>1994</v>
      </c>
      <c r="B1995" s="151" t="s">
        <v>4229</v>
      </c>
      <c r="C1995" s="151" t="s">
        <v>4230</v>
      </c>
      <c r="D1995" s="151" t="s">
        <v>4180</v>
      </c>
      <c r="E1995" s="151" t="s">
        <v>4181</v>
      </c>
      <c r="F1995" s="151">
        <v>9</v>
      </c>
      <c r="G1995" s="151" t="s">
        <v>4182</v>
      </c>
      <c r="H1995" s="153">
        <v>5</v>
      </c>
      <c r="I1995" s="151">
        <v>6</v>
      </c>
      <c r="J1995" s="154" t="s">
        <v>182</v>
      </c>
    </row>
    <row r="1996" spans="1:10" x14ac:dyDescent="0.3">
      <c r="A1996" s="151">
        <v>1995</v>
      </c>
      <c r="B1996" s="151" t="s">
        <v>4231</v>
      </c>
      <c r="C1996" s="151" t="s">
        <v>4232</v>
      </c>
      <c r="D1996" s="151" t="s">
        <v>4180</v>
      </c>
      <c r="E1996" s="151" t="s">
        <v>4181</v>
      </c>
      <c r="F1996" s="151">
        <v>9</v>
      </c>
      <c r="G1996" s="151" t="s">
        <v>4182</v>
      </c>
      <c r="H1996" s="153">
        <v>5</v>
      </c>
      <c r="I1996" s="151">
        <v>6</v>
      </c>
      <c r="J1996" s="154" t="s">
        <v>182</v>
      </c>
    </row>
    <row r="1997" spans="1:10" x14ac:dyDescent="0.3">
      <c r="A1997" s="151">
        <v>1996</v>
      </c>
      <c r="B1997" s="151" t="s">
        <v>4233</v>
      </c>
      <c r="C1997" s="151" t="s">
        <v>4234</v>
      </c>
      <c r="D1997" s="151" t="s">
        <v>4180</v>
      </c>
      <c r="E1997" s="151" t="s">
        <v>4181</v>
      </c>
      <c r="F1997" s="151">
        <v>9</v>
      </c>
      <c r="G1997" s="151" t="s">
        <v>4182</v>
      </c>
      <c r="H1997" s="153">
        <v>5</v>
      </c>
      <c r="I1997" s="151">
        <v>6</v>
      </c>
      <c r="J1997" s="154" t="s">
        <v>182</v>
      </c>
    </row>
    <row r="1998" spans="1:10" x14ac:dyDescent="0.3">
      <c r="A1998" s="151">
        <v>1997</v>
      </c>
      <c r="B1998" s="151" t="s">
        <v>4235</v>
      </c>
      <c r="C1998" s="151" t="s">
        <v>4236</v>
      </c>
      <c r="D1998" s="151" t="s">
        <v>4180</v>
      </c>
      <c r="E1998" s="151" t="s">
        <v>4181</v>
      </c>
      <c r="F1998" s="151">
        <v>9</v>
      </c>
      <c r="G1998" s="151" t="s">
        <v>4182</v>
      </c>
      <c r="H1998" s="153">
        <v>5</v>
      </c>
      <c r="I1998" s="151">
        <v>6</v>
      </c>
      <c r="J1998" s="154" t="s">
        <v>182</v>
      </c>
    </row>
    <row r="1999" spans="1:10" x14ac:dyDescent="0.3">
      <c r="A1999" s="151">
        <v>1998</v>
      </c>
      <c r="B1999" s="151" t="s">
        <v>4237</v>
      </c>
      <c r="C1999" s="151" t="s">
        <v>4238</v>
      </c>
      <c r="D1999" s="151" t="s">
        <v>4180</v>
      </c>
      <c r="E1999" s="151" t="s">
        <v>4181</v>
      </c>
      <c r="F1999" s="151">
        <v>9</v>
      </c>
      <c r="G1999" s="151" t="s">
        <v>4182</v>
      </c>
      <c r="H1999" s="153">
        <v>5</v>
      </c>
      <c r="I1999" s="151">
        <v>6</v>
      </c>
      <c r="J1999" s="154" t="s">
        <v>182</v>
      </c>
    </row>
    <row r="2000" spans="1:10" x14ac:dyDescent="0.3">
      <c r="A2000" s="151">
        <v>1999</v>
      </c>
      <c r="B2000" s="151" t="s">
        <v>4239</v>
      </c>
      <c r="C2000" s="151" t="s">
        <v>4240</v>
      </c>
      <c r="D2000" s="151" t="s">
        <v>4180</v>
      </c>
      <c r="E2000" s="151" t="s">
        <v>4181</v>
      </c>
      <c r="F2000" s="151">
        <v>9</v>
      </c>
      <c r="G2000" s="151" t="s">
        <v>4182</v>
      </c>
      <c r="H2000" s="153">
        <v>5</v>
      </c>
      <c r="I2000" s="151">
        <v>6</v>
      </c>
      <c r="J2000" s="154" t="s">
        <v>182</v>
      </c>
    </row>
    <row r="2001" spans="1:10" x14ac:dyDescent="0.3">
      <c r="A2001" s="151">
        <v>2000</v>
      </c>
      <c r="B2001" s="151" t="s">
        <v>4241</v>
      </c>
      <c r="C2001" s="151" t="s">
        <v>4242</v>
      </c>
      <c r="D2001" s="151" t="s">
        <v>4243</v>
      </c>
      <c r="E2001" s="151" t="s">
        <v>4244</v>
      </c>
      <c r="F2001" s="151">
        <v>9</v>
      </c>
      <c r="G2001" s="151" t="s">
        <v>4182</v>
      </c>
      <c r="H2001" s="153">
        <v>5</v>
      </c>
      <c r="I2001" s="151">
        <v>6</v>
      </c>
      <c r="J2001" s="154" t="s">
        <v>182</v>
      </c>
    </row>
    <row r="2002" spans="1:10" x14ac:dyDescent="0.3">
      <c r="A2002" s="151">
        <v>2001</v>
      </c>
      <c r="B2002" s="151" t="s">
        <v>4245</v>
      </c>
      <c r="C2002" s="151" t="s">
        <v>4246</v>
      </c>
      <c r="D2002" s="151" t="s">
        <v>4243</v>
      </c>
      <c r="E2002" s="151" t="s">
        <v>4244</v>
      </c>
      <c r="F2002" s="151">
        <v>9</v>
      </c>
      <c r="G2002" s="151" t="s">
        <v>4182</v>
      </c>
      <c r="H2002" s="153">
        <v>5</v>
      </c>
      <c r="I2002" s="151">
        <v>6</v>
      </c>
      <c r="J2002" s="154" t="s">
        <v>182</v>
      </c>
    </row>
    <row r="2003" spans="1:10" x14ac:dyDescent="0.3">
      <c r="A2003" s="151">
        <v>2002</v>
      </c>
      <c r="B2003" s="151" t="s">
        <v>4247</v>
      </c>
      <c r="C2003" s="151" t="s">
        <v>4248</v>
      </c>
      <c r="D2003" s="151" t="s">
        <v>4243</v>
      </c>
      <c r="E2003" s="151" t="s">
        <v>4244</v>
      </c>
      <c r="F2003" s="151">
        <v>9</v>
      </c>
      <c r="G2003" s="151" t="s">
        <v>4182</v>
      </c>
      <c r="H2003" s="153">
        <v>5</v>
      </c>
      <c r="I2003" s="151">
        <v>6</v>
      </c>
      <c r="J2003" s="154" t="s">
        <v>182</v>
      </c>
    </row>
    <row r="2004" spans="1:10" x14ac:dyDescent="0.3">
      <c r="A2004" s="151">
        <v>2003</v>
      </c>
      <c r="B2004" s="151" t="s">
        <v>4249</v>
      </c>
      <c r="C2004" s="151" t="s">
        <v>4250</v>
      </c>
      <c r="D2004" s="151" t="s">
        <v>4243</v>
      </c>
      <c r="E2004" s="151" t="s">
        <v>4244</v>
      </c>
      <c r="F2004" s="151">
        <v>9</v>
      </c>
      <c r="G2004" s="151" t="s">
        <v>4182</v>
      </c>
      <c r="H2004" s="153">
        <v>5</v>
      </c>
      <c r="I2004" s="151">
        <v>6</v>
      </c>
      <c r="J2004" s="154" t="s">
        <v>182</v>
      </c>
    </row>
    <row r="2005" spans="1:10" x14ac:dyDescent="0.3">
      <c r="A2005" s="151">
        <v>2004</v>
      </c>
      <c r="B2005" s="151" t="s">
        <v>4251</v>
      </c>
      <c r="C2005" s="151" t="s">
        <v>4252</v>
      </c>
      <c r="D2005" s="151" t="s">
        <v>4243</v>
      </c>
      <c r="E2005" s="151" t="s">
        <v>4244</v>
      </c>
      <c r="F2005" s="151">
        <v>9</v>
      </c>
      <c r="G2005" s="151" t="s">
        <v>4182</v>
      </c>
      <c r="H2005" s="153">
        <v>5</v>
      </c>
      <c r="I2005" s="151">
        <v>6</v>
      </c>
      <c r="J2005" s="154" t="s">
        <v>182</v>
      </c>
    </row>
    <row r="2006" spans="1:10" x14ac:dyDescent="0.3">
      <c r="A2006" s="151">
        <v>2005</v>
      </c>
      <c r="B2006" s="151" t="s">
        <v>4253</v>
      </c>
      <c r="C2006" s="151" t="s">
        <v>4254</v>
      </c>
      <c r="D2006" s="151" t="s">
        <v>4243</v>
      </c>
      <c r="E2006" s="151" t="s">
        <v>4244</v>
      </c>
      <c r="F2006" s="151">
        <v>9</v>
      </c>
      <c r="G2006" s="151" t="s">
        <v>4182</v>
      </c>
      <c r="H2006" s="153">
        <v>5</v>
      </c>
      <c r="I2006" s="151">
        <v>6</v>
      </c>
      <c r="J2006" s="154" t="s">
        <v>182</v>
      </c>
    </row>
    <row r="2007" spans="1:10" x14ac:dyDescent="0.3">
      <c r="A2007" s="151">
        <v>2006</v>
      </c>
      <c r="B2007" s="151" t="s">
        <v>4255</v>
      </c>
      <c r="C2007" s="151" t="s">
        <v>4256</v>
      </c>
      <c r="D2007" s="151" t="s">
        <v>4243</v>
      </c>
      <c r="E2007" s="151" t="s">
        <v>4244</v>
      </c>
      <c r="F2007" s="151">
        <v>9</v>
      </c>
      <c r="G2007" s="151" t="s">
        <v>4182</v>
      </c>
      <c r="H2007" s="153">
        <v>5</v>
      </c>
      <c r="I2007" s="151">
        <v>6</v>
      </c>
      <c r="J2007" s="154" t="s">
        <v>182</v>
      </c>
    </row>
    <row r="2008" spans="1:10" x14ac:dyDescent="0.3">
      <c r="A2008" s="151">
        <v>2007</v>
      </c>
      <c r="B2008" s="151" t="s">
        <v>4257</v>
      </c>
      <c r="C2008" s="151" t="s">
        <v>4258</v>
      </c>
      <c r="D2008" s="151" t="s">
        <v>4243</v>
      </c>
      <c r="E2008" s="151" t="s">
        <v>4244</v>
      </c>
      <c r="F2008" s="151">
        <v>9</v>
      </c>
      <c r="G2008" s="151" t="s">
        <v>4182</v>
      </c>
      <c r="H2008" s="153">
        <v>5</v>
      </c>
      <c r="I2008" s="151">
        <v>6</v>
      </c>
      <c r="J2008" s="154" t="s">
        <v>182</v>
      </c>
    </row>
    <row r="2009" spans="1:10" x14ac:dyDescent="0.3">
      <c r="A2009" s="151">
        <v>2008</v>
      </c>
      <c r="B2009" s="151" t="s">
        <v>4259</v>
      </c>
      <c r="C2009" s="151" t="s">
        <v>4260</v>
      </c>
      <c r="D2009" s="151" t="s">
        <v>4243</v>
      </c>
      <c r="E2009" s="151" t="s">
        <v>4244</v>
      </c>
      <c r="F2009" s="151">
        <v>9</v>
      </c>
      <c r="G2009" s="151" t="s">
        <v>4182</v>
      </c>
      <c r="H2009" s="153">
        <v>5</v>
      </c>
      <c r="I2009" s="151">
        <v>6</v>
      </c>
      <c r="J2009" s="154" t="s">
        <v>182</v>
      </c>
    </row>
    <row r="2010" spans="1:10" x14ac:dyDescent="0.3">
      <c r="A2010" s="151">
        <v>2009</v>
      </c>
      <c r="B2010" s="151" t="s">
        <v>4261</v>
      </c>
      <c r="C2010" s="151" t="s">
        <v>4262</v>
      </c>
      <c r="D2010" s="151" t="s">
        <v>4243</v>
      </c>
      <c r="E2010" s="151" t="s">
        <v>4244</v>
      </c>
      <c r="F2010" s="151">
        <v>9</v>
      </c>
      <c r="G2010" s="151" t="s">
        <v>4182</v>
      </c>
      <c r="H2010" s="153">
        <v>5</v>
      </c>
      <c r="I2010" s="151">
        <v>6</v>
      </c>
      <c r="J2010" s="154" t="s">
        <v>182</v>
      </c>
    </row>
    <row r="2011" spans="1:10" x14ac:dyDescent="0.3">
      <c r="A2011" s="151">
        <v>2010</v>
      </c>
      <c r="B2011" s="151" t="s">
        <v>4263</v>
      </c>
      <c r="C2011" s="151" t="s">
        <v>4264</v>
      </c>
      <c r="D2011" s="151" t="s">
        <v>4243</v>
      </c>
      <c r="E2011" s="151" t="s">
        <v>4244</v>
      </c>
      <c r="F2011" s="151">
        <v>9</v>
      </c>
      <c r="G2011" s="151" t="s">
        <v>4182</v>
      </c>
      <c r="H2011" s="153">
        <v>5</v>
      </c>
      <c r="I2011" s="151">
        <v>6</v>
      </c>
      <c r="J2011" s="154" t="s">
        <v>182</v>
      </c>
    </row>
    <row r="2012" spans="1:10" x14ac:dyDescent="0.3">
      <c r="A2012" s="151">
        <v>2011</v>
      </c>
      <c r="B2012" s="151" t="s">
        <v>4265</v>
      </c>
      <c r="C2012" s="151" t="s">
        <v>4266</v>
      </c>
      <c r="D2012" s="151" t="s">
        <v>4243</v>
      </c>
      <c r="E2012" s="151" t="s">
        <v>4244</v>
      </c>
      <c r="F2012" s="151">
        <v>9</v>
      </c>
      <c r="G2012" s="151" t="s">
        <v>4182</v>
      </c>
      <c r="H2012" s="153">
        <v>5</v>
      </c>
      <c r="I2012" s="151">
        <v>6</v>
      </c>
      <c r="J2012" s="154" t="s">
        <v>182</v>
      </c>
    </row>
    <row r="2013" spans="1:10" x14ac:dyDescent="0.3">
      <c r="A2013" s="151">
        <v>2012</v>
      </c>
      <c r="B2013" s="151" t="s">
        <v>4267</v>
      </c>
      <c r="C2013" s="151" t="s">
        <v>4268</v>
      </c>
      <c r="D2013" s="151" t="s">
        <v>4243</v>
      </c>
      <c r="E2013" s="151" t="s">
        <v>4244</v>
      </c>
      <c r="F2013" s="151">
        <v>9</v>
      </c>
      <c r="G2013" s="151" t="s">
        <v>4182</v>
      </c>
      <c r="H2013" s="153">
        <v>5</v>
      </c>
      <c r="I2013" s="151">
        <v>6</v>
      </c>
      <c r="J2013" s="154" t="s">
        <v>182</v>
      </c>
    </row>
    <row r="2014" spans="1:10" x14ac:dyDescent="0.3">
      <c r="A2014" s="151">
        <v>2013</v>
      </c>
      <c r="B2014" s="151" t="s">
        <v>4269</v>
      </c>
      <c r="C2014" s="151" t="s">
        <v>4270</v>
      </c>
      <c r="D2014" s="151" t="s">
        <v>4243</v>
      </c>
      <c r="E2014" s="151" t="s">
        <v>4244</v>
      </c>
      <c r="F2014" s="151">
        <v>9</v>
      </c>
      <c r="G2014" s="151" t="s">
        <v>4182</v>
      </c>
      <c r="H2014" s="153">
        <v>5</v>
      </c>
      <c r="I2014" s="151">
        <v>6</v>
      </c>
      <c r="J2014" s="154" t="s">
        <v>182</v>
      </c>
    </row>
    <row r="2015" spans="1:10" x14ac:dyDescent="0.3">
      <c r="A2015" s="151">
        <v>2014</v>
      </c>
      <c r="B2015" s="151" t="s">
        <v>4271</v>
      </c>
      <c r="C2015" s="151" t="s">
        <v>4272</v>
      </c>
      <c r="D2015" s="151" t="s">
        <v>4243</v>
      </c>
      <c r="E2015" s="151" t="s">
        <v>4244</v>
      </c>
      <c r="F2015" s="151">
        <v>9</v>
      </c>
      <c r="G2015" s="151" t="s">
        <v>4182</v>
      </c>
      <c r="H2015" s="153">
        <v>5</v>
      </c>
      <c r="I2015" s="151">
        <v>6</v>
      </c>
      <c r="J2015" s="154" t="s">
        <v>182</v>
      </c>
    </row>
    <row r="2016" spans="1:10" x14ac:dyDescent="0.3">
      <c r="A2016" s="151">
        <v>2015</v>
      </c>
      <c r="B2016" s="151" t="s">
        <v>4273</v>
      </c>
      <c r="C2016" s="151" t="s">
        <v>4274</v>
      </c>
      <c r="D2016" s="151" t="s">
        <v>4243</v>
      </c>
      <c r="E2016" s="151" t="s">
        <v>4244</v>
      </c>
      <c r="F2016" s="151">
        <v>9</v>
      </c>
      <c r="G2016" s="151" t="s">
        <v>4182</v>
      </c>
      <c r="H2016" s="153">
        <v>5</v>
      </c>
      <c r="I2016" s="151">
        <v>6</v>
      </c>
      <c r="J2016" s="154" t="s">
        <v>182</v>
      </c>
    </row>
    <row r="2017" spans="1:10" x14ac:dyDescent="0.3">
      <c r="A2017" s="151">
        <v>2016</v>
      </c>
      <c r="B2017" s="151" t="s">
        <v>4275</v>
      </c>
      <c r="C2017" s="151" t="s">
        <v>4276</v>
      </c>
      <c r="D2017" s="151" t="s">
        <v>4243</v>
      </c>
      <c r="E2017" s="151" t="s">
        <v>4244</v>
      </c>
      <c r="F2017" s="151">
        <v>9</v>
      </c>
      <c r="G2017" s="151" t="s">
        <v>4182</v>
      </c>
      <c r="H2017" s="153">
        <v>5</v>
      </c>
      <c r="I2017" s="151">
        <v>6</v>
      </c>
      <c r="J2017" s="154" t="s">
        <v>182</v>
      </c>
    </row>
    <row r="2018" spans="1:10" x14ac:dyDescent="0.3">
      <c r="A2018" s="151">
        <v>2017</v>
      </c>
      <c r="B2018" s="151" t="s">
        <v>4277</v>
      </c>
      <c r="C2018" s="151" t="s">
        <v>4278</v>
      </c>
      <c r="D2018" s="151" t="s">
        <v>4243</v>
      </c>
      <c r="E2018" s="151" t="s">
        <v>4244</v>
      </c>
      <c r="F2018" s="151">
        <v>9</v>
      </c>
      <c r="G2018" s="151" t="s">
        <v>4182</v>
      </c>
      <c r="H2018" s="153">
        <v>5</v>
      </c>
      <c r="I2018" s="151">
        <v>6</v>
      </c>
      <c r="J2018" s="154" t="s">
        <v>182</v>
      </c>
    </row>
    <row r="2019" spans="1:10" x14ac:dyDescent="0.3">
      <c r="A2019" s="151">
        <v>2018</v>
      </c>
      <c r="B2019" s="151" t="s">
        <v>4279</v>
      </c>
      <c r="C2019" s="151" t="s">
        <v>4280</v>
      </c>
      <c r="D2019" s="151" t="s">
        <v>4243</v>
      </c>
      <c r="E2019" s="151" t="s">
        <v>4244</v>
      </c>
      <c r="F2019" s="151">
        <v>9</v>
      </c>
      <c r="G2019" s="151" t="s">
        <v>4182</v>
      </c>
      <c r="H2019" s="153">
        <v>5</v>
      </c>
      <c r="I2019" s="151">
        <v>6</v>
      </c>
      <c r="J2019" s="154" t="s">
        <v>182</v>
      </c>
    </row>
    <row r="2020" spans="1:10" x14ac:dyDescent="0.3">
      <c r="A2020" s="151">
        <v>2019</v>
      </c>
      <c r="B2020" s="151" t="s">
        <v>4281</v>
      </c>
      <c r="C2020" s="151" t="s">
        <v>4282</v>
      </c>
      <c r="D2020" s="151" t="s">
        <v>4243</v>
      </c>
      <c r="E2020" s="151" t="s">
        <v>4244</v>
      </c>
      <c r="F2020" s="151">
        <v>9</v>
      </c>
      <c r="G2020" s="151" t="s">
        <v>4182</v>
      </c>
      <c r="H2020" s="153">
        <v>5</v>
      </c>
      <c r="I2020" s="151">
        <v>6</v>
      </c>
      <c r="J2020" s="154" t="s">
        <v>182</v>
      </c>
    </row>
    <row r="2021" spans="1:10" x14ac:dyDescent="0.3">
      <c r="A2021" s="151">
        <v>2020</v>
      </c>
      <c r="B2021" s="151" t="s">
        <v>4283</v>
      </c>
      <c r="C2021" s="151" t="s">
        <v>4284</v>
      </c>
      <c r="D2021" s="151" t="s">
        <v>4243</v>
      </c>
      <c r="E2021" s="151" t="s">
        <v>4244</v>
      </c>
      <c r="F2021" s="151">
        <v>9</v>
      </c>
      <c r="G2021" s="151" t="s">
        <v>4182</v>
      </c>
      <c r="H2021" s="153">
        <v>5</v>
      </c>
      <c r="I2021" s="151">
        <v>6</v>
      </c>
      <c r="J2021" s="154" t="s">
        <v>182</v>
      </c>
    </row>
    <row r="2022" spans="1:10" x14ac:dyDescent="0.3">
      <c r="A2022" s="151">
        <v>2021</v>
      </c>
      <c r="B2022" s="151" t="s">
        <v>4285</v>
      </c>
      <c r="C2022" s="151" t="s">
        <v>4286</v>
      </c>
      <c r="D2022" s="151" t="s">
        <v>4243</v>
      </c>
      <c r="E2022" s="151" t="s">
        <v>4244</v>
      </c>
      <c r="F2022" s="151">
        <v>9</v>
      </c>
      <c r="G2022" s="151" t="s">
        <v>4182</v>
      </c>
      <c r="H2022" s="153">
        <v>5</v>
      </c>
      <c r="I2022" s="151">
        <v>6</v>
      </c>
      <c r="J2022" s="154" t="s">
        <v>182</v>
      </c>
    </row>
    <row r="2023" spans="1:10" x14ac:dyDescent="0.3">
      <c r="A2023" s="151">
        <v>2022</v>
      </c>
      <c r="B2023" s="151" t="s">
        <v>4287</v>
      </c>
      <c r="C2023" s="151" t="s">
        <v>4288</v>
      </c>
      <c r="D2023" s="151" t="s">
        <v>4243</v>
      </c>
      <c r="E2023" s="151" t="s">
        <v>4244</v>
      </c>
      <c r="F2023" s="151">
        <v>9</v>
      </c>
      <c r="G2023" s="151" t="s">
        <v>4182</v>
      </c>
      <c r="H2023" s="153">
        <v>5</v>
      </c>
      <c r="I2023" s="151">
        <v>6</v>
      </c>
      <c r="J2023" s="154" t="s">
        <v>182</v>
      </c>
    </row>
    <row r="2024" spans="1:10" x14ac:dyDescent="0.3">
      <c r="A2024" s="151">
        <v>2023</v>
      </c>
      <c r="B2024" s="151" t="s">
        <v>4289</v>
      </c>
      <c r="C2024" s="151" t="s">
        <v>4290</v>
      </c>
      <c r="D2024" s="151" t="s">
        <v>4243</v>
      </c>
      <c r="E2024" s="151" t="s">
        <v>4244</v>
      </c>
      <c r="F2024" s="151">
        <v>9</v>
      </c>
      <c r="G2024" s="151" t="s">
        <v>4182</v>
      </c>
      <c r="H2024" s="153">
        <v>5</v>
      </c>
      <c r="I2024" s="151">
        <v>6</v>
      </c>
      <c r="J2024" s="154" t="s">
        <v>182</v>
      </c>
    </row>
    <row r="2025" spans="1:10" x14ac:dyDescent="0.3">
      <c r="A2025" s="151">
        <v>2024</v>
      </c>
      <c r="B2025" s="151" t="s">
        <v>4291</v>
      </c>
      <c r="C2025" s="151" t="s">
        <v>4292</v>
      </c>
      <c r="D2025" s="151" t="s">
        <v>4243</v>
      </c>
      <c r="E2025" s="151" t="s">
        <v>4244</v>
      </c>
      <c r="F2025" s="151">
        <v>9</v>
      </c>
      <c r="G2025" s="151" t="s">
        <v>4182</v>
      </c>
      <c r="H2025" s="153">
        <v>5</v>
      </c>
      <c r="I2025" s="151">
        <v>6</v>
      </c>
      <c r="J2025" s="154" t="s">
        <v>182</v>
      </c>
    </row>
    <row r="2026" spans="1:10" x14ac:dyDescent="0.3">
      <c r="A2026" s="151">
        <v>2025</v>
      </c>
      <c r="B2026" s="151" t="s">
        <v>4293</v>
      </c>
      <c r="C2026" s="151" t="s">
        <v>4294</v>
      </c>
      <c r="D2026" s="151" t="s">
        <v>4243</v>
      </c>
      <c r="E2026" s="151" t="s">
        <v>4244</v>
      </c>
      <c r="F2026" s="151">
        <v>9</v>
      </c>
      <c r="G2026" s="151" t="s">
        <v>4182</v>
      </c>
      <c r="H2026" s="153">
        <v>5</v>
      </c>
      <c r="I2026" s="151">
        <v>6</v>
      </c>
      <c r="J2026" s="154" t="s">
        <v>182</v>
      </c>
    </row>
    <row r="2027" spans="1:10" x14ac:dyDescent="0.3">
      <c r="A2027" s="151">
        <v>2026</v>
      </c>
      <c r="B2027" s="151" t="s">
        <v>4295</v>
      </c>
      <c r="C2027" s="151" t="s">
        <v>4296</v>
      </c>
      <c r="D2027" s="151" t="s">
        <v>4243</v>
      </c>
      <c r="E2027" s="151" t="s">
        <v>4244</v>
      </c>
      <c r="F2027" s="151">
        <v>9</v>
      </c>
      <c r="G2027" s="151" t="s">
        <v>4182</v>
      </c>
      <c r="H2027" s="153">
        <v>5</v>
      </c>
      <c r="I2027" s="151">
        <v>6</v>
      </c>
      <c r="J2027" s="154" t="s">
        <v>182</v>
      </c>
    </row>
    <row r="2028" spans="1:10" x14ac:dyDescent="0.3">
      <c r="A2028" s="151">
        <v>2027</v>
      </c>
      <c r="B2028" s="151" t="s">
        <v>4297</v>
      </c>
      <c r="C2028" s="151" t="s">
        <v>4298</v>
      </c>
      <c r="D2028" s="151" t="s">
        <v>4243</v>
      </c>
      <c r="E2028" s="151" t="s">
        <v>4244</v>
      </c>
      <c r="F2028" s="151">
        <v>9</v>
      </c>
      <c r="G2028" s="151" t="s">
        <v>4182</v>
      </c>
      <c r="H2028" s="153">
        <v>5</v>
      </c>
      <c r="I2028" s="151">
        <v>6</v>
      </c>
      <c r="J2028" s="154" t="s">
        <v>182</v>
      </c>
    </row>
    <row r="2029" spans="1:10" x14ac:dyDescent="0.3">
      <c r="A2029" s="151">
        <v>2028</v>
      </c>
      <c r="B2029" s="151" t="s">
        <v>4299</v>
      </c>
      <c r="C2029" s="151" t="s">
        <v>4300</v>
      </c>
      <c r="D2029" s="151" t="s">
        <v>4243</v>
      </c>
      <c r="E2029" s="151" t="s">
        <v>4244</v>
      </c>
      <c r="F2029" s="151">
        <v>9</v>
      </c>
      <c r="G2029" s="151" t="s">
        <v>4182</v>
      </c>
      <c r="H2029" s="153">
        <v>5</v>
      </c>
      <c r="I2029" s="151">
        <v>6</v>
      </c>
      <c r="J2029" s="154" t="s">
        <v>182</v>
      </c>
    </row>
    <row r="2030" spans="1:10" x14ac:dyDescent="0.3">
      <c r="A2030" s="151">
        <v>2029</v>
      </c>
      <c r="B2030" s="151" t="s">
        <v>4301</v>
      </c>
      <c r="C2030" s="151" t="s">
        <v>4302</v>
      </c>
      <c r="D2030" s="151" t="s">
        <v>4243</v>
      </c>
      <c r="E2030" s="151" t="s">
        <v>4244</v>
      </c>
      <c r="F2030" s="151">
        <v>9</v>
      </c>
      <c r="G2030" s="151" t="s">
        <v>4182</v>
      </c>
      <c r="H2030" s="153">
        <v>5</v>
      </c>
      <c r="I2030" s="151">
        <v>6</v>
      </c>
      <c r="J2030" s="154" t="s">
        <v>182</v>
      </c>
    </row>
    <row r="2031" spans="1:10" x14ac:dyDescent="0.3">
      <c r="A2031" s="151">
        <v>2030</v>
      </c>
      <c r="B2031" s="151" t="s">
        <v>4303</v>
      </c>
      <c r="C2031" s="151" t="s">
        <v>4304</v>
      </c>
      <c r="D2031" s="151" t="s">
        <v>4243</v>
      </c>
      <c r="E2031" s="151" t="s">
        <v>4244</v>
      </c>
      <c r="F2031" s="151">
        <v>9</v>
      </c>
      <c r="G2031" s="151" t="s">
        <v>4182</v>
      </c>
      <c r="H2031" s="153">
        <v>5</v>
      </c>
      <c r="I2031" s="151">
        <v>6</v>
      </c>
      <c r="J2031" s="154" t="s">
        <v>182</v>
      </c>
    </row>
    <row r="2032" spans="1:10" x14ac:dyDescent="0.3">
      <c r="A2032" s="151">
        <v>2031</v>
      </c>
      <c r="B2032" s="151" t="s">
        <v>4305</v>
      </c>
      <c r="C2032" s="151" t="s">
        <v>4306</v>
      </c>
      <c r="D2032" s="151" t="s">
        <v>4243</v>
      </c>
      <c r="E2032" s="151" t="s">
        <v>4244</v>
      </c>
      <c r="F2032" s="151">
        <v>9</v>
      </c>
      <c r="G2032" s="151" t="s">
        <v>4182</v>
      </c>
      <c r="H2032" s="153">
        <v>5</v>
      </c>
      <c r="I2032" s="151">
        <v>6</v>
      </c>
      <c r="J2032" s="154" t="s">
        <v>182</v>
      </c>
    </row>
    <row r="2033" spans="1:10" x14ac:dyDescent="0.3">
      <c r="A2033" s="151">
        <v>2032</v>
      </c>
      <c r="B2033" s="151" t="s">
        <v>4307</v>
      </c>
      <c r="C2033" s="151" t="s">
        <v>4308</v>
      </c>
      <c r="D2033" s="151" t="s">
        <v>4243</v>
      </c>
      <c r="E2033" s="151" t="s">
        <v>4244</v>
      </c>
      <c r="F2033" s="151">
        <v>9</v>
      </c>
      <c r="G2033" s="151" t="s">
        <v>4182</v>
      </c>
      <c r="H2033" s="153">
        <v>5</v>
      </c>
      <c r="I2033" s="151">
        <v>6</v>
      </c>
      <c r="J2033" s="154" t="s">
        <v>182</v>
      </c>
    </row>
    <row r="2034" spans="1:10" x14ac:dyDescent="0.3">
      <c r="A2034" s="151">
        <v>2033</v>
      </c>
      <c r="B2034" s="151" t="s">
        <v>4309</v>
      </c>
      <c r="C2034" s="151" t="s">
        <v>4310</v>
      </c>
      <c r="D2034" s="151" t="s">
        <v>4243</v>
      </c>
      <c r="E2034" s="151" t="s">
        <v>4244</v>
      </c>
      <c r="F2034" s="151">
        <v>9</v>
      </c>
      <c r="G2034" s="151" t="s">
        <v>4182</v>
      </c>
      <c r="H2034" s="153">
        <v>5</v>
      </c>
      <c r="I2034" s="151">
        <v>6</v>
      </c>
      <c r="J2034" s="154" t="s">
        <v>182</v>
      </c>
    </row>
    <row r="2035" spans="1:10" x14ac:dyDescent="0.3">
      <c r="A2035" s="151">
        <v>2034</v>
      </c>
      <c r="B2035" s="151" t="s">
        <v>4311</v>
      </c>
      <c r="C2035" s="151" t="s">
        <v>4312</v>
      </c>
      <c r="D2035" s="151" t="s">
        <v>4243</v>
      </c>
      <c r="E2035" s="151" t="s">
        <v>4244</v>
      </c>
      <c r="F2035" s="151">
        <v>9</v>
      </c>
      <c r="G2035" s="151" t="s">
        <v>4182</v>
      </c>
      <c r="H2035" s="153">
        <v>5</v>
      </c>
      <c r="I2035" s="151">
        <v>6</v>
      </c>
      <c r="J2035" s="154" t="s">
        <v>182</v>
      </c>
    </row>
    <row r="2036" spans="1:10" x14ac:dyDescent="0.3">
      <c r="A2036" s="151">
        <v>2035</v>
      </c>
      <c r="B2036" s="151" t="s">
        <v>4313</v>
      </c>
      <c r="C2036" s="151" t="s">
        <v>4314</v>
      </c>
      <c r="D2036" s="151" t="s">
        <v>4243</v>
      </c>
      <c r="E2036" s="151" t="s">
        <v>4244</v>
      </c>
      <c r="F2036" s="151">
        <v>9</v>
      </c>
      <c r="G2036" s="151" t="s">
        <v>4182</v>
      </c>
      <c r="H2036" s="153">
        <v>5</v>
      </c>
      <c r="I2036" s="151">
        <v>6</v>
      </c>
      <c r="J2036" s="154" t="s">
        <v>182</v>
      </c>
    </row>
    <row r="2037" spans="1:10" x14ac:dyDescent="0.3">
      <c r="A2037" s="151">
        <v>2036</v>
      </c>
      <c r="B2037" s="151" t="s">
        <v>4315</v>
      </c>
      <c r="C2037" s="151" t="s">
        <v>4316</v>
      </c>
      <c r="D2037" s="151" t="s">
        <v>4243</v>
      </c>
      <c r="E2037" s="151" t="s">
        <v>4244</v>
      </c>
      <c r="F2037" s="151">
        <v>9</v>
      </c>
      <c r="G2037" s="151" t="s">
        <v>4182</v>
      </c>
      <c r="H2037" s="153">
        <v>5</v>
      </c>
      <c r="I2037" s="151">
        <v>6</v>
      </c>
      <c r="J2037" s="154" t="s">
        <v>182</v>
      </c>
    </row>
    <row r="2038" spans="1:10" x14ac:dyDescent="0.3">
      <c r="A2038" s="151">
        <v>2037</v>
      </c>
      <c r="B2038" s="151" t="s">
        <v>4317</v>
      </c>
      <c r="C2038" s="151" t="s">
        <v>4318</v>
      </c>
      <c r="D2038" s="151" t="s">
        <v>4243</v>
      </c>
      <c r="E2038" s="151" t="s">
        <v>4244</v>
      </c>
      <c r="F2038" s="151">
        <v>9</v>
      </c>
      <c r="G2038" s="151" t="s">
        <v>4182</v>
      </c>
      <c r="H2038" s="153">
        <v>5</v>
      </c>
      <c r="I2038" s="151">
        <v>6</v>
      </c>
      <c r="J2038" s="154" t="s">
        <v>182</v>
      </c>
    </row>
    <row r="2039" spans="1:10" x14ac:dyDescent="0.3">
      <c r="A2039" s="151">
        <v>2038</v>
      </c>
      <c r="B2039" s="151" t="s">
        <v>4319</v>
      </c>
      <c r="C2039" s="151" t="s">
        <v>4320</v>
      </c>
      <c r="D2039" s="151" t="s">
        <v>4243</v>
      </c>
      <c r="E2039" s="151" t="s">
        <v>4244</v>
      </c>
      <c r="F2039" s="151">
        <v>9</v>
      </c>
      <c r="G2039" s="151" t="s">
        <v>4182</v>
      </c>
      <c r="H2039" s="153">
        <v>5</v>
      </c>
      <c r="I2039" s="151">
        <v>6</v>
      </c>
      <c r="J2039" s="154" t="s">
        <v>182</v>
      </c>
    </row>
    <row r="2040" spans="1:10" x14ac:dyDescent="0.3">
      <c r="A2040" s="151">
        <v>2039</v>
      </c>
      <c r="B2040" s="151" t="s">
        <v>4321</v>
      </c>
      <c r="C2040" s="151" t="s">
        <v>4322</v>
      </c>
      <c r="D2040" s="151" t="s">
        <v>4323</v>
      </c>
      <c r="E2040" s="151" t="s">
        <v>4324</v>
      </c>
      <c r="F2040" s="151">
        <v>9</v>
      </c>
      <c r="G2040" s="151" t="s">
        <v>4182</v>
      </c>
      <c r="H2040" s="153">
        <v>5</v>
      </c>
      <c r="I2040" s="151">
        <v>6</v>
      </c>
      <c r="J2040" s="154" t="s">
        <v>182</v>
      </c>
    </row>
    <row r="2041" spans="1:10" x14ac:dyDescent="0.3">
      <c r="A2041" s="151">
        <v>2040</v>
      </c>
      <c r="B2041" s="151" t="s">
        <v>4325</v>
      </c>
      <c r="C2041" s="151" t="s">
        <v>4326</v>
      </c>
      <c r="D2041" s="151" t="s">
        <v>4323</v>
      </c>
      <c r="E2041" s="151" t="s">
        <v>4324</v>
      </c>
      <c r="F2041" s="151">
        <v>9</v>
      </c>
      <c r="G2041" s="151" t="s">
        <v>4182</v>
      </c>
      <c r="H2041" s="153">
        <v>5</v>
      </c>
      <c r="I2041" s="151">
        <v>6</v>
      </c>
      <c r="J2041" s="154" t="s">
        <v>182</v>
      </c>
    </row>
    <row r="2042" spans="1:10" x14ac:dyDescent="0.3">
      <c r="A2042" s="151">
        <v>2041</v>
      </c>
      <c r="B2042" s="151" t="s">
        <v>4327</v>
      </c>
      <c r="C2042" s="151" t="s">
        <v>4328</v>
      </c>
      <c r="D2042" s="151" t="s">
        <v>4323</v>
      </c>
      <c r="E2042" s="151" t="s">
        <v>4324</v>
      </c>
      <c r="F2042" s="151">
        <v>9</v>
      </c>
      <c r="G2042" s="151" t="s">
        <v>4182</v>
      </c>
      <c r="H2042" s="153">
        <v>5</v>
      </c>
      <c r="I2042" s="151">
        <v>6</v>
      </c>
      <c r="J2042" s="154" t="s">
        <v>182</v>
      </c>
    </row>
    <row r="2043" spans="1:10" x14ac:dyDescent="0.3">
      <c r="A2043" s="151">
        <v>2042</v>
      </c>
      <c r="B2043" s="151" t="s">
        <v>4329</v>
      </c>
      <c r="C2043" s="151" t="s">
        <v>4330</v>
      </c>
      <c r="D2043" s="151" t="s">
        <v>4323</v>
      </c>
      <c r="E2043" s="151" t="s">
        <v>4324</v>
      </c>
      <c r="F2043" s="151">
        <v>9</v>
      </c>
      <c r="G2043" s="151" t="s">
        <v>4182</v>
      </c>
      <c r="H2043" s="153">
        <v>5</v>
      </c>
      <c r="I2043" s="151">
        <v>6</v>
      </c>
      <c r="J2043" s="154" t="s">
        <v>182</v>
      </c>
    </row>
    <row r="2044" spans="1:10" x14ac:dyDescent="0.3">
      <c r="A2044" s="151">
        <v>2043</v>
      </c>
      <c r="B2044" s="151" t="s">
        <v>4331</v>
      </c>
      <c r="C2044" s="151" t="s">
        <v>4332</v>
      </c>
      <c r="D2044" s="151" t="s">
        <v>4323</v>
      </c>
      <c r="E2044" s="151" t="s">
        <v>4324</v>
      </c>
      <c r="F2044" s="151">
        <v>9</v>
      </c>
      <c r="G2044" s="151" t="s">
        <v>4182</v>
      </c>
      <c r="H2044" s="153">
        <v>5</v>
      </c>
      <c r="I2044" s="151">
        <v>6</v>
      </c>
      <c r="J2044" s="154" t="s">
        <v>182</v>
      </c>
    </row>
    <row r="2045" spans="1:10" x14ac:dyDescent="0.3">
      <c r="A2045" s="151">
        <v>2044</v>
      </c>
      <c r="B2045" s="151" t="s">
        <v>4333</v>
      </c>
      <c r="C2045" s="151" t="s">
        <v>4334</v>
      </c>
      <c r="D2045" s="151" t="s">
        <v>4323</v>
      </c>
      <c r="E2045" s="151" t="s">
        <v>4324</v>
      </c>
      <c r="F2045" s="151">
        <v>9</v>
      </c>
      <c r="G2045" s="151" t="s">
        <v>4182</v>
      </c>
      <c r="H2045" s="153">
        <v>5</v>
      </c>
      <c r="I2045" s="151">
        <v>6</v>
      </c>
      <c r="J2045" s="154" t="s">
        <v>182</v>
      </c>
    </row>
    <row r="2046" spans="1:10" x14ac:dyDescent="0.3">
      <c r="A2046" s="151">
        <v>2045</v>
      </c>
      <c r="B2046" s="151" t="s">
        <v>4335</v>
      </c>
      <c r="C2046" s="151" t="s">
        <v>4336</v>
      </c>
      <c r="D2046" s="151" t="s">
        <v>4323</v>
      </c>
      <c r="E2046" s="151" t="s">
        <v>4324</v>
      </c>
      <c r="F2046" s="151">
        <v>9</v>
      </c>
      <c r="G2046" s="151" t="s">
        <v>4182</v>
      </c>
      <c r="H2046" s="153">
        <v>5</v>
      </c>
      <c r="I2046" s="151">
        <v>6</v>
      </c>
      <c r="J2046" s="154" t="s">
        <v>182</v>
      </c>
    </row>
    <row r="2047" spans="1:10" x14ac:dyDescent="0.3">
      <c r="A2047" s="151">
        <v>2046</v>
      </c>
      <c r="B2047" s="151" t="s">
        <v>4337</v>
      </c>
      <c r="C2047" s="151" t="s">
        <v>4338</v>
      </c>
      <c r="D2047" s="151" t="s">
        <v>4323</v>
      </c>
      <c r="E2047" s="151" t="s">
        <v>4324</v>
      </c>
      <c r="F2047" s="151">
        <v>9</v>
      </c>
      <c r="G2047" s="151" t="s">
        <v>4182</v>
      </c>
      <c r="H2047" s="153">
        <v>5</v>
      </c>
      <c r="I2047" s="151">
        <v>6</v>
      </c>
      <c r="J2047" s="154" t="s">
        <v>182</v>
      </c>
    </row>
    <row r="2048" spans="1:10" x14ac:dyDescent="0.3">
      <c r="A2048" s="151">
        <v>2047</v>
      </c>
      <c r="B2048" s="151" t="s">
        <v>4339</v>
      </c>
      <c r="C2048" s="151" t="s">
        <v>4340</v>
      </c>
      <c r="D2048" s="151" t="s">
        <v>4323</v>
      </c>
      <c r="E2048" s="151" t="s">
        <v>4324</v>
      </c>
      <c r="F2048" s="151">
        <v>9</v>
      </c>
      <c r="G2048" s="151" t="s">
        <v>4182</v>
      </c>
      <c r="H2048" s="153">
        <v>5</v>
      </c>
      <c r="I2048" s="151">
        <v>6</v>
      </c>
      <c r="J2048" s="154" t="s">
        <v>182</v>
      </c>
    </row>
    <row r="2049" spans="1:10" x14ac:dyDescent="0.3">
      <c r="A2049" s="151">
        <v>2048</v>
      </c>
      <c r="B2049" s="151" t="s">
        <v>4341</v>
      </c>
      <c r="C2049" s="151" t="s">
        <v>4342</v>
      </c>
      <c r="D2049" s="151" t="s">
        <v>4323</v>
      </c>
      <c r="E2049" s="151" t="s">
        <v>4324</v>
      </c>
      <c r="F2049" s="151">
        <v>9</v>
      </c>
      <c r="G2049" s="151" t="s">
        <v>4182</v>
      </c>
      <c r="H2049" s="153">
        <v>5</v>
      </c>
      <c r="I2049" s="151">
        <v>6</v>
      </c>
      <c r="J2049" s="154" t="s">
        <v>182</v>
      </c>
    </row>
    <row r="2050" spans="1:10" x14ac:dyDescent="0.3">
      <c r="A2050" s="151">
        <v>2049</v>
      </c>
      <c r="B2050" s="151" t="s">
        <v>4343</v>
      </c>
      <c r="C2050" s="151" t="s">
        <v>4344</v>
      </c>
      <c r="D2050" s="151" t="s">
        <v>4323</v>
      </c>
      <c r="E2050" s="151" t="s">
        <v>4324</v>
      </c>
      <c r="F2050" s="151">
        <v>9</v>
      </c>
      <c r="G2050" s="151" t="s">
        <v>4182</v>
      </c>
      <c r="H2050" s="153">
        <v>5</v>
      </c>
      <c r="I2050" s="151">
        <v>6</v>
      </c>
      <c r="J2050" s="154" t="s">
        <v>182</v>
      </c>
    </row>
    <row r="2051" spans="1:10" x14ac:dyDescent="0.3">
      <c r="A2051" s="151">
        <v>2050</v>
      </c>
      <c r="B2051" s="151" t="s">
        <v>4345</v>
      </c>
      <c r="C2051" s="151" t="s">
        <v>4346</v>
      </c>
      <c r="D2051" s="151" t="s">
        <v>4323</v>
      </c>
      <c r="E2051" s="151" t="s">
        <v>4324</v>
      </c>
      <c r="F2051" s="151">
        <v>9</v>
      </c>
      <c r="G2051" s="151" t="s">
        <v>4182</v>
      </c>
      <c r="H2051" s="153">
        <v>5</v>
      </c>
      <c r="I2051" s="151">
        <v>6</v>
      </c>
      <c r="J2051" s="154" t="s">
        <v>182</v>
      </c>
    </row>
    <row r="2052" spans="1:10" x14ac:dyDescent="0.3">
      <c r="A2052" s="151">
        <v>2051</v>
      </c>
      <c r="B2052" s="151" t="s">
        <v>4347</v>
      </c>
      <c r="C2052" s="151" t="s">
        <v>4348</v>
      </c>
      <c r="D2052" s="151" t="s">
        <v>4323</v>
      </c>
      <c r="E2052" s="151" t="s">
        <v>4324</v>
      </c>
      <c r="F2052" s="151">
        <v>9</v>
      </c>
      <c r="G2052" s="151" t="s">
        <v>4182</v>
      </c>
      <c r="H2052" s="153">
        <v>5</v>
      </c>
      <c r="I2052" s="151">
        <v>6</v>
      </c>
      <c r="J2052" s="154" t="s">
        <v>182</v>
      </c>
    </row>
    <row r="2053" spans="1:10" x14ac:dyDescent="0.3">
      <c r="A2053" s="151">
        <v>2052</v>
      </c>
      <c r="B2053" s="151" t="s">
        <v>4349</v>
      </c>
      <c r="C2053" s="151" t="s">
        <v>4350</v>
      </c>
      <c r="D2053" s="151" t="s">
        <v>4323</v>
      </c>
      <c r="E2053" s="151" t="s">
        <v>4324</v>
      </c>
      <c r="F2053" s="151">
        <v>9</v>
      </c>
      <c r="G2053" s="151" t="s">
        <v>4182</v>
      </c>
      <c r="H2053" s="153">
        <v>5</v>
      </c>
      <c r="I2053" s="151">
        <v>6</v>
      </c>
      <c r="J2053" s="154" t="s">
        <v>182</v>
      </c>
    </row>
    <row r="2054" spans="1:10" x14ac:dyDescent="0.3">
      <c r="A2054" s="151">
        <v>2053</v>
      </c>
      <c r="B2054" s="151" t="s">
        <v>4351</v>
      </c>
      <c r="C2054" s="151" t="s">
        <v>4352</v>
      </c>
      <c r="D2054" s="151" t="s">
        <v>4323</v>
      </c>
      <c r="E2054" s="151" t="s">
        <v>4324</v>
      </c>
      <c r="F2054" s="151">
        <v>9</v>
      </c>
      <c r="G2054" s="151" t="s">
        <v>4182</v>
      </c>
      <c r="H2054" s="153">
        <v>5</v>
      </c>
      <c r="I2054" s="151">
        <v>6</v>
      </c>
      <c r="J2054" s="154" t="s">
        <v>182</v>
      </c>
    </row>
    <row r="2055" spans="1:10" x14ac:dyDescent="0.3">
      <c r="A2055" s="151">
        <v>2054</v>
      </c>
      <c r="B2055" s="151" t="s">
        <v>4353</v>
      </c>
      <c r="C2055" s="151" t="s">
        <v>4354</v>
      </c>
      <c r="D2055" s="151" t="s">
        <v>4323</v>
      </c>
      <c r="E2055" s="151" t="s">
        <v>4324</v>
      </c>
      <c r="F2055" s="151">
        <v>9</v>
      </c>
      <c r="G2055" s="151" t="s">
        <v>4182</v>
      </c>
      <c r="H2055" s="153">
        <v>5</v>
      </c>
      <c r="I2055" s="151">
        <v>6</v>
      </c>
      <c r="J2055" s="154" t="s">
        <v>182</v>
      </c>
    </row>
    <row r="2056" spans="1:10" x14ac:dyDescent="0.3">
      <c r="A2056" s="151">
        <v>2055</v>
      </c>
      <c r="B2056" s="151" t="s">
        <v>4355</v>
      </c>
      <c r="C2056" s="151" t="s">
        <v>4356</v>
      </c>
      <c r="D2056" s="151" t="s">
        <v>4323</v>
      </c>
      <c r="E2056" s="151" t="s">
        <v>4324</v>
      </c>
      <c r="F2056" s="151">
        <v>9</v>
      </c>
      <c r="G2056" s="151" t="s">
        <v>4182</v>
      </c>
      <c r="H2056" s="153">
        <v>5</v>
      </c>
      <c r="I2056" s="151">
        <v>6</v>
      </c>
      <c r="J2056" s="154" t="s">
        <v>182</v>
      </c>
    </row>
    <row r="2057" spans="1:10" x14ac:dyDescent="0.3">
      <c r="A2057" s="151">
        <v>2056</v>
      </c>
      <c r="B2057" s="151" t="s">
        <v>4357</v>
      </c>
      <c r="C2057" s="151" t="s">
        <v>4358</v>
      </c>
      <c r="D2057" s="151" t="s">
        <v>4323</v>
      </c>
      <c r="E2057" s="151" t="s">
        <v>4324</v>
      </c>
      <c r="F2057" s="151">
        <v>9</v>
      </c>
      <c r="G2057" s="151" t="s">
        <v>4182</v>
      </c>
      <c r="H2057" s="153">
        <v>5</v>
      </c>
      <c r="I2057" s="151">
        <v>6</v>
      </c>
      <c r="J2057" s="154" t="s">
        <v>182</v>
      </c>
    </row>
    <row r="2058" spans="1:10" x14ac:dyDescent="0.3">
      <c r="A2058" s="151">
        <v>2057</v>
      </c>
      <c r="B2058" s="151" t="s">
        <v>4359</v>
      </c>
      <c r="C2058" s="151" t="s">
        <v>4360</v>
      </c>
      <c r="D2058" s="151" t="s">
        <v>4323</v>
      </c>
      <c r="E2058" s="151" t="s">
        <v>4324</v>
      </c>
      <c r="F2058" s="151">
        <v>9</v>
      </c>
      <c r="G2058" s="151" t="s">
        <v>4182</v>
      </c>
      <c r="H2058" s="153">
        <v>5</v>
      </c>
      <c r="I2058" s="151">
        <v>6</v>
      </c>
      <c r="J2058" s="154" t="s">
        <v>182</v>
      </c>
    </row>
    <row r="2059" spans="1:10" x14ac:dyDescent="0.3">
      <c r="A2059" s="151">
        <v>2058</v>
      </c>
      <c r="B2059" s="151" t="s">
        <v>4361</v>
      </c>
      <c r="C2059" s="151" t="s">
        <v>4362</v>
      </c>
      <c r="D2059" s="151" t="s">
        <v>4323</v>
      </c>
      <c r="E2059" s="151" t="s">
        <v>4324</v>
      </c>
      <c r="F2059" s="151">
        <v>9</v>
      </c>
      <c r="G2059" s="151" t="s">
        <v>4182</v>
      </c>
      <c r="H2059" s="153">
        <v>5</v>
      </c>
      <c r="I2059" s="151">
        <v>6</v>
      </c>
      <c r="J2059" s="154" t="s">
        <v>182</v>
      </c>
    </row>
    <row r="2060" spans="1:10" x14ac:dyDescent="0.3">
      <c r="A2060" s="151">
        <v>2059</v>
      </c>
      <c r="B2060" s="151" t="s">
        <v>4363</v>
      </c>
      <c r="C2060" s="151" t="s">
        <v>4364</v>
      </c>
      <c r="D2060" s="151" t="s">
        <v>4323</v>
      </c>
      <c r="E2060" s="151" t="s">
        <v>4324</v>
      </c>
      <c r="F2060" s="151">
        <v>9</v>
      </c>
      <c r="G2060" s="151" t="s">
        <v>4182</v>
      </c>
      <c r="H2060" s="153">
        <v>5</v>
      </c>
      <c r="I2060" s="151">
        <v>6</v>
      </c>
      <c r="J2060" s="154" t="s">
        <v>182</v>
      </c>
    </row>
    <row r="2061" spans="1:10" x14ac:dyDescent="0.3">
      <c r="A2061" s="151">
        <v>2060</v>
      </c>
      <c r="B2061" s="151" t="s">
        <v>4365</v>
      </c>
      <c r="C2061" s="151" t="s">
        <v>4366</v>
      </c>
      <c r="D2061" s="151" t="s">
        <v>4323</v>
      </c>
      <c r="E2061" s="151" t="s">
        <v>4324</v>
      </c>
      <c r="F2061" s="151">
        <v>9</v>
      </c>
      <c r="G2061" s="151" t="s">
        <v>4182</v>
      </c>
      <c r="H2061" s="153">
        <v>5</v>
      </c>
      <c r="I2061" s="151">
        <v>6</v>
      </c>
      <c r="J2061" s="154" t="s">
        <v>182</v>
      </c>
    </row>
    <row r="2062" spans="1:10" x14ac:dyDescent="0.3">
      <c r="A2062" s="151">
        <v>2061</v>
      </c>
      <c r="B2062" s="151" t="s">
        <v>4367</v>
      </c>
      <c r="C2062" s="151" t="s">
        <v>4368</v>
      </c>
      <c r="D2062" s="151" t="s">
        <v>4323</v>
      </c>
      <c r="E2062" s="151" t="s">
        <v>4324</v>
      </c>
      <c r="F2062" s="151">
        <v>9</v>
      </c>
      <c r="G2062" s="151" t="s">
        <v>4182</v>
      </c>
      <c r="H2062" s="153">
        <v>5</v>
      </c>
      <c r="I2062" s="151">
        <v>6</v>
      </c>
      <c r="J2062" s="154" t="s">
        <v>182</v>
      </c>
    </row>
    <row r="2063" spans="1:10" x14ac:dyDescent="0.3">
      <c r="A2063" s="151">
        <v>2062</v>
      </c>
      <c r="B2063" s="151" t="s">
        <v>4369</v>
      </c>
      <c r="C2063" s="151" t="s">
        <v>4370</v>
      </c>
      <c r="D2063" s="151" t="s">
        <v>4323</v>
      </c>
      <c r="E2063" s="151" t="s">
        <v>4324</v>
      </c>
      <c r="F2063" s="151">
        <v>9</v>
      </c>
      <c r="G2063" s="151" t="s">
        <v>4182</v>
      </c>
      <c r="H2063" s="153">
        <v>5</v>
      </c>
      <c r="I2063" s="151">
        <v>6</v>
      </c>
      <c r="J2063" s="154" t="s">
        <v>182</v>
      </c>
    </row>
    <row r="2064" spans="1:10" x14ac:dyDescent="0.3">
      <c r="A2064" s="151">
        <v>2063</v>
      </c>
      <c r="B2064" s="151" t="s">
        <v>4371</v>
      </c>
      <c r="C2064" s="151" t="s">
        <v>4372</v>
      </c>
      <c r="D2064" s="151" t="s">
        <v>4323</v>
      </c>
      <c r="E2064" s="151" t="s">
        <v>4324</v>
      </c>
      <c r="F2064" s="151">
        <v>9</v>
      </c>
      <c r="G2064" s="151" t="s">
        <v>4182</v>
      </c>
      <c r="H2064" s="153">
        <v>5</v>
      </c>
      <c r="I2064" s="151">
        <v>6</v>
      </c>
      <c r="J2064" s="154" t="s">
        <v>182</v>
      </c>
    </row>
    <row r="2065" spans="1:10" x14ac:dyDescent="0.3">
      <c r="A2065" s="151">
        <v>2064</v>
      </c>
      <c r="B2065" s="151" t="s">
        <v>4373</v>
      </c>
      <c r="C2065" s="151" t="s">
        <v>4374</v>
      </c>
      <c r="D2065" s="151" t="s">
        <v>4323</v>
      </c>
      <c r="E2065" s="151" t="s">
        <v>4324</v>
      </c>
      <c r="F2065" s="151">
        <v>9</v>
      </c>
      <c r="G2065" s="151" t="s">
        <v>4182</v>
      </c>
      <c r="H2065" s="153">
        <v>5</v>
      </c>
      <c r="I2065" s="151">
        <v>6</v>
      </c>
      <c r="J2065" s="154" t="s">
        <v>182</v>
      </c>
    </row>
    <row r="2066" spans="1:10" x14ac:dyDescent="0.3">
      <c r="A2066" s="151">
        <v>2065</v>
      </c>
      <c r="B2066" s="151" t="s">
        <v>4375</v>
      </c>
      <c r="C2066" s="151" t="s">
        <v>4376</v>
      </c>
      <c r="D2066" s="151" t="s">
        <v>4323</v>
      </c>
      <c r="E2066" s="151" t="s">
        <v>4324</v>
      </c>
      <c r="F2066" s="151">
        <v>9</v>
      </c>
      <c r="G2066" s="151" t="s">
        <v>4182</v>
      </c>
      <c r="H2066" s="153">
        <v>5</v>
      </c>
      <c r="I2066" s="151">
        <v>6</v>
      </c>
      <c r="J2066" s="154" t="s">
        <v>182</v>
      </c>
    </row>
    <row r="2067" spans="1:10" x14ac:dyDescent="0.3">
      <c r="A2067" s="151">
        <v>2066</v>
      </c>
      <c r="B2067" s="151" t="s">
        <v>4377</v>
      </c>
      <c r="C2067" s="151" t="s">
        <v>4378</v>
      </c>
      <c r="D2067" s="151" t="s">
        <v>4323</v>
      </c>
      <c r="E2067" s="151" t="s">
        <v>4324</v>
      </c>
      <c r="F2067" s="151">
        <v>9</v>
      </c>
      <c r="G2067" s="151" t="s">
        <v>4182</v>
      </c>
      <c r="H2067" s="153">
        <v>5</v>
      </c>
      <c r="I2067" s="151">
        <v>6</v>
      </c>
      <c r="J2067" s="154" t="s">
        <v>182</v>
      </c>
    </row>
    <row r="2068" spans="1:10" x14ac:dyDescent="0.3">
      <c r="A2068" s="151">
        <v>2067</v>
      </c>
      <c r="B2068" s="151" t="s">
        <v>4379</v>
      </c>
      <c r="C2068" s="151" t="s">
        <v>4380</v>
      </c>
      <c r="D2068" s="151" t="s">
        <v>4323</v>
      </c>
      <c r="E2068" s="151" t="s">
        <v>4324</v>
      </c>
      <c r="F2068" s="151">
        <v>9</v>
      </c>
      <c r="G2068" s="151" t="s">
        <v>4182</v>
      </c>
      <c r="H2068" s="153">
        <v>5</v>
      </c>
      <c r="I2068" s="151">
        <v>6</v>
      </c>
      <c r="J2068" s="154" t="s">
        <v>182</v>
      </c>
    </row>
    <row r="2069" spans="1:10" x14ac:dyDescent="0.3">
      <c r="A2069" s="151">
        <v>2068</v>
      </c>
      <c r="B2069" s="151" t="s">
        <v>4381</v>
      </c>
      <c r="C2069" s="151" t="s">
        <v>4382</v>
      </c>
      <c r="D2069" s="151" t="s">
        <v>4323</v>
      </c>
      <c r="E2069" s="151" t="s">
        <v>4324</v>
      </c>
      <c r="F2069" s="151">
        <v>9</v>
      </c>
      <c r="G2069" s="151" t="s">
        <v>4182</v>
      </c>
      <c r="H2069" s="153">
        <v>5</v>
      </c>
      <c r="I2069" s="151">
        <v>6</v>
      </c>
      <c r="J2069" s="154" t="s">
        <v>182</v>
      </c>
    </row>
    <row r="2070" spans="1:10" x14ac:dyDescent="0.3">
      <c r="A2070" s="151">
        <v>2069</v>
      </c>
      <c r="B2070" s="151" t="s">
        <v>4383</v>
      </c>
      <c r="C2070" s="151" t="s">
        <v>4384</v>
      </c>
      <c r="D2070" s="151" t="s">
        <v>4323</v>
      </c>
      <c r="E2070" s="151" t="s">
        <v>4324</v>
      </c>
      <c r="F2070" s="151">
        <v>9</v>
      </c>
      <c r="G2070" s="151" t="s">
        <v>4182</v>
      </c>
      <c r="H2070" s="153">
        <v>5</v>
      </c>
      <c r="I2070" s="151">
        <v>6</v>
      </c>
      <c r="J2070" s="154" t="s">
        <v>182</v>
      </c>
    </row>
    <row r="2071" spans="1:10" x14ac:dyDescent="0.3">
      <c r="A2071" s="151">
        <v>2070</v>
      </c>
      <c r="B2071" s="151" t="s">
        <v>4385</v>
      </c>
      <c r="C2071" s="151" t="s">
        <v>4386</v>
      </c>
      <c r="D2071" s="151" t="s">
        <v>4323</v>
      </c>
      <c r="E2071" s="151" t="s">
        <v>4324</v>
      </c>
      <c r="F2071" s="151">
        <v>9</v>
      </c>
      <c r="G2071" s="151" t="s">
        <v>4182</v>
      </c>
      <c r="H2071" s="153">
        <v>5</v>
      </c>
      <c r="I2071" s="151">
        <v>6</v>
      </c>
      <c r="J2071" s="154" t="s">
        <v>182</v>
      </c>
    </row>
    <row r="2072" spans="1:10" x14ac:dyDescent="0.3">
      <c r="A2072" s="151">
        <v>2071</v>
      </c>
      <c r="B2072" s="151" t="s">
        <v>4387</v>
      </c>
      <c r="C2072" s="151" t="s">
        <v>4388</v>
      </c>
      <c r="D2072" s="151" t="s">
        <v>4323</v>
      </c>
      <c r="E2072" s="151" t="s">
        <v>4324</v>
      </c>
      <c r="F2072" s="151">
        <v>9</v>
      </c>
      <c r="G2072" s="151" t="s">
        <v>4182</v>
      </c>
      <c r="H2072" s="153">
        <v>5</v>
      </c>
      <c r="I2072" s="151">
        <v>6</v>
      </c>
      <c r="J2072" s="154" t="s">
        <v>182</v>
      </c>
    </row>
    <row r="2073" spans="1:10" x14ac:dyDescent="0.3">
      <c r="A2073" s="151">
        <v>2072</v>
      </c>
      <c r="B2073" s="151" t="s">
        <v>4389</v>
      </c>
      <c r="C2073" s="151" t="s">
        <v>4390</v>
      </c>
      <c r="D2073" s="151" t="s">
        <v>4391</v>
      </c>
      <c r="E2073" s="151" t="s">
        <v>4392</v>
      </c>
      <c r="F2073" s="151">
        <v>9</v>
      </c>
      <c r="G2073" s="151" t="s">
        <v>4182</v>
      </c>
      <c r="H2073" s="153">
        <v>5</v>
      </c>
      <c r="I2073" s="151">
        <v>6</v>
      </c>
      <c r="J2073" s="154" t="s">
        <v>182</v>
      </c>
    </row>
    <row r="2074" spans="1:10" x14ac:dyDescent="0.3">
      <c r="A2074" s="151">
        <v>2073</v>
      </c>
      <c r="B2074" s="151" t="s">
        <v>4393</v>
      </c>
      <c r="C2074" s="151" t="s">
        <v>4394</v>
      </c>
      <c r="D2074" s="151" t="s">
        <v>4391</v>
      </c>
      <c r="E2074" s="151" t="s">
        <v>4392</v>
      </c>
      <c r="F2074" s="151">
        <v>9</v>
      </c>
      <c r="G2074" s="151" t="s">
        <v>4182</v>
      </c>
      <c r="H2074" s="153">
        <v>5</v>
      </c>
      <c r="I2074" s="151">
        <v>6</v>
      </c>
      <c r="J2074" s="154" t="s">
        <v>182</v>
      </c>
    </row>
    <row r="2075" spans="1:10" x14ac:dyDescent="0.3">
      <c r="A2075" s="151">
        <v>2074</v>
      </c>
      <c r="B2075" s="151" t="s">
        <v>4395</v>
      </c>
      <c r="C2075" s="151" t="s">
        <v>4396</v>
      </c>
      <c r="D2075" s="151" t="s">
        <v>4391</v>
      </c>
      <c r="E2075" s="151" t="s">
        <v>4392</v>
      </c>
      <c r="F2075" s="151">
        <v>9</v>
      </c>
      <c r="G2075" s="151" t="s">
        <v>4182</v>
      </c>
      <c r="H2075" s="153">
        <v>5</v>
      </c>
      <c r="I2075" s="151">
        <v>6</v>
      </c>
      <c r="J2075" s="154" t="s">
        <v>182</v>
      </c>
    </row>
    <row r="2076" spans="1:10" x14ac:dyDescent="0.3">
      <c r="A2076" s="151">
        <v>2075</v>
      </c>
      <c r="B2076" s="151" t="s">
        <v>4397</v>
      </c>
      <c r="C2076" s="151" t="s">
        <v>4398</v>
      </c>
      <c r="D2076" s="151" t="s">
        <v>4391</v>
      </c>
      <c r="E2076" s="151" t="s">
        <v>4392</v>
      </c>
      <c r="F2076" s="151">
        <v>9</v>
      </c>
      <c r="G2076" s="151" t="s">
        <v>4182</v>
      </c>
      <c r="H2076" s="153">
        <v>5</v>
      </c>
      <c r="I2076" s="151">
        <v>6</v>
      </c>
      <c r="J2076" s="154" t="s">
        <v>182</v>
      </c>
    </row>
    <row r="2077" spans="1:10" x14ac:dyDescent="0.3">
      <c r="A2077" s="151">
        <v>2076</v>
      </c>
      <c r="B2077" s="151" t="s">
        <v>4399</v>
      </c>
      <c r="C2077" s="151" t="s">
        <v>4400</v>
      </c>
      <c r="D2077" s="151" t="s">
        <v>4391</v>
      </c>
      <c r="E2077" s="151" t="s">
        <v>4392</v>
      </c>
      <c r="F2077" s="151">
        <v>9</v>
      </c>
      <c r="G2077" s="151" t="s">
        <v>4182</v>
      </c>
      <c r="H2077" s="153">
        <v>5</v>
      </c>
      <c r="I2077" s="151">
        <v>6</v>
      </c>
      <c r="J2077" s="154" t="s">
        <v>182</v>
      </c>
    </row>
    <row r="2078" spans="1:10" x14ac:dyDescent="0.3">
      <c r="A2078" s="151">
        <v>2077</v>
      </c>
      <c r="B2078" s="151" t="s">
        <v>4401</v>
      </c>
      <c r="C2078" s="151" t="s">
        <v>4402</v>
      </c>
      <c r="D2078" s="151" t="s">
        <v>4391</v>
      </c>
      <c r="E2078" s="151" t="s">
        <v>4392</v>
      </c>
      <c r="F2078" s="151">
        <v>9</v>
      </c>
      <c r="G2078" s="151" t="s">
        <v>4182</v>
      </c>
      <c r="H2078" s="153">
        <v>4</v>
      </c>
      <c r="I2078" s="151">
        <v>4</v>
      </c>
      <c r="J2078" s="154" t="s">
        <v>552</v>
      </c>
    </row>
    <row r="2079" spans="1:10" x14ac:dyDescent="0.3">
      <c r="A2079" s="151">
        <v>2078</v>
      </c>
      <c r="B2079" s="151" t="s">
        <v>4403</v>
      </c>
      <c r="C2079" s="151" t="s">
        <v>4404</v>
      </c>
      <c r="D2079" s="151" t="s">
        <v>4391</v>
      </c>
      <c r="E2079" s="151" t="s">
        <v>4392</v>
      </c>
      <c r="F2079" s="151">
        <v>9</v>
      </c>
      <c r="G2079" s="151" t="s">
        <v>4182</v>
      </c>
      <c r="H2079" s="153">
        <v>4</v>
      </c>
      <c r="I2079" s="151">
        <v>4</v>
      </c>
      <c r="J2079" s="154" t="s">
        <v>552</v>
      </c>
    </row>
    <row r="2080" spans="1:10" x14ac:dyDescent="0.3">
      <c r="A2080" s="151">
        <v>2079</v>
      </c>
      <c r="B2080" s="151" t="s">
        <v>4405</v>
      </c>
      <c r="C2080" s="151" t="s">
        <v>4406</v>
      </c>
      <c r="D2080" s="151" t="s">
        <v>4391</v>
      </c>
      <c r="E2080" s="151" t="s">
        <v>4392</v>
      </c>
      <c r="F2080" s="151">
        <v>9</v>
      </c>
      <c r="G2080" s="151" t="s">
        <v>4182</v>
      </c>
      <c r="H2080" s="153">
        <v>5</v>
      </c>
      <c r="I2080" s="151">
        <v>6</v>
      </c>
      <c r="J2080" s="154" t="s">
        <v>182</v>
      </c>
    </row>
    <row r="2081" spans="1:10" x14ac:dyDescent="0.3">
      <c r="A2081" s="151">
        <v>2080</v>
      </c>
      <c r="B2081" s="151" t="s">
        <v>4407</v>
      </c>
      <c r="C2081" s="151" t="s">
        <v>4408</v>
      </c>
      <c r="D2081" s="151" t="s">
        <v>4391</v>
      </c>
      <c r="E2081" s="151" t="s">
        <v>4392</v>
      </c>
      <c r="F2081" s="151">
        <v>9</v>
      </c>
      <c r="G2081" s="151" t="s">
        <v>4182</v>
      </c>
      <c r="H2081" s="153">
        <v>4</v>
      </c>
      <c r="I2081" s="151">
        <v>4</v>
      </c>
      <c r="J2081" s="154" t="s">
        <v>552</v>
      </c>
    </row>
    <row r="2082" spans="1:10" x14ac:dyDescent="0.3">
      <c r="A2082" s="151">
        <v>2081</v>
      </c>
      <c r="B2082" s="151" t="s">
        <v>4409</v>
      </c>
      <c r="C2082" s="151" t="s">
        <v>4410</v>
      </c>
      <c r="D2082" s="151" t="s">
        <v>4391</v>
      </c>
      <c r="E2082" s="151" t="s">
        <v>4392</v>
      </c>
      <c r="F2082" s="151">
        <v>9</v>
      </c>
      <c r="G2082" s="151" t="s">
        <v>4182</v>
      </c>
      <c r="H2082" s="153">
        <v>4</v>
      </c>
      <c r="I2082" s="151">
        <v>4</v>
      </c>
      <c r="J2082" s="154" t="s">
        <v>552</v>
      </c>
    </row>
    <row r="2083" spans="1:10" x14ac:dyDescent="0.3">
      <c r="A2083" s="151">
        <v>2082</v>
      </c>
      <c r="B2083" s="151" t="s">
        <v>4411</v>
      </c>
      <c r="C2083" s="151" t="s">
        <v>4412</v>
      </c>
      <c r="D2083" s="151" t="s">
        <v>4391</v>
      </c>
      <c r="E2083" s="151" t="s">
        <v>4392</v>
      </c>
      <c r="F2083" s="151">
        <v>9</v>
      </c>
      <c r="G2083" s="151" t="s">
        <v>4182</v>
      </c>
      <c r="H2083" s="153">
        <v>4</v>
      </c>
      <c r="I2083" s="151">
        <v>4</v>
      </c>
      <c r="J2083" s="154" t="s">
        <v>552</v>
      </c>
    </row>
    <row r="2084" spans="1:10" x14ac:dyDescent="0.3">
      <c r="A2084" s="151">
        <v>2083</v>
      </c>
      <c r="B2084" s="151" t="s">
        <v>4413</v>
      </c>
      <c r="C2084" s="151" t="s">
        <v>4414</v>
      </c>
      <c r="D2084" s="151" t="s">
        <v>4391</v>
      </c>
      <c r="E2084" s="151" t="s">
        <v>4392</v>
      </c>
      <c r="F2084" s="151">
        <v>9</v>
      </c>
      <c r="G2084" s="151" t="s">
        <v>4182</v>
      </c>
      <c r="H2084" s="153">
        <v>4</v>
      </c>
      <c r="I2084" s="151">
        <v>4</v>
      </c>
      <c r="J2084" s="154" t="s">
        <v>552</v>
      </c>
    </row>
    <row r="2085" spans="1:10" x14ac:dyDescent="0.3">
      <c r="A2085" s="151">
        <v>2084</v>
      </c>
      <c r="B2085" s="151" t="s">
        <v>4415</v>
      </c>
      <c r="C2085" s="151" t="s">
        <v>4416</v>
      </c>
      <c r="D2085" s="151" t="s">
        <v>4391</v>
      </c>
      <c r="E2085" s="151" t="s">
        <v>4392</v>
      </c>
      <c r="F2085" s="151">
        <v>9</v>
      </c>
      <c r="G2085" s="151" t="s">
        <v>4182</v>
      </c>
      <c r="H2085" s="153">
        <v>4</v>
      </c>
      <c r="I2085" s="151">
        <v>4</v>
      </c>
      <c r="J2085" s="154" t="s">
        <v>552</v>
      </c>
    </row>
    <row r="2086" spans="1:10" x14ac:dyDescent="0.3">
      <c r="A2086" s="151">
        <v>2085</v>
      </c>
      <c r="B2086" s="151" t="s">
        <v>4417</v>
      </c>
      <c r="C2086" s="151" t="s">
        <v>4418</v>
      </c>
      <c r="D2086" s="151" t="s">
        <v>4391</v>
      </c>
      <c r="E2086" s="151" t="s">
        <v>4392</v>
      </c>
      <c r="F2086" s="151">
        <v>9</v>
      </c>
      <c r="G2086" s="151" t="s">
        <v>4182</v>
      </c>
      <c r="H2086" s="153">
        <v>4</v>
      </c>
      <c r="I2086" s="151">
        <v>4</v>
      </c>
      <c r="J2086" s="154" t="s">
        <v>552</v>
      </c>
    </row>
    <row r="2087" spans="1:10" x14ac:dyDescent="0.3">
      <c r="A2087" s="151">
        <v>2086</v>
      </c>
      <c r="B2087" s="151" t="s">
        <v>4419</v>
      </c>
      <c r="C2087" s="151" t="s">
        <v>4420</v>
      </c>
      <c r="D2087" s="151" t="s">
        <v>4391</v>
      </c>
      <c r="E2087" s="151" t="s">
        <v>4392</v>
      </c>
      <c r="F2087" s="151">
        <v>9</v>
      </c>
      <c r="G2087" s="151" t="s">
        <v>4182</v>
      </c>
      <c r="H2087" s="153">
        <v>4</v>
      </c>
      <c r="I2087" s="151">
        <v>4</v>
      </c>
      <c r="J2087" s="154" t="s">
        <v>552</v>
      </c>
    </row>
    <row r="2088" spans="1:10" x14ac:dyDescent="0.3">
      <c r="A2088" s="151">
        <v>2087</v>
      </c>
      <c r="B2088" s="151" t="s">
        <v>4421</v>
      </c>
      <c r="C2088" s="151" t="s">
        <v>4422</v>
      </c>
      <c r="D2088" s="151" t="s">
        <v>4391</v>
      </c>
      <c r="E2088" s="151" t="s">
        <v>4392</v>
      </c>
      <c r="F2088" s="151">
        <v>9</v>
      </c>
      <c r="G2088" s="151" t="s">
        <v>4182</v>
      </c>
      <c r="H2088" s="153">
        <v>4</v>
      </c>
      <c r="I2088" s="151">
        <v>4</v>
      </c>
      <c r="J2088" s="154" t="s">
        <v>552</v>
      </c>
    </row>
    <row r="2089" spans="1:10" x14ac:dyDescent="0.3">
      <c r="A2089" s="151">
        <v>2088</v>
      </c>
      <c r="B2089" s="151" t="s">
        <v>4423</v>
      </c>
      <c r="C2089" s="151" t="s">
        <v>4424</v>
      </c>
      <c r="D2089" s="151" t="s">
        <v>4391</v>
      </c>
      <c r="E2089" s="151" t="s">
        <v>4392</v>
      </c>
      <c r="F2089" s="151">
        <v>9</v>
      </c>
      <c r="G2089" s="151" t="s">
        <v>4182</v>
      </c>
      <c r="H2089" s="153">
        <v>4</v>
      </c>
      <c r="I2089" s="151">
        <v>4</v>
      </c>
      <c r="J2089" s="154" t="s">
        <v>552</v>
      </c>
    </row>
    <row r="2090" spans="1:10" x14ac:dyDescent="0.3">
      <c r="A2090" s="151">
        <v>2089</v>
      </c>
      <c r="B2090" s="151" t="s">
        <v>4425</v>
      </c>
      <c r="C2090" s="151" t="s">
        <v>4426</v>
      </c>
      <c r="D2090" s="151" t="s">
        <v>4391</v>
      </c>
      <c r="E2090" s="151" t="s">
        <v>4392</v>
      </c>
      <c r="F2090" s="151">
        <v>9</v>
      </c>
      <c r="G2090" s="151" t="s">
        <v>4182</v>
      </c>
      <c r="H2090" s="153">
        <v>4</v>
      </c>
      <c r="I2090" s="151">
        <v>4</v>
      </c>
      <c r="J2090" s="154" t="s">
        <v>552</v>
      </c>
    </row>
    <row r="2091" spans="1:10" x14ac:dyDescent="0.3">
      <c r="A2091" s="151">
        <v>2090</v>
      </c>
      <c r="B2091" s="151" t="s">
        <v>4427</v>
      </c>
      <c r="C2091" s="151" t="s">
        <v>4428</v>
      </c>
      <c r="D2091" s="151" t="s">
        <v>4391</v>
      </c>
      <c r="E2091" s="151" t="s">
        <v>4392</v>
      </c>
      <c r="F2091" s="151">
        <v>9</v>
      </c>
      <c r="G2091" s="151" t="s">
        <v>4182</v>
      </c>
      <c r="H2091" s="153">
        <v>4</v>
      </c>
      <c r="I2091" s="151">
        <v>4</v>
      </c>
      <c r="J2091" s="154" t="s">
        <v>552</v>
      </c>
    </row>
    <row r="2092" spans="1:10" x14ac:dyDescent="0.3">
      <c r="A2092" s="151">
        <v>2091</v>
      </c>
      <c r="B2092" s="151" t="s">
        <v>4429</v>
      </c>
      <c r="C2092" s="151" t="s">
        <v>4430</v>
      </c>
      <c r="D2092" s="151" t="s">
        <v>4391</v>
      </c>
      <c r="E2092" s="151" t="s">
        <v>4392</v>
      </c>
      <c r="F2092" s="151">
        <v>9</v>
      </c>
      <c r="G2092" s="151" t="s">
        <v>4182</v>
      </c>
      <c r="H2092" s="153">
        <v>4</v>
      </c>
      <c r="I2092" s="151">
        <v>4</v>
      </c>
      <c r="J2092" s="154" t="s">
        <v>552</v>
      </c>
    </row>
    <row r="2093" spans="1:10" x14ac:dyDescent="0.3">
      <c r="A2093" s="151">
        <v>2092</v>
      </c>
      <c r="B2093" s="151" t="s">
        <v>4431</v>
      </c>
      <c r="C2093" s="151" t="s">
        <v>4432</v>
      </c>
      <c r="D2093" s="151" t="s">
        <v>4391</v>
      </c>
      <c r="E2093" s="151" t="s">
        <v>4392</v>
      </c>
      <c r="F2093" s="151">
        <v>9</v>
      </c>
      <c r="G2093" s="151" t="s">
        <v>4182</v>
      </c>
      <c r="H2093" s="153">
        <v>4</v>
      </c>
      <c r="I2093" s="151">
        <v>4</v>
      </c>
      <c r="J2093" s="154" t="s">
        <v>552</v>
      </c>
    </row>
    <row r="2094" spans="1:10" x14ac:dyDescent="0.3">
      <c r="A2094" s="151">
        <v>2093</v>
      </c>
      <c r="B2094" s="151" t="s">
        <v>4433</v>
      </c>
      <c r="C2094" s="151" t="s">
        <v>4434</v>
      </c>
      <c r="D2094" s="151" t="s">
        <v>4391</v>
      </c>
      <c r="E2094" s="151" t="s">
        <v>4392</v>
      </c>
      <c r="F2094" s="151">
        <v>9</v>
      </c>
      <c r="G2094" s="151" t="s">
        <v>4182</v>
      </c>
      <c r="H2094" s="153">
        <v>4</v>
      </c>
      <c r="I2094" s="151">
        <v>4</v>
      </c>
      <c r="J2094" s="154" t="s">
        <v>552</v>
      </c>
    </row>
    <row r="2095" spans="1:10" x14ac:dyDescent="0.3">
      <c r="A2095" s="151">
        <v>2094</v>
      </c>
      <c r="B2095" s="151" t="s">
        <v>4435</v>
      </c>
      <c r="C2095" s="151" t="s">
        <v>4436</v>
      </c>
      <c r="D2095" s="151" t="s">
        <v>4391</v>
      </c>
      <c r="E2095" s="151" t="s">
        <v>4392</v>
      </c>
      <c r="F2095" s="151">
        <v>9</v>
      </c>
      <c r="G2095" s="151" t="s">
        <v>4182</v>
      </c>
      <c r="H2095" s="153">
        <v>5</v>
      </c>
      <c r="I2095" s="151">
        <v>6</v>
      </c>
      <c r="J2095" s="154" t="s">
        <v>182</v>
      </c>
    </row>
    <row r="2096" spans="1:10" x14ac:dyDescent="0.3">
      <c r="A2096" s="151">
        <v>2095</v>
      </c>
      <c r="B2096" s="151" t="s">
        <v>4437</v>
      </c>
      <c r="C2096" s="151" t="s">
        <v>4438</v>
      </c>
      <c r="D2096" s="151" t="s">
        <v>4391</v>
      </c>
      <c r="E2096" s="151" t="s">
        <v>4392</v>
      </c>
      <c r="F2096" s="151">
        <v>9</v>
      </c>
      <c r="G2096" s="151" t="s">
        <v>4182</v>
      </c>
      <c r="H2096" s="153">
        <v>4</v>
      </c>
      <c r="I2096" s="151">
        <v>4</v>
      </c>
      <c r="J2096" s="154" t="s">
        <v>552</v>
      </c>
    </row>
    <row r="2097" spans="1:10" x14ac:dyDescent="0.3">
      <c r="A2097" s="151">
        <v>2096</v>
      </c>
      <c r="B2097" s="151" t="s">
        <v>4439</v>
      </c>
      <c r="C2097" s="151" t="s">
        <v>4440</v>
      </c>
      <c r="D2097" s="151" t="s">
        <v>4391</v>
      </c>
      <c r="E2097" s="151" t="s">
        <v>4392</v>
      </c>
      <c r="F2097" s="151">
        <v>9</v>
      </c>
      <c r="G2097" s="151" t="s">
        <v>4182</v>
      </c>
      <c r="H2097" s="153">
        <v>4</v>
      </c>
      <c r="I2097" s="151">
        <v>4</v>
      </c>
      <c r="J2097" s="154" t="s">
        <v>552</v>
      </c>
    </row>
    <row r="2098" spans="1:10" x14ac:dyDescent="0.3">
      <c r="A2098" s="151">
        <v>2097</v>
      </c>
      <c r="B2098" s="151" t="s">
        <v>4441</v>
      </c>
      <c r="C2098" s="151" t="s">
        <v>4442</v>
      </c>
      <c r="D2098" s="151" t="s">
        <v>4391</v>
      </c>
      <c r="E2098" s="151" t="s">
        <v>4392</v>
      </c>
      <c r="F2098" s="151">
        <v>9</v>
      </c>
      <c r="G2098" s="151" t="s">
        <v>4182</v>
      </c>
      <c r="H2098" s="153">
        <v>4</v>
      </c>
      <c r="I2098" s="151">
        <v>4</v>
      </c>
      <c r="J2098" s="154" t="s">
        <v>552</v>
      </c>
    </row>
    <row r="2099" spans="1:10" x14ac:dyDescent="0.3">
      <c r="A2099" s="151">
        <v>2098</v>
      </c>
      <c r="B2099" s="151" t="s">
        <v>4443</v>
      </c>
      <c r="C2099" s="151" t="s">
        <v>4444</v>
      </c>
      <c r="D2099" s="151" t="s">
        <v>4391</v>
      </c>
      <c r="E2099" s="151" t="s">
        <v>4392</v>
      </c>
      <c r="F2099" s="151">
        <v>9</v>
      </c>
      <c r="G2099" s="151" t="s">
        <v>4182</v>
      </c>
      <c r="H2099" s="153">
        <v>4</v>
      </c>
      <c r="I2099" s="151">
        <v>4</v>
      </c>
      <c r="J2099" s="154" t="s">
        <v>552</v>
      </c>
    </row>
    <row r="2100" spans="1:10" x14ac:dyDescent="0.3">
      <c r="A2100" s="151">
        <v>2099</v>
      </c>
      <c r="B2100" s="151" t="s">
        <v>4445</v>
      </c>
      <c r="C2100" s="151" t="s">
        <v>4446</v>
      </c>
      <c r="D2100" s="151" t="s">
        <v>4391</v>
      </c>
      <c r="E2100" s="151" t="s">
        <v>4392</v>
      </c>
      <c r="F2100" s="151">
        <v>9</v>
      </c>
      <c r="G2100" s="151" t="s">
        <v>4182</v>
      </c>
      <c r="H2100" s="153">
        <v>4</v>
      </c>
      <c r="I2100" s="151">
        <v>4</v>
      </c>
      <c r="J2100" s="154" t="s">
        <v>552</v>
      </c>
    </row>
    <row r="2101" spans="1:10" x14ac:dyDescent="0.3">
      <c r="A2101" s="151">
        <v>2100</v>
      </c>
      <c r="B2101" s="151" t="s">
        <v>4447</v>
      </c>
      <c r="C2101" s="151" t="s">
        <v>4448</v>
      </c>
      <c r="D2101" s="151" t="s">
        <v>4391</v>
      </c>
      <c r="E2101" s="151" t="s">
        <v>4392</v>
      </c>
      <c r="F2101" s="151">
        <v>9</v>
      </c>
      <c r="G2101" s="151" t="s">
        <v>4182</v>
      </c>
      <c r="H2101" s="153">
        <v>5</v>
      </c>
      <c r="I2101" s="151">
        <v>6</v>
      </c>
      <c r="J2101" s="154" t="s">
        <v>182</v>
      </c>
    </row>
    <row r="2102" spans="1:10" x14ac:dyDescent="0.3">
      <c r="A2102" s="151">
        <v>2101</v>
      </c>
      <c r="B2102" s="151" t="s">
        <v>4449</v>
      </c>
      <c r="C2102" s="151" t="s">
        <v>4450</v>
      </c>
      <c r="D2102" s="151" t="s">
        <v>4391</v>
      </c>
      <c r="E2102" s="151" t="s">
        <v>4392</v>
      </c>
      <c r="F2102" s="151">
        <v>9</v>
      </c>
      <c r="G2102" s="151" t="s">
        <v>4182</v>
      </c>
      <c r="H2102" s="153">
        <v>4</v>
      </c>
      <c r="I2102" s="151">
        <v>4</v>
      </c>
      <c r="J2102" s="154" t="s">
        <v>552</v>
      </c>
    </row>
    <row r="2103" spans="1:10" x14ac:dyDescent="0.3">
      <c r="A2103" s="151">
        <v>2102</v>
      </c>
      <c r="B2103" s="151" t="s">
        <v>4451</v>
      </c>
      <c r="C2103" s="151" t="s">
        <v>4452</v>
      </c>
      <c r="D2103" s="151" t="s">
        <v>4391</v>
      </c>
      <c r="E2103" s="151" t="s">
        <v>4392</v>
      </c>
      <c r="F2103" s="151">
        <v>9</v>
      </c>
      <c r="G2103" s="151" t="s">
        <v>4182</v>
      </c>
      <c r="H2103" s="153">
        <v>4</v>
      </c>
      <c r="I2103" s="151">
        <v>4</v>
      </c>
      <c r="J2103" s="154" t="s">
        <v>552</v>
      </c>
    </row>
    <row r="2104" spans="1:10" x14ac:dyDescent="0.3">
      <c r="A2104" s="151">
        <v>2103</v>
      </c>
      <c r="B2104" s="151" t="s">
        <v>4453</v>
      </c>
      <c r="C2104" s="151" t="s">
        <v>4454</v>
      </c>
      <c r="D2104" s="151" t="s">
        <v>4391</v>
      </c>
      <c r="E2104" s="151" t="s">
        <v>4392</v>
      </c>
      <c r="F2104" s="151">
        <v>9</v>
      </c>
      <c r="G2104" s="151" t="s">
        <v>4182</v>
      </c>
      <c r="H2104" s="153">
        <v>5</v>
      </c>
      <c r="I2104" s="151">
        <v>6</v>
      </c>
      <c r="J2104" s="154" t="s">
        <v>182</v>
      </c>
    </row>
    <row r="2105" spans="1:10" x14ac:dyDescent="0.3">
      <c r="A2105" s="151">
        <v>2104</v>
      </c>
      <c r="B2105" s="151" t="s">
        <v>4455</v>
      </c>
      <c r="C2105" s="151" t="s">
        <v>4456</v>
      </c>
      <c r="D2105" s="151" t="s">
        <v>4391</v>
      </c>
      <c r="E2105" s="151" t="s">
        <v>4392</v>
      </c>
      <c r="F2105" s="151">
        <v>9</v>
      </c>
      <c r="G2105" s="151" t="s">
        <v>4182</v>
      </c>
      <c r="H2105" s="153">
        <v>4</v>
      </c>
      <c r="I2105" s="151">
        <v>4</v>
      </c>
      <c r="J2105" s="154" t="s">
        <v>552</v>
      </c>
    </row>
    <row r="2106" spans="1:10" x14ac:dyDescent="0.3">
      <c r="A2106" s="151">
        <v>2105</v>
      </c>
      <c r="B2106" s="151" t="s">
        <v>4457</v>
      </c>
      <c r="C2106" s="151" t="s">
        <v>4458</v>
      </c>
      <c r="D2106" s="151" t="s">
        <v>4391</v>
      </c>
      <c r="E2106" s="151" t="s">
        <v>4392</v>
      </c>
      <c r="F2106" s="151">
        <v>9</v>
      </c>
      <c r="G2106" s="151" t="s">
        <v>4182</v>
      </c>
      <c r="H2106" s="153">
        <v>4</v>
      </c>
      <c r="I2106" s="151">
        <v>4</v>
      </c>
      <c r="J2106" s="154" t="s">
        <v>552</v>
      </c>
    </row>
    <row r="2107" spans="1:10" x14ac:dyDescent="0.3">
      <c r="A2107" s="151">
        <v>2106</v>
      </c>
      <c r="B2107" s="151" t="s">
        <v>4459</v>
      </c>
      <c r="C2107" s="151" t="s">
        <v>4460</v>
      </c>
      <c r="D2107" s="151" t="s">
        <v>4391</v>
      </c>
      <c r="E2107" s="151" t="s">
        <v>4392</v>
      </c>
      <c r="F2107" s="151">
        <v>9</v>
      </c>
      <c r="G2107" s="151" t="s">
        <v>4182</v>
      </c>
      <c r="H2107" s="153">
        <v>4</v>
      </c>
      <c r="I2107" s="151">
        <v>4</v>
      </c>
      <c r="J2107" s="154" t="s">
        <v>552</v>
      </c>
    </row>
    <row r="2108" spans="1:10" x14ac:dyDescent="0.3">
      <c r="A2108" s="151">
        <v>2107</v>
      </c>
      <c r="B2108" s="151" t="s">
        <v>4461</v>
      </c>
      <c r="C2108" s="151" t="s">
        <v>4462</v>
      </c>
      <c r="D2108" s="151" t="s">
        <v>4391</v>
      </c>
      <c r="E2108" s="151" t="s">
        <v>4392</v>
      </c>
      <c r="F2108" s="151">
        <v>9</v>
      </c>
      <c r="G2108" s="151" t="s">
        <v>4182</v>
      </c>
      <c r="H2108" s="153">
        <v>4</v>
      </c>
      <c r="I2108" s="151">
        <v>4</v>
      </c>
      <c r="J2108" s="154" t="s">
        <v>552</v>
      </c>
    </row>
    <row r="2109" spans="1:10" x14ac:dyDescent="0.3">
      <c r="A2109" s="151">
        <v>2108</v>
      </c>
      <c r="B2109" s="151" t="s">
        <v>4463</v>
      </c>
      <c r="C2109" s="151" t="s">
        <v>4464</v>
      </c>
      <c r="D2109" s="151" t="s">
        <v>4391</v>
      </c>
      <c r="E2109" s="151" t="s">
        <v>4392</v>
      </c>
      <c r="F2109" s="151">
        <v>9</v>
      </c>
      <c r="G2109" s="151" t="s">
        <v>4182</v>
      </c>
      <c r="H2109" s="153">
        <v>4</v>
      </c>
      <c r="I2109" s="151">
        <v>4</v>
      </c>
      <c r="J2109" s="154" t="s">
        <v>552</v>
      </c>
    </row>
    <row r="2110" spans="1:10" x14ac:dyDescent="0.3">
      <c r="A2110" s="151">
        <v>2109</v>
      </c>
      <c r="B2110" s="151" t="s">
        <v>4465</v>
      </c>
      <c r="C2110" s="151" t="s">
        <v>4466</v>
      </c>
      <c r="D2110" s="151" t="s">
        <v>4391</v>
      </c>
      <c r="E2110" s="151" t="s">
        <v>4392</v>
      </c>
      <c r="F2110" s="151">
        <v>9</v>
      </c>
      <c r="G2110" s="151" t="s">
        <v>4182</v>
      </c>
      <c r="H2110" s="153">
        <v>5</v>
      </c>
      <c r="I2110" s="151">
        <v>6</v>
      </c>
      <c r="J2110" s="154" t="s">
        <v>182</v>
      </c>
    </row>
    <row r="2111" spans="1:10" x14ac:dyDescent="0.3">
      <c r="A2111" s="151">
        <v>2110</v>
      </c>
      <c r="B2111" s="151" t="s">
        <v>4467</v>
      </c>
      <c r="C2111" s="151" t="s">
        <v>4468</v>
      </c>
      <c r="D2111" s="151" t="s">
        <v>4391</v>
      </c>
      <c r="E2111" s="151" t="s">
        <v>4392</v>
      </c>
      <c r="F2111" s="151">
        <v>9</v>
      </c>
      <c r="G2111" s="151" t="s">
        <v>4182</v>
      </c>
      <c r="H2111" s="153">
        <v>4</v>
      </c>
      <c r="I2111" s="151">
        <v>4</v>
      </c>
      <c r="J2111" s="154" t="s">
        <v>552</v>
      </c>
    </row>
    <row r="2112" spans="1:10" x14ac:dyDescent="0.3">
      <c r="A2112" s="151">
        <v>2111</v>
      </c>
      <c r="B2112" s="151" t="s">
        <v>4469</v>
      </c>
      <c r="C2112" s="151" t="s">
        <v>4470</v>
      </c>
      <c r="D2112" s="151" t="s">
        <v>4391</v>
      </c>
      <c r="E2112" s="151" t="s">
        <v>4392</v>
      </c>
      <c r="F2112" s="151">
        <v>9</v>
      </c>
      <c r="G2112" s="151" t="s">
        <v>4182</v>
      </c>
      <c r="H2112" s="153">
        <v>4</v>
      </c>
      <c r="I2112" s="151">
        <v>4</v>
      </c>
      <c r="J2112" s="154" t="s">
        <v>552</v>
      </c>
    </row>
    <row r="2113" spans="1:10" x14ac:dyDescent="0.3">
      <c r="A2113" s="151">
        <v>2112</v>
      </c>
      <c r="B2113" s="151" t="s">
        <v>4471</v>
      </c>
      <c r="C2113" s="151" t="s">
        <v>4472</v>
      </c>
      <c r="D2113" s="151" t="s">
        <v>4391</v>
      </c>
      <c r="E2113" s="151" t="s">
        <v>4392</v>
      </c>
      <c r="F2113" s="151">
        <v>9</v>
      </c>
      <c r="G2113" s="151" t="s">
        <v>4182</v>
      </c>
      <c r="H2113" s="153">
        <v>4</v>
      </c>
      <c r="I2113" s="151">
        <v>4</v>
      </c>
      <c r="J2113" s="154" t="s">
        <v>552</v>
      </c>
    </row>
    <row r="2114" spans="1:10" x14ac:dyDescent="0.3">
      <c r="A2114" s="151">
        <v>2113</v>
      </c>
      <c r="B2114" s="151" t="s">
        <v>4473</v>
      </c>
      <c r="C2114" s="151" t="s">
        <v>4474</v>
      </c>
      <c r="D2114" s="151" t="s">
        <v>4391</v>
      </c>
      <c r="E2114" s="151" t="s">
        <v>4392</v>
      </c>
      <c r="F2114" s="151">
        <v>9</v>
      </c>
      <c r="G2114" s="151" t="s">
        <v>4182</v>
      </c>
      <c r="H2114" s="153">
        <v>4</v>
      </c>
      <c r="I2114" s="151">
        <v>4</v>
      </c>
      <c r="J2114" s="154" t="s">
        <v>552</v>
      </c>
    </row>
    <row r="2115" spans="1:10" x14ac:dyDescent="0.3">
      <c r="A2115" s="151">
        <v>2114</v>
      </c>
      <c r="B2115" s="151" t="s">
        <v>4475</v>
      </c>
      <c r="C2115" s="151" t="s">
        <v>4476</v>
      </c>
      <c r="D2115" s="151" t="s">
        <v>4391</v>
      </c>
      <c r="E2115" s="151" t="s">
        <v>4392</v>
      </c>
      <c r="F2115" s="151">
        <v>9</v>
      </c>
      <c r="G2115" s="151" t="s">
        <v>4182</v>
      </c>
      <c r="H2115" s="153">
        <v>4</v>
      </c>
      <c r="I2115" s="151">
        <v>4</v>
      </c>
      <c r="J2115" s="154" t="s">
        <v>552</v>
      </c>
    </row>
    <row r="2116" spans="1:10" x14ac:dyDescent="0.3">
      <c r="A2116" s="151">
        <v>2115</v>
      </c>
      <c r="B2116" s="151" t="s">
        <v>4477</v>
      </c>
      <c r="C2116" s="151" t="s">
        <v>4478</v>
      </c>
      <c r="D2116" s="151" t="s">
        <v>4391</v>
      </c>
      <c r="E2116" s="151" t="s">
        <v>4392</v>
      </c>
      <c r="F2116" s="151">
        <v>9</v>
      </c>
      <c r="G2116" s="151" t="s">
        <v>4182</v>
      </c>
      <c r="H2116" s="153">
        <v>4</v>
      </c>
      <c r="I2116" s="151">
        <v>4</v>
      </c>
      <c r="J2116" s="154" t="s">
        <v>552</v>
      </c>
    </row>
    <row r="2117" spans="1:10" x14ac:dyDescent="0.3">
      <c r="A2117" s="151">
        <v>2116</v>
      </c>
      <c r="B2117" s="151" t="s">
        <v>4479</v>
      </c>
      <c r="C2117" s="151" t="s">
        <v>4480</v>
      </c>
      <c r="D2117" s="151" t="s">
        <v>4391</v>
      </c>
      <c r="E2117" s="151" t="s">
        <v>4392</v>
      </c>
      <c r="F2117" s="151">
        <v>9</v>
      </c>
      <c r="G2117" s="151" t="s">
        <v>4182</v>
      </c>
      <c r="H2117" s="153">
        <v>4</v>
      </c>
      <c r="I2117" s="151">
        <v>4</v>
      </c>
      <c r="J2117" s="154" t="s">
        <v>552</v>
      </c>
    </row>
    <row r="2118" spans="1:10" x14ac:dyDescent="0.3">
      <c r="A2118" s="151">
        <v>2117</v>
      </c>
      <c r="B2118" s="151" t="s">
        <v>4481</v>
      </c>
      <c r="C2118" s="151" t="s">
        <v>4482</v>
      </c>
      <c r="D2118" s="151" t="s">
        <v>4391</v>
      </c>
      <c r="E2118" s="151" t="s">
        <v>4392</v>
      </c>
      <c r="F2118" s="151">
        <v>9</v>
      </c>
      <c r="G2118" s="151" t="s">
        <v>4182</v>
      </c>
      <c r="H2118" s="153">
        <v>4</v>
      </c>
      <c r="I2118" s="151">
        <v>4</v>
      </c>
      <c r="J2118" s="154" t="s">
        <v>552</v>
      </c>
    </row>
    <row r="2119" spans="1:10" x14ac:dyDescent="0.3">
      <c r="A2119" s="151">
        <v>2118</v>
      </c>
      <c r="B2119" s="151" t="s">
        <v>4483</v>
      </c>
      <c r="C2119" s="151" t="s">
        <v>4484</v>
      </c>
      <c r="D2119" s="151" t="s">
        <v>4391</v>
      </c>
      <c r="E2119" s="151" t="s">
        <v>4392</v>
      </c>
      <c r="F2119" s="151">
        <v>9</v>
      </c>
      <c r="G2119" s="151" t="s">
        <v>4182</v>
      </c>
      <c r="H2119" s="153">
        <v>4</v>
      </c>
      <c r="I2119" s="151">
        <v>4</v>
      </c>
      <c r="J2119" s="154" t="s">
        <v>552</v>
      </c>
    </row>
    <row r="2120" spans="1:10" x14ac:dyDescent="0.3">
      <c r="A2120" s="151">
        <v>2119</v>
      </c>
      <c r="B2120" s="151" t="s">
        <v>4485</v>
      </c>
      <c r="C2120" s="151" t="s">
        <v>4486</v>
      </c>
      <c r="D2120" s="151" t="s">
        <v>4391</v>
      </c>
      <c r="E2120" s="151" t="s">
        <v>4392</v>
      </c>
      <c r="F2120" s="151">
        <v>9</v>
      </c>
      <c r="G2120" s="151" t="s">
        <v>4182</v>
      </c>
      <c r="H2120" s="153">
        <v>4</v>
      </c>
      <c r="I2120" s="151">
        <v>4</v>
      </c>
      <c r="J2120" s="154" t="s">
        <v>552</v>
      </c>
    </row>
    <row r="2121" spans="1:10" x14ac:dyDescent="0.3">
      <c r="A2121" s="151">
        <v>2120</v>
      </c>
      <c r="B2121" s="151" t="s">
        <v>4487</v>
      </c>
      <c r="C2121" s="151" t="s">
        <v>4488</v>
      </c>
      <c r="D2121" s="151" t="s">
        <v>4391</v>
      </c>
      <c r="E2121" s="151" t="s">
        <v>4392</v>
      </c>
      <c r="F2121" s="151">
        <v>9</v>
      </c>
      <c r="G2121" s="151" t="s">
        <v>4182</v>
      </c>
      <c r="H2121" s="153">
        <v>4</v>
      </c>
      <c r="I2121" s="151">
        <v>4</v>
      </c>
      <c r="J2121" s="154" t="s">
        <v>552</v>
      </c>
    </row>
    <row r="2122" spans="1:10" x14ac:dyDescent="0.3">
      <c r="A2122" s="151">
        <v>2121</v>
      </c>
      <c r="B2122" s="151" t="s">
        <v>4489</v>
      </c>
      <c r="C2122" s="151" t="s">
        <v>4490</v>
      </c>
      <c r="D2122" s="151" t="s">
        <v>4391</v>
      </c>
      <c r="E2122" s="151" t="s">
        <v>4392</v>
      </c>
      <c r="F2122" s="151">
        <v>9</v>
      </c>
      <c r="G2122" s="151" t="s">
        <v>4182</v>
      </c>
      <c r="H2122" s="153">
        <v>4</v>
      </c>
      <c r="I2122" s="151">
        <v>4</v>
      </c>
      <c r="J2122" s="154" t="s">
        <v>552</v>
      </c>
    </row>
    <row r="2123" spans="1:10" x14ac:dyDescent="0.3">
      <c r="A2123" s="151">
        <v>2122</v>
      </c>
      <c r="B2123" s="151" t="s">
        <v>4491</v>
      </c>
      <c r="C2123" s="151" t="s">
        <v>4492</v>
      </c>
      <c r="D2123" s="151" t="s">
        <v>4391</v>
      </c>
      <c r="E2123" s="151" t="s">
        <v>4392</v>
      </c>
      <c r="F2123" s="151">
        <v>9</v>
      </c>
      <c r="G2123" s="151" t="s">
        <v>4182</v>
      </c>
      <c r="H2123" s="153">
        <v>4</v>
      </c>
      <c r="I2123" s="151">
        <v>4</v>
      </c>
      <c r="J2123" s="154" t="s">
        <v>552</v>
      </c>
    </row>
    <row r="2124" spans="1:10" x14ac:dyDescent="0.3">
      <c r="A2124" s="151">
        <v>2123</v>
      </c>
      <c r="B2124" s="151" t="s">
        <v>4493</v>
      </c>
      <c r="C2124" s="151" t="s">
        <v>4494</v>
      </c>
      <c r="D2124" s="151" t="s">
        <v>4391</v>
      </c>
      <c r="E2124" s="151" t="s">
        <v>4392</v>
      </c>
      <c r="F2124" s="151">
        <v>9</v>
      </c>
      <c r="G2124" s="151" t="s">
        <v>4182</v>
      </c>
      <c r="H2124" s="153">
        <v>4</v>
      </c>
      <c r="I2124" s="151">
        <v>4</v>
      </c>
      <c r="J2124" s="154" t="s">
        <v>552</v>
      </c>
    </row>
    <row r="2125" spans="1:10" x14ac:dyDescent="0.3">
      <c r="A2125" s="151">
        <v>2124</v>
      </c>
      <c r="B2125" s="151" t="s">
        <v>4495</v>
      </c>
      <c r="C2125" s="151" t="s">
        <v>4496</v>
      </c>
      <c r="D2125" s="151" t="s">
        <v>4391</v>
      </c>
      <c r="E2125" s="151" t="s">
        <v>4392</v>
      </c>
      <c r="F2125" s="151">
        <v>9</v>
      </c>
      <c r="G2125" s="151" t="s">
        <v>4182</v>
      </c>
      <c r="H2125" s="153">
        <v>4</v>
      </c>
      <c r="I2125" s="151">
        <v>4</v>
      </c>
      <c r="J2125" s="154" t="s">
        <v>552</v>
      </c>
    </row>
    <row r="2126" spans="1:10" x14ac:dyDescent="0.3">
      <c r="A2126" s="151">
        <v>2125</v>
      </c>
      <c r="B2126" s="151" t="s">
        <v>4497</v>
      </c>
      <c r="C2126" s="151" t="s">
        <v>4498</v>
      </c>
      <c r="D2126" s="151" t="s">
        <v>4391</v>
      </c>
      <c r="E2126" s="151" t="s">
        <v>4392</v>
      </c>
      <c r="F2126" s="151">
        <v>9</v>
      </c>
      <c r="G2126" s="151" t="s">
        <v>4182</v>
      </c>
      <c r="H2126" s="153">
        <v>4</v>
      </c>
      <c r="I2126" s="151">
        <v>4</v>
      </c>
      <c r="J2126" s="154" t="s">
        <v>552</v>
      </c>
    </row>
    <row r="2127" spans="1:10" x14ac:dyDescent="0.3">
      <c r="A2127" s="151">
        <v>2126</v>
      </c>
      <c r="B2127" s="151" t="s">
        <v>4499</v>
      </c>
      <c r="C2127" s="151" t="s">
        <v>4500</v>
      </c>
      <c r="D2127" s="151" t="s">
        <v>4391</v>
      </c>
      <c r="E2127" s="151" t="s">
        <v>4392</v>
      </c>
      <c r="F2127" s="151">
        <v>9</v>
      </c>
      <c r="G2127" s="151" t="s">
        <v>4182</v>
      </c>
      <c r="H2127" s="153">
        <v>4</v>
      </c>
      <c r="I2127" s="151">
        <v>4</v>
      </c>
      <c r="J2127" s="154" t="s">
        <v>552</v>
      </c>
    </row>
    <row r="2128" spans="1:10" x14ac:dyDescent="0.3">
      <c r="A2128" s="151">
        <v>2127</v>
      </c>
      <c r="B2128" s="151" t="s">
        <v>4501</v>
      </c>
      <c r="C2128" s="151" t="s">
        <v>4502</v>
      </c>
      <c r="D2128" s="151" t="s">
        <v>4391</v>
      </c>
      <c r="E2128" s="151" t="s">
        <v>4392</v>
      </c>
      <c r="F2128" s="151">
        <v>9</v>
      </c>
      <c r="G2128" s="151" t="s">
        <v>4182</v>
      </c>
      <c r="H2128" s="153">
        <v>4</v>
      </c>
      <c r="I2128" s="151">
        <v>4</v>
      </c>
      <c r="J2128" s="154" t="s">
        <v>552</v>
      </c>
    </row>
    <row r="2129" spans="1:10" x14ac:dyDescent="0.3">
      <c r="A2129" s="151">
        <v>2128</v>
      </c>
      <c r="B2129" s="151" t="s">
        <v>4503</v>
      </c>
      <c r="C2129" s="151" t="s">
        <v>4504</v>
      </c>
      <c r="D2129" s="151" t="s">
        <v>4391</v>
      </c>
      <c r="E2129" s="151" t="s">
        <v>4392</v>
      </c>
      <c r="F2129" s="151">
        <v>9</v>
      </c>
      <c r="G2129" s="151" t="s">
        <v>4182</v>
      </c>
      <c r="H2129" s="153">
        <v>4</v>
      </c>
      <c r="I2129" s="151">
        <v>4</v>
      </c>
      <c r="J2129" s="154" t="s">
        <v>552</v>
      </c>
    </row>
    <row r="2130" spans="1:10" x14ac:dyDescent="0.3">
      <c r="A2130" s="151">
        <v>2129</v>
      </c>
      <c r="B2130" s="151" t="s">
        <v>4505</v>
      </c>
      <c r="C2130" s="151" t="s">
        <v>4506</v>
      </c>
      <c r="D2130" s="151" t="s">
        <v>4391</v>
      </c>
      <c r="E2130" s="151" t="s">
        <v>4392</v>
      </c>
      <c r="F2130" s="151">
        <v>9</v>
      </c>
      <c r="G2130" s="151" t="s">
        <v>4182</v>
      </c>
      <c r="H2130" s="153">
        <v>4</v>
      </c>
      <c r="I2130" s="151">
        <v>4</v>
      </c>
      <c r="J2130" s="154" t="s">
        <v>552</v>
      </c>
    </row>
    <row r="2131" spans="1:10" x14ac:dyDescent="0.3">
      <c r="A2131" s="151">
        <v>2130</v>
      </c>
      <c r="B2131" s="151" t="s">
        <v>4507</v>
      </c>
      <c r="C2131" s="151" t="s">
        <v>4508</v>
      </c>
      <c r="D2131" s="151" t="s">
        <v>4391</v>
      </c>
      <c r="E2131" s="151" t="s">
        <v>4392</v>
      </c>
      <c r="F2131" s="151">
        <v>9</v>
      </c>
      <c r="G2131" s="151" t="s">
        <v>4182</v>
      </c>
      <c r="H2131" s="153">
        <v>4</v>
      </c>
      <c r="I2131" s="151">
        <v>4</v>
      </c>
      <c r="J2131" s="154" t="s">
        <v>552</v>
      </c>
    </row>
    <row r="2132" spans="1:10" x14ac:dyDescent="0.3">
      <c r="A2132" s="151">
        <v>2131</v>
      </c>
      <c r="B2132" s="151" t="s">
        <v>4509</v>
      </c>
      <c r="C2132" s="151" t="s">
        <v>4510</v>
      </c>
      <c r="D2132" s="151" t="s">
        <v>4391</v>
      </c>
      <c r="E2132" s="151" t="s">
        <v>4392</v>
      </c>
      <c r="F2132" s="151">
        <v>9</v>
      </c>
      <c r="G2132" s="151" t="s">
        <v>4182</v>
      </c>
      <c r="H2132" s="153">
        <v>4</v>
      </c>
      <c r="I2132" s="151">
        <v>4</v>
      </c>
      <c r="J2132" s="154" t="s">
        <v>552</v>
      </c>
    </row>
    <row r="2133" spans="1:10" x14ac:dyDescent="0.3">
      <c r="A2133" s="151">
        <v>2132</v>
      </c>
      <c r="B2133" s="151" t="s">
        <v>4511</v>
      </c>
      <c r="C2133" s="151" t="s">
        <v>4512</v>
      </c>
      <c r="D2133" s="151" t="s">
        <v>4391</v>
      </c>
      <c r="E2133" s="151" t="s">
        <v>4392</v>
      </c>
      <c r="F2133" s="151">
        <v>9</v>
      </c>
      <c r="G2133" s="151" t="s">
        <v>4182</v>
      </c>
      <c r="H2133" s="153">
        <v>4</v>
      </c>
      <c r="I2133" s="151">
        <v>4</v>
      </c>
      <c r="J2133" s="154" t="s">
        <v>552</v>
      </c>
    </row>
    <row r="2134" spans="1:10" x14ac:dyDescent="0.3">
      <c r="A2134" s="151">
        <v>2133</v>
      </c>
      <c r="B2134" s="151" t="s">
        <v>4513</v>
      </c>
      <c r="C2134" s="151" t="s">
        <v>4514</v>
      </c>
      <c r="D2134" s="151" t="s">
        <v>4391</v>
      </c>
      <c r="E2134" s="151" t="s">
        <v>4392</v>
      </c>
      <c r="F2134" s="151">
        <v>9</v>
      </c>
      <c r="G2134" s="151" t="s">
        <v>4182</v>
      </c>
      <c r="H2134" s="153">
        <v>4</v>
      </c>
      <c r="I2134" s="151">
        <v>4</v>
      </c>
      <c r="J2134" s="154" t="s">
        <v>552</v>
      </c>
    </row>
    <row r="2135" spans="1:10" x14ac:dyDescent="0.3">
      <c r="A2135" s="151">
        <v>2134</v>
      </c>
      <c r="B2135" s="151" t="s">
        <v>4515</v>
      </c>
      <c r="C2135" s="151" t="s">
        <v>4516</v>
      </c>
      <c r="D2135" s="151" t="s">
        <v>4391</v>
      </c>
      <c r="E2135" s="151" t="s">
        <v>4392</v>
      </c>
      <c r="F2135" s="151">
        <v>9</v>
      </c>
      <c r="G2135" s="151" t="s">
        <v>4182</v>
      </c>
      <c r="H2135" s="153">
        <v>4</v>
      </c>
      <c r="I2135" s="151">
        <v>4</v>
      </c>
      <c r="J2135" s="154" t="s">
        <v>552</v>
      </c>
    </row>
    <row r="2136" spans="1:10" x14ac:dyDescent="0.3">
      <c r="A2136" s="151">
        <v>2135</v>
      </c>
      <c r="B2136" s="151" t="s">
        <v>4517</v>
      </c>
      <c r="C2136" s="151" t="s">
        <v>4518</v>
      </c>
      <c r="D2136" s="151" t="s">
        <v>4391</v>
      </c>
      <c r="E2136" s="151" t="s">
        <v>4392</v>
      </c>
      <c r="F2136" s="151">
        <v>9</v>
      </c>
      <c r="G2136" s="151" t="s">
        <v>4182</v>
      </c>
      <c r="H2136" s="153">
        <v>4</v>
      </c>
      <c r="I2136" s="151">
        <v>4</v>
      </c>
      <c r="J2136" s="154" t="s">
        <v>552</v>
      </c>
    </row>
    <row r="2137" spans="1:10" x14ac:dyDescent="0.3">
      <c r="A2137" s="151">
        <v>2136</v>
      </c>
      <c r="B2137" s="151" t="s">
        <v>4519</v>
      </c>
      <c r="C2137" s="151" t="s">
        <v>4520</v>
      </c>
      <c r="D2137" s="151" t="s">
        <v>4391</v>
      </c>
      <c r="E2137" s="151" t="s">
        <v>4392</v>
      </c>
      <c r="F2137" s="151">
        <v>9</v>
      </c>
      <c r="G2137" s="151" t="s">
        <v>4182</v>
      </c>
      <c r="H2137" s="153">
        <v>4</v>
      </c>
      <c r="I2137" s="151">
        <v>4</v>
      </c>
      <c r="J2137" s="154" t="s">
        <v>552</v>
      </c>
    </row>
    <row r="2138" spans="1:10" x14ac:dyDescent="0.3">
      <c r="A2138" s="151">
        <v>2137</v>
      </c>
      <c r="B2138" s="151" t="s">
        <v>4521</v>
      </c>
      <c r="C2138" s="151" t="s">
        <v>4522</v>
      </c>
      <c r="D2138" s="151" t="s">
        <v>4523</v>
      </c>
      <c r="E2138" s="151" t="s">
        <v>4524</v>
      </c>
      <c r="F2138" s="151">
        <v>2</v>
      </c>
      <c r="G2138" s="151" t="s">
        <v>4525</v>
      </c>
      <c r="H2138" s="153">
        <v>5</v>
      </c>
      <c r="I2138" s="151">
        <v>6</v>
      </c>
      <c r="J2138" s="154" t="s">
        <v>182</v>
      </c>
    </row>
    <row r="2139" spans="1:10" x14ac:dyDescent="0.3">
      <c r="A2139" s="151">
        <v>2138</v>
      </c>
      <c r="B2139" s="151" t="s">
        <v>4526</v>
      </c>
      <c r="C2139" s="151" t="s">
        <v>4527</v>
      </c>
      <c r="D2139" s="151" t="s">
        <v>4523</v>
      </c>
      <c r="E2139" s="151" t="s">
        <v>4524</v>
      </c>
      <c r="F2139" s="151">
        <v>2</v>
      </c>
      <c r="G2139" s="151" t="s">
        <v>4525</v>
      </c>
      <c r="H2139" s="153">
        <v>5</v>
      </c>
      <c r="I2139" s="151">
        <v>6</v>
      </c>
      <c r="J2139" s="154" t="s">
        <v>182</v>
      </c>
    </row>
    <row r="2140" spans="1:10" x14ac:dyDescent="0.3">
      <c r="A2140" s="151">
        <v>2139</v>
      </c>
      <c r="B2140" s="151" t="s">
        <v>4528</v>
      </c>
      <c r="C2140" s="151" t="s">
        <v>4529</v>
      </c>
      <c r="D2140" s="151" t="s">
        <v>4523</v>
      </c>
      <c r="E2140" s="151" t="s">
        <v>4524</v>
      </c>
      <c r="F2140" s="151">
        <v>2</v>
      </c>
      <c r="G2140" s="151" t="s">
        <v>4525</v>
      </c>
      <c r="H2140" s="153">
        <v>4</v>
      </c>
      <c r="I2140" s="151">
        <v>4</v>
      </c>
      <c r="J2140" s="154" t="s">
        <v>552</v>
      </c>
    </row>
    <row r="2141" spans="1:10" x14ac:dyDescent="0.3">
      <c r="A2141" s="151">
        <v>2140</v>
      </c>
      <c r="B2141" s="151" t="s">
        <v>4530</v>
      </c>
      <c r="C2141" s="151" t="s">
        <v>4531</v>
      </c>
      <c r="D2141" s="151" t="s">
        <v>4523</v>
      </c>
      <c r="E2141" s="151" t="s">
        <v>4524</v>
      </c>
      <c r="F2141" s="151">
        <v>2</v>
      </c>
      <c r="G2141" s="151" t="s">
        <v>4525</v>
      </c>
      <c r="H2141" s="153">
        <v>5</v>
      </c>
      <c r="I2141" s="151">
        <v>6</v>
      </c>
      <c r="J2141" s="154" t="s">
        <v>182</v>
      </c>
    </row>
    <row r="2142" spans="1:10" x14ac:dyDescent="0.3">
      <c r="A2142" s="151">
        <v>2141</v>
      </c>
      <c r="B2142" s="151" t="s">
        <v>4532</v>
      </c>
      <c r="C2142" s="151" t="s">
        <v>4533</v>
      </c>
      <c r="D2142" s="151" t="s">
        <v>4523</v>
      </c>
      <c r="E2142" s="151" t="s">
        <v>4524</v>
      </c>
      <c r="F2142" s="151">
        <v>2</v>
      </c>
      <c r="G2142" s="151" t="s">
        <v>4525</v>
      </c>
      <c r="H2142" s="153">
        <v>5</v>
      </c>
      <c r="I2142" s="151">
        <v>6</v>
      </c>
      <c r="J2142" s="154" t="s">
        <v>182</v>
      </c>
    </row>
    <row r="2143" spans="1:10" x14ac:dyDescent="0.3">
      <c r="A2143" s="151">
        <v>2142</v>
      </c>
      <c r="B2143" s="151" t="s">
        <v>4534</v>
      </c>
      <c r="C2143" s="151" t="s">
        <v>4535</v>
      </c>
      <c r="D2143" s="151" t="s">
        <v>4523</v>
      </c>
      <c r="E2143" s="151" t="s">
        <v>4524</v>
      </c>
      <c r="F2143" s="151">
        <v>2</v>
      </c>
      <c r="G2143" s="151" t="s">
        <v>4525</v>
      </c>
      <c r="H2143" s="153">
        <v>4</v>
      </c>
      <c r="I2143" s="151">
        <v>4</v>
      </c>
      <c r="J2143" s="154" t="s">
        <v>552</v>
      </c>
    </row>
    <row r="2144" spans="1:10" x14ac:dyDescent="0.3">
      <c r="A2144" s="151">
        <v>2143</v>
      </c>
      <c r="B2144" s="151" t="s">
        <v>4536</v>
      </c>
      <c r="C2144" s="151" t="s">
        <v>4537</v>
      </c>
      <c r="D2144" s="151" t="s">
        <v>4523</v>
      </c>
      <c r="E2144" s="151" t="s">
        <v>4524</v>
      </c>
      <c r="F2144" s="151">
        <v>2</v>
      </c>
      <c r="G2144" s="151" t="s">
        <v>4525</v>
      </c>
      <c r="H2144" s="153">
        <v>4</v>
      </c>
      <c r="I2144" s="151">
        <v>4</v>
      </c>
      <c r="J2144" s="154" t="s">
        <v>552</v>
      </c>
    </row>
    <row r="2145" spans="1:10" x14ac:dyDescent="0.3">
      <c r="A2145" s="151">
        <v>2144</v>
      </c>
      <c r="B2145" s="151" t="s">
        <v>4538</v>
      </c>
      <c r="C2145" s="151" t="s">
        <v>4539</v>
      </c>
      <c r="D2145" s="151" t="s">
        <v>4523</v>
      </c>
      <c r="E2145" s="151" t="s">
        <v>4524</v>
      </c>
      <c r="F2145" s="151">
        <v>2</v>
      </c>
      <c r="G2145" s="151" t="s">
        <v>4525</v>
      </c>
      <c r="H2145" s="153">
        <v>5</v>
      </c>
      <c r="I2145" s="151">
        <v>6</v>
      </c>
      <c r="J2145" s="154" t="s">
        <v>182</v>
      </c>
    </row>
    <row r="2146" spans="1:10" x14ac:dyDescent="0.3">
      <c r="A2146" s="151">
        <v>2145</v>
      </c>
      <c r="B2146" s="151" t="s">
        <v>4540</v>
      </c>
      <c r="C2146" s="151" t="s">
        <v>4541</v>
      </c>
      <c r="D2146" s="151" t="s">
        <v>4523</v>
      </c>
      <c r="E2146" s="151" t="s">
        <v>4524</v>
      </c>
      <c r="F2146" s="151">
        <v>2</v>
      </c>
      <c r="G2146" s="151" t="s">
        <v>4525</v>
      </c>
      <c r="H2146" s="153">
        <v>4</v>
      </c>
      <c r="I2146" s="151">
        <v>4</v>
      </c>
      <c r="J2146" s="154" t="s">
        <v>552</v>
      </c>
    </row>
    <row r="2147" spans="1:10" x14ac:dyDescent="0.3">
      <c r="A2147" s="151">
        <v>2146</v>
      </c>
      <c r="B2147" s="151" t="s">
        <v>4542</v>
      </c>
      <c r="C2147" s="151" t="s">
        <v>4543</v>
      </c>
      <c r="D2147" s="151" t="s">
        <v>4523</v>
      </c>
      <c r="E2147" s="151" t="s">
        <v>4524</v>
      </c>
      <c r="F2147" s="151">
        <v>2</v>
      </c>
      <c r="G2147" s="151" t="s">
        <v>4525</v>
      </c>
      <c r="H2147" s="153">
        <v>4</v>
      </c>
      <c r="I2147" s="151">
        <v>4</v>
      </c>
      <c r="J2147" s="154" t="s">
        <v>552</v>
      </c>
    </row>
    <row r="2148" spans="1:10" x14ac:dyDescent="0.3">
      <c r="A2148" s="151">
        <v>2147</v>
      </c>
      <c r="B2148" s="151" t="s">
        <v>4544</v>
      </c>
      <c r="C2148" s="151" t="s">
        <v>4545</v>
      </c>
      <c r="D2148" s="151" t="s">
        <v>4523</v>
      </c>
      <c r="E2148" s="151" t="s">
        <v>4524</v>
      </c>
      <c r="F2148" s="151">
        <v>2</v>
      </c>
      <c r="G2148" s="151" t="s">
        <v>4525</v>
      </c>
      <c r="H2148" s="153">
        <v>4</v>
      </c>
      <c r="I2148" s="151">
        <v>4</v>
      </c>
      <c r="J2148" s="154" t="s">
        <v>552</v>
      </c>
    </row>
    <row r="2149" spans="1:10" x14ac:dyDescent="0.3">
      <c r="A2149" s="151">
        <v>2148</v>
      </c>
      <c r="B2149" s="151" t="s">
        <v>4546</v>
      </c>
      <c r="C2149" s="151" t="s">
        <v>4547</v>
      </c>
      <c r="D2149" s="151" t="s">
        <v>4523</v>
      </c>
      <c r="E2149" s="151" t="s">
        <v>4524</v>
      </c>
      <c r="F2149" s="151">
        <v>2</v>
      </c>
      <c r="G2149" s="151" t="s">
        <v>4525</v>
      </c>
      <c r="H2149" s="153">
        <v>4</v>
      </c>
      <c r="I2149" s="151">
        <v>4</v>
      </c>
      <c r="J2149" s="154" t="s">
        <v>552</v>
      </c>
    </row>
    <row r="2150" spans="1:10" x14ac:dyDescent="0.3">
      <c r="A2150" s="151">
        <v>2149</v>
      </c>
      <c r="B2150" s="151" t="s">
        <v>4548</v>
      </c>
      <c r="C2150" s="151" t="s">
        <v>4549</v>
      </c>
      <c r="D2150" s="151" t="s">
        <v>4523</v>
      </c>
      <c r="E2150" s="151" t="s">
        <v>4524</v>
      </c>
      <c r="F2150" s="151">
        <v>2</v>
      </c>
      <c r="G2150" s="151" t="s">
        <v>4525</v>
      </c>
      <c r="H2150" s="153">
        <v>4</v>
      </c>
      <c r="I2150" s="151">
        <v>4</v>
      </c>
      <c r="J2150" s="154" t="s">
        <v>552</v>
      </c>
    </row>
    <row r="2151" spans="1:10" x14ac:dyDescent="0.3">
      <c r="A2151" s="151">
        <v>2150</v>
      </c>
      <c r="B2151" s="151" t="s">
        <v>4550</v>
      </c>
      <c r="C2151" s="151" t="s">
        <v>4551</v>
      </c>
      <c r="D2151" s="151" t="s">
        <v>4523</v>
      </c>
      <c r="E2151" s="151" t="s">
        <v>4524</v>
      </c>
      <c r="F2151" s="151">
        <v>2</v>
      </c>
      <c r="G2151" s="151" t="s">
        <v>4525</v>
      </c>
      <c r="H2151" s="153">
        <v>4</v>
      </c>
      <c r="I2151" s="151">
        <v>4</v>
      </c>
      <c r="J2151" s="154" t="s">
        <v>552</v>
      </c>
    </row>
    <row r="2152" spans="1:10" x14ac:dyDescent="0.3">
      <c r="A2152" s="151">
        <v>2151</v>
      </c>
      <c r="B2152" s="151" t="s">
        <v>4552</v>
      </c>
      <c r="C2152" s="151" t="s">
        <v>4553</v>
      </c>
      <c r="D2152" s="151" t="s">
        <v>4523</v>
      </c>
      <c r="E2152" s="151" t="s">
        <v>4524</v>
      </c>
      <c r="F2152" s="151">
        <v>2</v>
      </c>
      <c r="G2152" s="151" t="s">
        <v>4525</v>
      </c>
      <c r="H2152" s="153">
        <v>4</v>
      </c>
      <c r="I2152" s="151">
        <v>4</v>
      </c>
      <c r="J2152" s="154" t="s">
        <v>552</v>
      </c>
    </row>
    <row r="2153" spans="1:10" x14ac:dyDescent="0.3">
      <c r="A2153" s="151">
        <v>2152</v>
      </c>
      <c r="B2153" s="151" t="s">
        <v>4554</v>
      </c>
      <c r="C2153" s="151" t="s">
        <v>4555</v>
      </c>
      <c r="D2153" s="151" t="s">
        <v>4523</v>
      </c>
      <c r="E2153" s="151" t="s">
        <v>4524</v>
      </c>
      <c r="F2153" s="151">
        <v>2</v>
      </c>
      <c r="G2153" s="151" t="s">
        <v>4525</v>
      </c>
      <c r="H2153" s="153">
        <v>5</v>
      </c>
      <c r="I2153" s="151">
        <v>6</v>
      </c>
      <c r="J2153" s="154" t="s">
        <v>182</v>
      </c>
    </row>
    <row r="2154" spans="1:10" x14ac:dyDescent="0.3">
      <c r="A2154" s="151">
        <v>2153</v>
      </c>
      <c r="B2154" s="151" t="s">
        <v>4556</v>
      </c>
      <c r="C2154" s="151" t="s">
        <v>4557</v>
      </c>
      <c r="D2154" s="151" t="s">
        <v>4523</v>
      </c>
      <c r="E2154" s="151" t="s">
        <v>4524</v>
      </c>
      <c r="F2154" s="151">
        <v>2</v>
      </c>
      <c r="G2154" s="151" t="s">
        <v>4525</v>
      </c>
      <c r="H2154" s="153">
        <v>4</v>
      </c>
      <c r="I2154" s="151">
        <v>4</v>
      </c>
      <c r="J2154" s="154" t="s">
        <v>552</v>
      </c>
    </row>
    <row r="2155" spans="1:10" x14ac:dyDescent="0.3">
      <c r="A2155" s="151">
        <v>2154</v>
      </c>
      <c r="B2155" s="151" t="s">
        <v>4558</v>
      </c>
      <c r="C2155" s="151" t="s">
        <v>4559</v>
      </c>
      <c r="D2155" s="151" t="s">
        <v>4523</v>
      </c>
      <c r="E2155" s="151" t="s">
        <v>4524</v>
      </c>
      <c r="F2155" s="151">
        <v>2</v>
      </c>
      <c r="G2155" s="151" t="s">
        <v>4525</v>
      </c>
      <c r="H2155" s="153">
        <v>5</v>
      </c>
      <c r="I2155" s="151">
        <v>6</v>
      </c>
      <c r="J2155" s="154" t="s">
        <v>182</v>
      </c>
    </row>
    <row r="2156" spans="1:10" x14ac:dyDescent="0.3">
      <c r="A2156" s="151">
        <v>2155</v>
      </c>
      <c r="B2156" s="151" t="s">
        <v>4560</v>
      </c>
      <c r="C2156" s="151" t="s">
        <v>4561</v>
      </c>
      <c r="D2156" s="151" t="s">
        <v>4523</v>
      </c>
      <c r="E2156" s="151" t="s">
        <v>4524</v>
      </c>
      <c r="F2156" s="151">
        <v>2</v>
      </c>
      <c r="G2156" s="151" t="s">
        <v>4525</v>
      </c>
      <c r="H2156" s="153">
        <v>4</v>
      </c>
      <c r="I2156" s="151">
        <v>4</v>
      </c>
      <c r="J2156" s="154" t="s">
        <v>552</v>
      </c>
    </row>
    <row r="2157" spans="1:10" x14ac:dyDescent="0.3">
      <c r="A2157" s="151">
        <v>2156</v>
      </c>
      <c r="B2157" s="151" t="s">
        <v>4562</v>
      </c>
      <c r="C2157" s="151" t="s">
        <v>4563</v>
      </c>
      <c r="D2157" s="151" t="s">
        <v>4523</v>
      </c>
      <c r="E2157" s="151" t="s">
        <v>4524</v>
      </c>
      <c r="F2157" s="151">
        <v>2</v>
      </c>
      <c r="G2157" s="151" t="s">
        <v>4525</v>
      </c>
      <c r="H2157" s="153">
        <v>4</v>
      </c>
      <c r="I2157" s="151">
        <v>4</v>
      </c>
      <c r="J2157" s="154" t="s">
        <v>552</v>
      </c>
    </row>
    <row r="2158" spans="1:10" x14ac:dyDescent="0.3">
      <c r="A2158" s="151">
        <v>2157</v>
      </c>
      <c r="B2158" s="151" t="s">
        <v>4564</v>
      </c>
      <c r="C2158" s="151" t="s">
        <v>4565</v>
      </c>
      <c r="D2158" s="151" t="s">
        <v>4523</v>
      </c>
      <c r="E2158" s="151" t="s">
        <v>4524</v>
      </c>
      <c r="F2158" s="151">
        <v>2</v>
      </c>
      <c r="G2158" s="151" t="s">
        <v>4525</v>
      </c>
      <c r="H2158" s="153">
        <v>5</v>
      </c>
      <c r="I2158" s="151">
        <v>6</v>
      </c>
      <c r="J2158" s="154" t="s">
        <v>182</v>
      </c>
    </row>
    <row r="2159" spans="1:10" x14ac:dyDescent="0.3">
      <c r="A2159" s="151">
        <v>2158</v>
      </c>
      <c r="B2159" s="151" t="s">
        <v>4566</v>
      </c>
      <c r="C2159" s="151" t="s">
        <v>4567</v>
      </c>
      <c r="D2159" s="151" t="s">
        <v>4523</v>
      </c>
      <c r="E2159" s="151" t="s">
        <v>4524</v>
      </c>
      <c r="F2159" s="151">
        <v>2</v>
      </c>
      <c r="G2159" s="151" t="s">
        <v>4525</v>
      </c>
      <c r="H2159" s="153">
        <v>4</v>
      </c>
      <c r="I2159" s="151">
        <v>4</v>
      </c>
      <c r="J2159" s="154" t="s">
        <v>552</v>
      </c>
    </row>
    <row r="2160" spans="1:10" x14ac:dyDescent="0.3">
      <c r="A2160" s="151">
        <v>2159</v>
      </c>
      <c r="B2160" s="151" t="s">
        <v>4568</v>
      </c>
      <c r="C2160" s="151" t="s">
        <v>4569</v>
      </c>
      <c r="D2160" s="151" t="s">
        <v>4523</v>
      </c>
      <c r="E2160" s="151" t="s">
        <v>4524</v>
      </c>
      <c r="F2160" s="151">
        <v>2</v>
      </c>
      <c r="G2160" s="151" t="s">
        <v>4525</v>
      </c>
      <c r="H2160" s="153">
        <v>5</v>
      </c>
      <c r="I2160" s="151">
        <v>6</v>
      </c>
      <c r="J2160" s="154" t="s">
        <v>182</v>
      </c>
    </row>
    <row r="2161" spans="1:10" x14ac:dyDescent="0.3">
      <c r="A2161" s="151">
        <v>2160</v>
      </c>
      <c r="B2161" s="151" t="s">
        <v>4570</v>
      </c>
      <c r="C2161" s="151" t="s">
        <v>4571</v>
      </c>
      <c r="D2161" s="151" t="s">
        <v>4523</v>
      </c>
      <c r="E2161" s="151" t="s">
        <v>4524</v>
      </c>
      <c r="F2161" s="151">
        <v>2</v>
      </c>
      <c r="G2161" s="151" t="s">
        <v>4525</v>
      </c>
      <c r="H2161" s="153">
        <v>5</v>
      </c>
      <c r="I2161" s="151">
        <v>6</v>
      </c>
      <c r="J2161" s="154" t="s">
        <v>182</v>
      </c>
    </row>
    <row r="2162" spans="1:10" x14ac:dyDescent="0.3">
      <c r="A2162" s="151">
        <v>2161</v>
      </c>
      <c r="B2162" s="151" t="s">
        <v>4572</v>
      </c>
      <c r="C2162" s="151" t="s">
        <v>4573</v>
      </c>
      <c r="D2162" s="151" t="s">
        <v>4523</v>
      </c>
      <c r="E2162" s="151" t="s">
        <v>4524</v>
      </c>
      <c r="F2162" s="151">
        <v>2</v>
      </c>
      <c r="G2162" s="151" t="s">
        <v>4525</v>
      </c>
      <c r="H2162" s="153">
        <v>5</v>
      </c>
      <c r="I2162" s="151">
        <v>6</v>
      </c>
      <c r="J2162" s="154" t="s">
        <v>182</v>
      </c>
    </row>
    <row r="2163" spans="1:10" x14ac:dyDescent="0.3">
      <c r="A2163" s="151">
        <v>2162</v>
      </c>
      <c r="B2163" s="151" t="s">
        <v>4574</v>
      </c>
      <c r="C2163" s="151" t="s">
        <v>4575</v>
      </c>
      <c r="D2163" s="151" t="s">
        <v>4576</v>
      </c>
      <c r="E2163" s="151" t="s">
        <v>4577</v>
      </c>
      <c r="F2163" s="151">
        <v>2</v>
      </c>
      <c r="G2163" s="151" t="s">
        <v>4525</v>
      </c>
      <c r="H2163" s="153">
        <v>5</v>
      </c>
      <c r="I2163" s="151">
        <v>6</v>
      </c>
      <c r="J2163" s="154" t="s">
        <v>182</v>
      </c>
    </row>
    <row r="2164" spans="1:10" x14ac:dyDescent="0.3">
      <c r="A2164" s="151">
        <v>2163</v>
      </c>
      <c r="B2164" s="151" t="s">
        <v>4578</v>
      </c>
      <c r="C2164" s="151" t="s">
        <v>4579</v>
      </c>
      <c r="D2164" s="151" t="s">
        <v>4576</v>
      </c>
      <c r="E2164" s="151" t="s">
        <v>4577</v>
      </c>
      <c r="F2164" s="151">
        <v>2</v>
      </c>
      <c r="G2164" s="151" t="s">
        <v>4525</v>
      </c>
      <c r="H2164" s="153">
        <v>5</v>
      </c>
      <c r="I2164" s="151">
        <v>6</v>
      </c>
      <c r="J2164" s="154" t="s">
        <v>182</v>
      </c>
    </row>
    <row r="2165" spans="1:10" x14ac:dyDescent="0.3">
      <c r="A2165" s="151">
        <v>2164</v>
      </c>
      <c r="B2165" s="151" t="s">
        <v>4580</v>
      </c>
      <c r="C2165" s="151" t="s">
        <v>4581</v>
      </c>
      <c r="D2165" s="151" t="s">
        <v>4576</v>
      </c>
      <c r="E2165" s="151" t="s">
        <v>4577</v>
      </c>
      <c r="F2165" s="151">
        <v>2</v>
      </c>
      <c r="G2165" s="151" t="s">
        <v>4525</v>
      </c>
      <c r="H2165" s="153">
        <v>4</v>
      </c>
      <c r="I2165" s="151">
        <v>4</v>
      </c>
      <c r="J2165" s="154" t="s">
        <v>552</v>
      </c>
    </row>
    <row r="2166" spans="1:10" x14ac:dyDescent="0.3">
      <c r="A2166" s="151">
        <v>2165</v>
      </c>
      <c r="B2166" s="151" t="s">
        <v>4582</v>
      </c>
      <c r="C2166" s="151" t="s">
        <v>4583</v>
      </c>
      <c r="D2166" s="151" t="s">
        <v>4576</v>
      </c>
      <c r="E2166" s="151" t="s">
        <v>4577</v>
      </c>
      <c r="F2166" s="151">
        <v>2</v>
      </c>
      <c r="G2166" s="151" t="s">
        <v>4525</v>
      </c>
      <c r="H2166" s="153">
        <v>5</v>
      </c>
      <c r="I2166" s="151">
        <v>6</v>
      </c>
      <c r="J2166" s="154" t="s">
        <v>182</v>
      </c>
    </row>
    <row r="2167" spans="1:10" x14ac:dyDescent="0.3">
      <c r="A2167" s="151">
        <v>2166</v>
      </c>
      <c r="B2167" s="151" t="s">
        <v>4584</v>
      </c>
      <c r="C2167" s="151" t="s">
        <v>4585</v>
      </c>
      <c r="D2167" s="151" t="s">
        <v>4576</v>
      </c>
      <c r="E2167" s="151" t="s">
        <v>4577</v>
      </c>
      <c r="F2167" s="151">
        <v>2</v>
      </c>
      <c r="G2167" s="151" t="s">
        <v>4525</v>
      </c>
      <c r="H2167" s="153">
        <v>4</v>
      </c>
      <c r="I2167" s="151">
        <v>4</v>
      </c>
      <c r="J2167" s="154" t="s">
        <v>552</v>
      </c>
    </row>
    <row r="2168" spans="1:10" x14ac:dyDescent="0.3">
      <c r="A2168" s="151">
        <v>2167</v>
      </c>
      <c r="B2168" s="151" t="s">
        <v>4586</v>
      </c>
      <c r="C2168" s="151" t="s">
        <v>4587</v>
      </c>
      <c r="D2168" s="151" t="s">
        <v>4576</v>
      </c>
      <c r="E2168" s="151" t="s">
        <v>4577</v>
      </c>
      <c r="F2168" s="151">
        <v>2</v>
      </c>
      <c r="G2168" s="151" t="s">
        <v>4525</v>
      </c>
      <c r="H2168" s="153">
        <v>4</v>
      </c>
      <c r="I2168" s="151">
        <v>4</v>
      </c>
      <c r="J2168" s="154" t="s">
        <v>552</v>
      </c>
    </row>
    <row r="2169" spans="1:10" x14ac:dyDescent="0.3">
      <c r="A2169" s="151">
        <v>2168</v>
      </c>
      <c r="B2169" s="151" t="s">
        <v>4588</v>
      </c>
      <c r="C2169" s="151" t="s">
        <v>4589</v>
      </c>
      <c r="D2169" s="151" t="s">
        <v>4576</v>
      </c>
      <c r="E2169" s="151" t="s">
        <v>4577</v>
      </c>
      <c r="F2169" s="151">
        <v>2</v>
      </c>
      <c r="G2169" s="151" t="s">
        <v>4525</v>
      </c>
      <c r="H2169" s="153">
        <v>4</v>
      </c>
      <c r="I2169" s="151">
        <v>4</v>
      </c>
      <c r="J2169" s="154" t="s">
        <v>552</v>
      </c>
    </row>
    <row r="2170" spans="1:10" x14ac:dyDescent="0.3">
      <c r="A2170" s="151">
        <v>2169</v>
      </c>
      <c r="B2170" s="151" t="s">
        <v>4590</v>
      </c>
      <c r="C2170" s="151" t="s">
        <v>4591</v>
      </c>
      <c r="D2170" s="151" t="s">
        <v>4576</v>
      </c>
      <c r="E2170" s="151" t="s">
        <v>4577</v>
      </c>
      <c r="F2170" s="151">
        <v>2</v>
      </c>
      <c r="G2170" s="151" t="s">
        <v>4525</v>
      </c>
      <c r="H2170" s="153">
        <v>4</v>
      </c>
      <c r="I2170" s="151">
        <v>4</v>
      </c>
      <c r="J2170" s="154" t="s">
        <v>552</v>
      </c>
    </row>
    <row r="2171" spans="1:10" x14ac:dyDescent="0.3">
      <c r="A2171" s="151">
        <v>2170</v>
      </c>
      <c r="B2171" s="151" t="s">
        <v>4592</v>
      </c>
      <c r="C2171" s="151" t="s">
        <v>4593</v>
      </c>
      <c r="D2171" s="151" t="s">
        <v>4576</v>
      </c>
      <c r="E2171" s="151" t="s">
        <v>4577</v>
      </c>
      <c r="F2171" s="151">
        <v>2</v>
      </c>
      <c r="G2171" s="151" t="s">
        <v>4525</v>
      </c>
      <c r="H2171" s="153">
        <v>4</v>
      </c>
      <c r="I2171" s="151">
        <v>4</v>
      </c>
      <c r="J2171" s="154" t="s">
        <v>552</v>
      </c>
    </row>
    <row r="2172" spans="1:10" x14ac:dyDescent="0.3">
      <c r="A2172" s="151">
        <v>2171</v>
      </c>
      <c r="B2172" s="151" t="s">
        <v>4594</v>
      </c>
      <c r="C2172" s="151" t="s">
        <v>4595</v>
      </c>
      <c r="D2172" s="151" t="s">
        <v>4576</v>
      </c>
      <c r="E2172" s="151" t="s">
        <v>4577</v>
      </c>
      <c r="F2172" s="151">
        <v>2</v>
      </c>
      <c r="G2172" s="151" t="s">
        <v>4525</v>
      </c>
      <c r="H2172" s="153">
        <v>4</v>
      </c>
      <c r="I2172" s="151">
        <v>4</v>
      </c>
      <c r="J2172" s="154" t="s">
        <v>552</v>
      </c>
    </row>
    <row r="2173" spans="1:10" x14ac:dyDescent="0.3">
      <c r="A2173" s="151">
        <v>2172</v>
      </c>
      <c r="B2173" s="151" t="s">
        <v>4596</v>
      </c>
      <c r="C2173" s="151" t="s">
        <v>4597</v>
      </c>
      <c r="D2173" s="151" t="s">
        <v>4576</v>
      </c>
      <c r="E2173" s="151" t="s">
        <v>4577</v>
      </c>
      <c r="F2173" s="151">
        <v>2</v>
      </c>
      <c r="G2173" s="151" t="s">
        <v>4525</v>
      </c>
      <c r="H2173" s="153">
        <v>4</v>
      </c>
      <c r="I2173" s="151">
        <v>4</v>
      </c>
      <c r="J2173" s="154" t="s">
        <v>552</v>
      </c>
    </row>
    <row r="2174" spans="1:10" x14ac:dyDescent="0.3">
      <c r="A2174" s="151">
        <v>2173</v>
      </c>
      <c r="B2174" s="151" t="s">
        <v>4598</v>
      </c>
      <c r="C2174" s="151" t="s">
        <v>4599</v>
      </c>
      <c r="D2174" s="151" t="s">
        <v>4576</v>
      </c>
      <c r="E2174" s="151" t="s">
        <v>4577</v>
      </c>
      <c r="F2174" s="151">
        <v>2</v>
      </c>
      <c r="G2174" s="151" t="s">
        <v>4525</v>
      </c>
      <c r="H2174" s="153">
        <v>5</v>
      </c>
      <c r="I2174" s="151">
        <v>6</v>
      </c>
      <c r="J2174" s="154" t="s">
        <v>182</v>
      </c>
    </row>
    <row r="2175" spans="1:10" x14ac:dyDescent="0.3">
      <c r="A2175" s="151">
        <v>2174</v>
      </c>
      <c r="B2175" s="151" t="s">
        <v>4600</v>
      </c>
      <c r="C2175" s="151" t="s">
        <v>4601</v>
      </c>
      <c r="D2175" s="151" t="s">
        <v>4576</v>
      </c>
      <c r="E2175" s="151" t="s">
        <v>4577</v>
      </c>
      <c r="F2175" s="151">
        <v>2</v>
      </c>
      <c r="G2175" s="151" t="s">
        <v>4525</v>
      </c>
      <c r="H2175" s="153">
        <v>5</v>
      </c>
      <c r="I2175" s="151">
        <v>6</v>
      </c>
      <c r="J2175" s="154" t="s">
        <v>182</v>
      </c>
    </row>
    <row r="2176" spans="1:10" x14ac:dyDescent="0.3">
      <c r="A2176" s="151">
        <v>2175</v>
      </c>
      <c r="B2176" s="151" t="s">
        <v>4602</v>
      </c>
      <c r="C2176" s="151" t="s">
        <v>4603</v>
      </c>
      <c r="D2176" s="151" t="s">
        <v>4576</v>
      </c>
      <c r="E2176" s="151" t="s">
        <v>4577</v>
      </c>
      <c r="F2176" s="151">
        <v>2</v>
      </c>
      <c r="G2176" s="151" t="s">
        <v>4525</v>
      </c>
      <c r="H2176" s="153">
        <v>4</v>
      </c>
      <c r="I2176" s="151">
        <v>4</v>
      </c>
      <c r="J2176" s="154" t="s">
        <v>552</v>
      </c>
    </row>
    <row r="2177" spans="1:10" x14ac:dyDescent="0.3">
      <c r="A2177" s="151">
        <v>2176</v>
      </c>
      <c r="B2177" s="151" t="s">
        <v>4604</v>
      </c>
      <c r="C2177" s="151" t="s">
        <v>4605</v>
      </c>
      <c r="D2177" s="151" t="s">
        <v>4576</v>
      </c>
      <c r="E2177" s="151" t="s">
        <v>4577</v>
      </c>
      <c r="F2177" s="151">
        <v>2</v>
      </c>
      <c r="G2177" s="151" t="s">
        <v>4525</v>
      </c>
      <c r="H2177" s="153">
        <v>4</v>
      </c>
      <c r="I2177" s="151">
        <v>4</v>
      </c>
      <c r="J2177" s="154" t="s">
        <v>552</v>
      </c>
    </row>
    <row r="2178" spans="1:10" x14ac:dyDescent="0.3">
      <c r="A2178" s="151">
        <v>2177</v>
      </c>
      <c r="B2178" s="151" t="s">
        <v>4606</v>
      </c>
      <c r="C2178" s="151" t="s">
        <v>4607</v>
      </c>
      <c r="D2178" s="151" t="s">
        <v>4576</v>
      </c>
      <c r="E2178" s="151" t="s">
        <v>4577</v>
      </c>
      <c r="F2178" s="151">
        <v>2</v>
      </c>
      <c r="G2178" s="151" t="s">
        <v>4525</v>
      </c>
      <c r="H2178" s="153">
        <v>4</v>
      </c>
      <c r="I2178" s="151">
        <v>4</v>
      </c>
      <c r="J2178" s="154" t="s">
        <v>552</v>
      </c>
    </row>
    <row r="2179" spans="1:10" x14ac:dyDescent="0.3">
      <c r="A2179" s="151">
        <v>2178</v>
      </c>
      <c r="B2179" s="151" t="s">
        <v>4608</v>
      </c>
      <c r="C2179" s="151" t="s">
        <v>4609</v>
      </c>
      <c r="D2179" s="151" t="s">
        <v>4576</v>
      </c>
      <c r="E2179" s="151" t="s">
        <v>4577</v>
      </c>
      <c r="F2179" s="151">
        <v>2</v>
      </c>
      <c r="G2179" s="151" t="s">
        <v>4525</v>
      </c>
      <c r="H2179" s="153">
        <v>4</v>
      </c>
      <c r="I2179" s="151">
        <v>4</v>
      </c>
      <c r="J2179" s="154" t="s">
        <v>552</v>
      </c>
    </row>
    <row r="2180" spans="1:10" x14ac:dyDescent="0.3">
      <c r="A2180" s="151">
        <v>2179</v>
      </c>
      <c r="B2180" s="151" t="s">
        <v>4610</v>
      </c>
      <c r="C2180" s="151" t="s">
        <v>4611</v>
      </c>
      <c r="D2180" s="151" t="s">
        <v>4576</v>
      </c>
      <c r="E2180" s="151" t="s">
        <v>4577</v>
      </c>
      <c r="F2180" s="151">
        <v>2</v>
      </c>
      <c r="G2180" s="151" t="s">
        <v>4525</v>
      </c>
      <c r="H2180" s="153">
        <v>4</v>
      </c>
      <c r="I2180" s="151">
        <v>4</v>
      </c>
      <c r="J2180" s="154" t="s">
        <v>552</v>
      </c>
    </row>
    <row r="2181" spans="1:10" x14ac:dyDescent="0.3">
      <c r="A2181" s="151">
        <v>2180</v>
      </c>
      <c r="B2181" s="151" t="s">
        <v>4612</v>
      </c>
      <c r="C2181" s="151" t="s">
        <v>4613</v>
      </c>
      <c r="D2181" s="151" t="s">
        <v>4576</v>
      </c>
      <c r="E2181" s="151" t="s">
        <v>4577</v>
      </c>
      <c r="F2181" s="151">
        <v>2</v>
      </c>
      <c r="G2181" s="151" t="s">
        <v>4525</v>
      </c>
      <c r="H2181" s="153">
        <v>5</v>
      </c>
      <c r="I2181" s="151">
        <v>6</v>
      </c>
      <c r="J2181" s="154" t="s">
        <v>182</v>
      </c>
    </row>
    <row r="2182" spans="1:10" x14ac:dyDescent="0.3">
      <c r="A2182" s="151">
        <v>2181</v>
      </c>
      <c r="B2182" s="151" t="s">
        <v>4614</v>
      </c>
      <c r="C2182" s="151" t="s">
        <v>4615</v>
      </c>
      <c r="D2182" s="151" t="s">
        <v>4576</v>
      </c>
      <c r="E2182" s="151" t="s">
        <v>4577</v>
      </c>
      <c r="F2182" s="151">
        <v>2</v>
      </c>
      <c r="G2182" s="151" t="s">
        <v>4525</v>
      </c>
      <c r="H2182" s="153">
        <v>4</v>
      </c>
      <c r="I2182" s="151">
        <v>4</v>
      </c>
      <c r="J2182" s="154" t="s">
        <v>552</v>
      </c>
    </row>
    <row r="2183" spans="1:10" x14ac:dyDescent="0.3">
      <c r="A2183" s="151">
        <v>2182</v>
      </c>
      <c r="B2183" s="151" t="s">
        <v>4616</v>
      </c>
      <c r="C2183" s="151" t="s">
        <v>4617</v>
      </c>
      <c r="D2183" s="151" t="s">
        <v>4576</v>
      </c>
      <c r="E2183" s="151" t="s">
        <v>4577</v>
      </c>
      <c r="F2183" s="151">
        <v>2</v>
      </c>
      <c r="G2183" s="151" t="s">
        <v>4525</v>
      </c>
      <c r="H2183" s="153">
        <v>4</v>
      </c>
      <c r="I2183" s="151">
        <v>4</v>
      </c>
      <c r="J2183" s="154" t="s">
        <v>552</v>
      </c>
    </row>
    <row r="2184" spans="1:10" x14ac:dyDescent="0.3">
      <c r="A2184" s="151">
        <v>2183</v>
      </c>
      <c r="B2184" s="151" t="s">
        <v>4618</v>
      </c>
      <c r="C2184" s="151" t="s">
        <v>4619</v>
      </c>
      <c r="D2184" s="151" t="s">
        <v>4576</v>
      </c>
      <c r="E2184" s="151" t="s">
        <v>4577</v>
      </c>
      <c r="F2184" s="151">
        <v>2</v>
      </c>
      <c r="G2184" s="151" t="s">
        <v>4525</v>
      </c>
      <c r="H2184" s="153">
        <v>4</v>
      </c>
      <c r="I2184" s="151">
        <v>4</v>
      </c>
      <c r="J2184" s="154" t="s">
        <v>552</v>
      </c>
    </row>
    <row r="2185" spans="1:10" x14ac:dyDescent="0.3">
      <c r="A2185" s="151">
        <v>2184</v>
      </c>
      <c r="B2185" s="151" t="s">
        <v>4620</v>
      </c>
      <c r="C2185" s="151" t="s">
        <v>4621</v>
      </c>
      <c r="D2185" s="151" t="s">
        <v>4576</v>
      </c>
      <c r="E2185" s="151" t="s">
        <v>4577</v>
      </c>
      <c r="F2185" s="151">
        <v>2</v>
      </c>
      <c r="G2185" s="151" t="s">
        <v>4525</v>
      </c>
      <c r="H2185" s="153">
        <v>4</v>
      </c>
      <c r="I2185" s="151">
        <v>4</v>
      </c>
      <c r="J2185" s="154" t="s">
        <v>552</v>
      </c>
    </row>
    <row r="2186" spans="1:10" x14ac:dyDescent="0.3">
      <c r="A2186" s="151">
        <v>2185</v>
      </c>
      <c r="B2186" s="151" t="s">
        <v>4622</v>
      </c>
      <c r="C2186" s="151" t="s">
        <v>4623</v>
      </c>
      <c r="D2186" s="151" t="s">
        <v>4576</v>
      </c>
      <c r="E2186" s="151" t="s">
        <v>4577</v>
      </c>
      <c r="F2186" s="151">
        <v>2</v>
      </c>
      <c r="G2186" s="151" t="s">
        <v>4525</v>
      </c>
      <c r="H2186" s="153">
        <v>4</v>
      </c>
      <c r="I2186" s="151">
        <v>4</v>
      </c>
      <c r="J2186" s="154" t="s">
        <v>552</v>
      </c>
    </row>
    <row r="2187" spans="1:10" x14ac:dyDescent="0.3">
      <c r="A2187" s="151">
        <v>2186</v>
      </c>
      <c r="B2187" s="151" t="s">
        <v>4624</v>
      </c>
      <c r="C2187" s="151" t="s">
        <v>4625</v>
      </c>
      <c r="D2187" s="151" t="s">
        <v>4576</v>
      </c>
      <c r="E2187" s="151" t="s">
        <v>4577</v>
      </c>
      <c r="F2187" s="151">
        <v>2</v>
      </c>
      <c r="G2187" s="151" t="s">
        <v>4525</v>
      </c>
      <c r="H2187" s="153">
        <v>4</v>
      </c>
      <c r="I2187" s="151">
        <v>4</v>
      </c>
      <c r="J2187" s="154" t="s">
        <v>552</v>
      </c>
    </row>
    <row r="2188" spans="1:10" x14ac:dyDescent="0.3">
      <c r="A2188" s="151">
        <v>2187</v>
      </c>
      <c r="B2188" s="151" t="s">
        <v>4626</v>
      </c>
      <c r="C2188" s="151" t="s">
        <v>4627</v>
      </c>
      <c r="D2188" s="151" t="s">
        <v>4576</v>
      </c>
      <c r="E2188" s="151" t="s">
        <v>4577</v>
      </c>
      <c r="F2188" s="151">
        <v>2</v>
      </c>
      <c r="G2188" s="151" t="s">
        <v>4525</v>
      </c>
      <c r="H2188" s="153">
        <v>4</v>
      </c>
      <c r="I2188" s="151">
        <v>4</v>
      </c>
      <c r="J2188" s="154" t="s">
        <v>552</v>
      </c>
    </row>
    <row r="2189" spans="1:10" x14ac:dyDescent="0.3">
      <c r="A2189" s="151">
        <v>2188</v>
      </c>
      <c r="B2189" s="151" t="s">
        <v>4628</v>
      </c>
      <c r="C2189" s="151" t="s">
        <v>4629</v>
      </c>
      <c r="D2189" s="151" t="s">
        <v>4576</v>
      </c>
      <c r="E2189" s="151" t="s">
        <v>4577</v>
      </c>
      <c r="F2189" s="151">
        <v>2</v>
      </c>
      <c r="G2189" s="151" t="s">
        <v>4525</v>
      </c>
      <c r="H2189" s="153">
        <v>4</v>
      </c>
      <c r="I2189" s="151">
        <v>4</v>
      </c>
      <c r="J2189" s="154" t="s">
        <v>552</v>
      </c>
    </row>
    <row r="2190" spans="1:10" x14ac:dyDescent="0.3">
      <c r="A2190" s="151">
        <v>2189</v>
      </c>
      <c r="B2190" s="151" t="s">
        <v>4630</v>
      </c>
      <c r="C2190" s="151" t="s">
        <v>4631</v>
      </c>
      <c r="D2190" s="151" t="s">
        <v>4576</v>
      </c>
      <c r="E2190" s="151" t="s">
        <v>4577</v>
      </c>
      <c r="F2190" s="151">
        <v>2</v>
      </c>
      <c r="G2190" s="151" t="s">
        <v>4525</v>
      </c>
      <c r="H2190" s="153">
        <v>4</v>
      </c>
      <c r="I2190" s="151">
        <v>4</v>
      </c>
      <c r="J2190" s="154" t="s">
        <v>552</v>
      </c>
    </row>
    <row r="2191" spans="1:10" x14ac:dyDescent="0.3">
      <c r="A2191" s="151">
        <v>2190</v>
      </c>
      <c r="B2191" s="151" t="s">
        <v>4632</v>
      </c>
      <c r="C2191" s="151" t="s">
        <v>4633</v>
      </c>
      <c r="D2191" s="151" t="s">
        <v>4634</v>
      </c>
      <c r="E2191" s="151" t="s">
        <v>4635</v>
      </c>
      <c r="F2191" s="151">
        <v>2</v>
      </c>
      <c r="G2191" s="151" t="s">
        <v>4525</v>
      </c>
      <c r="H2191" s="153">
        <v>5</v>
      </c>
      <c r="I2191" s="151">
        <v>6</v>
      </c>
      <c r="J2191" s="154" t="s">
        <v>182</v>
      </c>
    </row>
    <row r="2192" spans="1:10" x14ac:dyDescent="0.3">
      <c r="A2192" s="151">
        <v>2191</v>
      </c>
      <c r="B2192" s="151" t="s">
        <v>4636</v>
      </c>
      <c r="C2192" s="151" t="s">
        <v>4637</v>
      </c>
      <c r="D2192" s="151" t="s">
        <v>4634</v>
      </c>
      <c r="E2192" s="151" t="s">
        <v>4635</v>
      </c>
      <c r="F2192" s="151">
        <v>2</v>
      </c>
      <c r="G2192" s="151" t="s">
        <v>4525</v>
      </c>
      <c r="H2192" s="153">
        <v>5</v>
      </c>
      <c r="I2192" s="151">
        <v>6</v>
      </c>
      <c r="J2192" s="154" t="s">
        <v>182</v>
      </c>
    </row>
    <row r="2193" spans="1:10" x14ac:dyDescent="0.3">
      <c r="A2193" s="151">
        <v>2192</v>
      </c>
      <c r="B2193" s="151" t="s">
        <v>4638</v>
      </c>
      <c r="C2193" s="151" t="s">
        <v>4639</v>
      </c>
      <c r="D2193" s="151" t="s">
        <v>4634</v>
      </c>
      <c r="E2193" s="151" t="s">
        <v>4635</v>
      </c>
      <c r="F2193" s="151">
        <v>2</v>
      </c>
      <c r="G2193" s="151" t="s">
        <v>4525</v>
      </c>
      <c r="H2193" s="153">
        <v>5</v>
      </c>
      <c r="I2193" s="151">
        <v>6</v>
      </c>
      <c r="J2193" s="154" t="s">
        <v>182</v>
      </c>
    </row>
    <row r="2194" spans="1:10" x14ac:dyDescent="0.3">
      <c r="A2194" s="151">
        <v>2193</v>
      </c>
      <c r="B2194" s="151" t="s">
        <v>4640</v>
      </c>
      <c r="C2194" s="151" t="s">
        <v>4641</v>
      </c>
      <c r="D2194" s="151" t="s">
        <v>4634</v>
      </c>
      <c r="E2194" s="151" t="s">
        <v>4635</v>
      </c>
      <c r="F2194" s="151">
        <v>2</v>
      </c>
      <c r="G2194" s="151" t="s">
        <v>4525</v>
      </c>
      <c r="H2194" s="153">
        <v>5</v>
      </c>
      <c r="I2194" s="151">
        <v>6</v>
      </c>
      <c r="J2194" s="154" t="s">
        <v>182</v>
      </c>
    </row>
    <row r="2195" spans="1:10" x14ac:dyDescent="0.3">
      <c r="A2195" s="151">
        <v>2194</v>
      </c>
      <c r="B2195" s="151" t="s">
        <v>4642</v>
      </c>
      <c r="C2195" s="151" t="s">
        <v>4643</v>
      </c>
      <c r="D2195" s="151" t="s">
        <v>4634</v>
      </c>
      <c r="E2195" s="151" t="s">
        <v>4635</v>
      </c>
      <c r="F2195" s="151">
        <v>2</v>
      </c>
      <c r="G2195" s="151" t="s">
        <v>4525</v>
      </c>
      <c r="H2195" s="153">
        <v>5</v>
      </c>
      <c r="I2195" s="151">
        <v>6</v>
      </c>
      <c r="J2195" s="154" t="s">
        <v>182</v>
      </c>
    </row>
    <row r="2196" spans="1:10" x14ac:dyDescent="0.3">
      <c r="A2196" s="151">
        <v>2195</v>
      </c>
      <c r="B2196" s="151" t="s">
        <v>4644</v>
      </c>
      <c r="C2196" s="151" t="s">
        <v>4645</v>
      </c>
      <c r="D2196" s="151" t="s">
        <v>4634</v>
      </c>
      <c r="E2196" s="151" t="s">
        <v>4635</v>
      </c>
      <c r="F2196" s="151">
        <v>2</v>
      </c>
      <c r="G2196" s="151" t="s">
        <v>4525</v>
      </c>
      <c r="H2196" s="153">
        <v>5</v>
      </c>
      <c r="I2196" s="151">
        <v>6</v>
      </c>
      <c r="J2196" s="154" t="s">
        <v>182</v>
      </c>
    </row>
    <row r="2197" spans="1:10" x14ac:dyDescent="0.3">
      <c r="A2197" s="151">
        <v>2196</v>
      </c>
      <c r="B2197" s="151" t="s">
        <v>4646</v>
      </c>
      <c r="C2197" s="151" t="s">
        <v>4647</v>
      </c>
      <c r="D2197" s="151" t="s">
        <v>4634</v>
      </c>
      <c r="E2197" s="151" t="s">
        <v>4635</v>
      </c>
      <c r="F2197" s="151">
        <v>2</v>
      </c>
      <c r="G2197" s="151" t="s">
        <v>4525</v>
      </c>
      <c r="H2197" s="153">
        <v>5</v>
      </c>
      <c r="I2197" s="151">
        <v>6</v>
      </c>
      <c r="J2197" s="154" t="s">
        <v>182</v>
      </c>
    </row>
    <row r="2198" spans="1:10" x14ac:dyDescent="0.3">
      <c r="A2198" s="151">
        <v>2197</v>
      </c>
      <c r="B2198" s="151" t="s">
        <v>4648</v>
      </c>
      <c r="C2198" s="151" t="s">
        <v>4649</v>
      </c>
      <c r="D2198" s="151" t="s">
        <v>4634</v>
      </c>
      <c r="E2198" s="151" t="s">
        <v>4635</v>
      </c>
      <c r="F2198" s="151">
        <v>2</v>
      </c>
      <c r="G2198" s="151" t="s">
        <v>4525</v>
      </c>
      <c r="H2198" s="153">
        <v>5</v>
      </c>
      <c r="I2198" s="151">
        <v>6</v>
      </c>
      <c r="J2198" s="154" t="s">
        <v>182</v>
      </c>
    </row>
    <row r="2199" spans="1:10" x14ac:dyDescent="0.3">
      <c r="A2199" s="151">
        <v>2198</v>
      </c>
      <c r="B2199" s="151" t="s">
        <v>4650</v>
      </c>
      <c r="C2199" s="151" t="s">
        <v>4651</v>
      </c>
      <c r="D2199" s="151" t="s">
        <v>4634</v>
      </c>
      <c r="E2199" s="151" t="s">
        <v>4635</v>
      </c>
      <c r="F2199" s="151">
        <v>2</v>
      </c>
      <c r="G2199" s="151" t="s">
        <v>4525</v>
      </c>
      <c r="H2199" s="153">
        <v>5</v>
      </c>
      <c r="I2199" s="151">
        <v>6</v>
      </c>
      <c r="J2199" s="154" t="s">
        <v>182</v>
      </c>
    </row>
    <row r="2200" spans="1:10" x14ac:dyDescent="0.3">
      <c r="A2200" s="151">
        <v>2199</v>
      </c>
      <c r="B2200" s="151" t="s">
        <v>4652</v>
      </c>
      <c r="C2200" s="151" t="s">
        <v>4653</v>
      </c>
      <c r="D2200" s="151" t="s">
        <v>4634</v>
      </c>
      <c r="E2200" s="151" t="s">
        <v>4635</v>
      </c>
      <c r="F2200" s="151">
        <v>2</v>
      </c>
      <c r="G2200" s="151" t="s">
        <v>4525</v>
      </c>
      <c r="H2200" s="153">
        <v>5</v>
      </c>
      <c r="I2200" s="151">
        <v>6</v>
      </c>
      <c r="J2200" s="154" t="s">
        <v>182</v>
      </c>
    </row>
    <row r="2201" spans="1:10" x14ac:dyDescent="0.3">
      <c r="A2201" s="151">
        <v>2200</v>
      </c>
      <c r="B2201" s="151" t="s">
        <v>4654</v>
      </c>
      <c r="C2201" s="151" t="s">
        <v>4655</v>
      </c>
      <c r="D2201" s="151" t="s">
        <v>4634</v>
      </c>
      <c r="E2201" s="151" t="s">
        <v>4635</v>
      </c>
      <c r="F2201" s="151">
        <v>2</v>
      </c>
      <c r="G2201" s="151" t="s">
        <v>4525</v>
      </c>
      <c r="H2201" s="153">
        <v>5</v>
      </c>
      <c r="I2201" s="151">
        <v>6</v>
      </c>
      <c r="J2201" s="154" t="s">
        <v>182</v>
      </c>
    </row>
    <row r="2202" spans="1:10" x14ac:dyDescent="0.3">
      <c r="A2202" s="151">
        <v>2201</v>
      </c>
      <c r="B2202" s="151" t="s">
        <v>4656</v>
      </c>
      <c r="C2202" s="151" t="s">
        <v>4657</v>
      </c>
      <c r="D2202" s="151" t="s">
        <v>4634</v>
      </c>
      <c r="E2202" s="151" t="s">
        <v>4635</v>
      </c>
      <c r="F2202" s="151">
        <v>2</v>
      </c>
      <c r="G2202" s="151" t="s">
        <v>4525</v>
      </c>
      <c r="H2202" s="153">
        <v>5</v>
      </c>
      <c r="I2202" s="151">
        <v>6</v>
      </c>
      <c r="J2202" s="154" t="s">
        <v>182</v>
      </c>
    </row>
    <row r="2203" spans="1:10" x14ac:dyDescent="0.3">
      <c r="A2203" s="151">
        <v>2202</v>
      </c>
      <c r="B2203" s="151" t="s">
        <v>4658</v>
      </c>
      <c r="C2203" s="151" t="s">
        <v>4659</v>
      </c>
      <c r="D2203" s="151" t="s">
        <v>4634</v>
      </c>
      <c r="E2203" s="151" t="s">
        <v>4635</v>
      </c>
      <c r="F2203" s="151">
        <v>2</v>
      </c>
      <c r="G2203" s="151" t="s">
        <v>4525</v>
      </c>
      <c r="H2203" s="153">
        <v>5</v>
      </c>
      <c r="I2203" s="151">
        <v>6</v>
      </c>
      <c r="J2203" s="154" t="s">
        <v>182</v>
      </c>
    </row>
    <row r="2204" spans="1:10" x14ac:dyDescent="0.3">
      <c r="A2204" s="151">
        <v>2203</v>
      </c>
      <c r="B2204" s="151" t="s">
        <v>4660</v>
      </c>
      <c r="C2204" s="151" t="s">
        <v>4661</v>
      </c>
      <c r="D2204" s="151" t="s">
        <v>4634</v>
      </c>
      <c r="E2204" s="151" t="s">
        <v>4635</v>
      </c>
      <c r="F2204" s="151">
        <v>2</v>
      </c>
      <c r="G2204" s="151" t="s">
        <v>4525</v>
      </c>
      <c r="H2204" s="153">
        <v>5</v>
      </c>
      <c r="I2204" s="151">
        <v>6</v>
      </c>
      <c r="J2204" s="154" t="s">
        <v>182</v>
      </c>
    </row>
    <row r="2205" spans="1:10" x14ac:dyDescent="0.3">
      <c r="A2205" s="151">
        <v>2204</v>
      </c>
      <c r="B2205" s="151" t="s">
        <v>4662</v>
      </c>
      <c r="C2205" s="151" t="s">
        <v>4663</v>
      </c>
      <c r="D2205" s="151" t="s">
        <v>4634</v>
      </c>
      <c r="E2205" s="151" t="s">
        <v>4635</v>
      </c>
      <c r="F2205" s="151">
        <v>2</v>
      </c>
      <c r="G2205" s="151" t="s">
        <v>4525</v>
      </c>
      <c r="H2205" s="153">
        <v>5</v>
      </c>
      <c r="I2205" s="151">
        <v>6</v>
      </c>
      <c r="J2205" s="154" t="s">
        <v>182</v>
      </c>
    </row>
    <row r="2206" spans="1:10" x14ac:dyDescent="0.3">
      <c r="A2206" s="151">
        <v>2205</v>
      </c>
      <c r="B2206" s="151" t="s">
        <v>4664</v>
      </c>
      <c r="C2206" s="151" t="s">
        <v>4665</v>
      </c>
      <c r="D2206" s="151" t="s">
        <v>4634</v>
      </c>
      <c r="E2206" s="151" t="s">
        <v>4635</v>
      </c>
      <c r="F2206" s="151">
        <v>2</v>
      </c>
      <c r="G2206" s="151" t="s">
        <v>4525</v>
      </c>
      <c r="H2206" s="153">
        <v>5</v>
      </c>
      <c r="I2206" s="151">
        <v>6</v>
      </c>
      <c r="J2206" s="154" t="s">
        <v>182</v>
      </c>
    </row>
    <row r="2207" spans="1:10" x14ac:dyDescent="0.3">
      <c r="A2207" s="151">
        <v>2206</v>
      </c>
      <c r="B2207" s="151" t="s">
        <v>4666</v>
      </c>
      <c r="C2207" s="151" t="s">
        <v>4667</v>
      </c>
      <c r="D2207" s="151" t="s">
        <v>4634</v>
      </c>
      <c r="E2207" s="151" t="s">
        <v>4635</v>
      </c>
      <c r="F2207" s="151">
        <v>2</v>
      </c>
      <c r="G2207" s="151" t="s">
        <v>4525</v>
      </c>
      <c r="H2207" s="153">
        <v>5</v>
      </c>
      <c r="I2207" s="151">
        <v>6</v>
      </c>
      <c r="J2207" s="154" t="s">
        <v>182</v>
      </c>
    </row>
    <row r="2208" spans="1:10" x14ac:dyDescent="0.3">
      <c r="A2208" s="151">
        <v>2207</v>
      </c>
      <c r="B2208" s="151" t="s">
        <v>4668</v>
      </c>
      <c r="C2208" s="151" t="s">
        <v>4669</v>
      </c>
      <c r="D2208" s="151" t="s">
        <v>4634</v>
      </c>
      <c r="E2208" s="151" t="s">
        <v>4635</v>
      </c>
      <c r="F2208" s="151">
        <v>2</v>
      </c>
      <c r="G2208" s="151" t="s">
        <v>4525</v>
      </c>
      <c r="H2208" s="153">
        <v>5</v>
      </c>
      <c r="I2208" s="151">
        <v>6</v>
      </c>
      <c r="J2208" s="154" t="s">
        <v>182</v>
      </c>
    </row>
    <row r="2209" spans="1:10" x14ac:dyDescent="0.3">
      <c r="A2209" s="151">
        <v>2208</v>
      </c>
      <c r="B2209" s="151" t="s">
        <v>4670</v>
      </c>
      <c r="C2209" s="151" t="s">
        <v>4671</v>
      </c>
      <c r="D2209" s="151" t="s">
        <v>4634</v>
      </c>
      <c r="E2209" s="151" t="s">
        <v>4635</v>
      </c>
      <c r="F2209" s="151">
        <v>2</v>
      </c>
      <c r="G2209" s="151" t="s">
        <v>4525</v>
      </c>
      <c r="H2209" s="153">
        <v>5</v>
      </c>
      <c r="I2209" s="151">
        <v>6</v>
      </c>
      <c r="J2209" s="154" t="s">
        <v>182</v>
      </c>
    </row>
    <row r="2210" spans="1:10" x14ac:dyDescent="0.3">
      <c r="A2210" s="151">
        <v>2209</v>
      </c>
      <c r="B2210" s="151" t="s">
        <v>4672</v>
      </c>
      <c r="C2210" s="151" t="s">
        <v>4673</v>
      </c>
      <c r="D2210" s="151" t="s">
        <v>4634</v>
      </c>
      <c r="E2210" s="151" t="s">
        <v>4635</v>
      </c>
      <c r="F2210" s="151">
        <v>2</v>
      </c>
      <c r="G2210" s="151" t="s">
        <v>4525</v>
      </c>
      <c r="H2210" s="153">
        <v>5</v>
      </c>
      <c r="I2210" s="151">
        <v>6</v>
      </c>
      <c r="J2210" s="154" t="s">
        <v>182</v>
      </c>
    </row>
    <row r="2211" spans="1:10" x14ac:dyDescent="0.3">
      <c r="A2211" s="151">
        <v>2210</v>
      </c>
      <c r="B2211" s="151" t="s">
        <v>4674</v>
      </c>
      <c r="C2211" s="151" t="s">
        <v>4675</v>
      </c>
      <c r="D2211" s="151" t="s">
        <v>4634</v>
      </c>
      <c r="E2211" s="151" t="s">
        <v>4635</v>
      </c>
      <c r="F2211" s="151">
        <v>2</v>
      </c>
      <c r="G2211" s="151" t="s">
        <v>4525</v>
      </c>
      <c r="H2211" s="153">
        <v>5</v>
      </c>
      <c r="I2211" s="151">
        <v>6</v>
      </c>
      <c r="J2211" s="154" t="s">
        <v>182</v>
      </c>
    </row>
    <row r="2212" spans="1:10" x14ac:dyDescent="0.3">
      <c r="A2212" s="151">
        <v>2211</v>
      </c>
      <c r="B2212" s="151" t="s">
        <v>4676</v>
      </c>
      <c r="C2212" s="151" t="s">
        <v>4677</v>
      </c>
      <c r="D2212" s="151" t="s">
        <v>4634</v>
      </c>
      <c r="E2212" s="151" t="s">
        <v>4635</v>
      </c>
      <c r="F2212" s="151">
        <v>2</v>
      </c>
      <c r="G2212" s="151" t="s">
        <v>4525</v>
      </c>
      <c r="H2212" s="153">
        <v>5</v>
      </c>
      <c r="I2212" s="151">
        <v>6</v>
      </c>
      <c r="J2212" s="154" t="s">
        <v>182</v>
      </c>
    </row>
    <row r="2213" spans="1:10" x14ac:dyDescent="0.3">
      <c r="A2213" s="151">
        <v>2212</v>
      </c>
      <c r="B2213" s="151" t="s">
        <v>4678</v>
      </c>
      <c r="C2213" s="151" t="s">
        <v>4679</v>
      </c>
      <c r="D2213" s="151" t="s">
        <v>4634</v>
      </c>
      <c r="E2213" s="151" t="s">
        <v>4635</v>
      </c>
      <c r="F2213" s="151">
        <v>2</v>
      </c>
      <c r="G2213" s="151" t="s">
        <v>4525</v>
      </c>
      <c r="H2213" s="153">
        <v>5</v>
      </c>
      <c r="I2213" s="151">
        <v>6</v>
      </c>
      <c r="J2213" s="154" t="s">
        <v>182</v>
      </c>
    </row>
    <row r="2214" spans="1:10" x14ac:dyDescent="0.3">
      <c r="A2214" s="151">
        <v>2213</v>
      </c>
      <c r="B2214" s="151" t="s">
        <v>4680</v>
      </c>
      <c r="C2214" s="151" t="s">
        <v>4681</v>
      </c>
      <c r="D2214" s="151" t="s">
        <v>4634</v>
      </c>
      <c r="E2214" s="151" t="s">
        <v>4635</v>
      </c>
      <c r="F2214" s="151">
        <v>2</v>
      </c>
      <c r="G2214" s="151" t="s">
        <v>4525</v>
      </c>
      <c r="H2214" s="153">
        <v>5</v>
      </c>
      <c r="I2214" s="151">
        <v>6</v>
      </c>
      <c r="J2214" s="154" t="s">
        <v>182</v>
      </c>
    </row>
    <row r="2215" spans="1:10" x14ac:dyDescent="0.3">
      <c r="A2215" s="151">
        <v>2214</v>
      </c>
      <c r="B2215" s="151" t="s">
        <v>4682</v>
      </c>
      <c r="C2215" s="151" t="s">
        <v>4683</v>
      </c>
      <c r="D2215" s="151" t="s">
        <v>4634</v>
      </c>
      <c r="E2215" s="151" t="s">
        <v>4635</v>
      </c>
      <c r="F2215" s="151">
        <v>2</v>
      </c>
      <c r="G2215" s="151" t="s">
        <v>4525</v>
      </c>
      <c r="H2215" s="153">
        <v>5</v>
      </c>
      <c r="I2215" s="151">
        <v>6</v>
      </c>
      <c r="J2215" s="154" t="s">
        <v>182</v>
      </c>
    </row>
    <row r="2216" spans="1:10" x14ac:dyDescent="0.3">
      <c r="A2216" s="151">
        <v>2215</v>
      </c>
      <c r="B2216" s="151" t="s">
        <v>4684</v>
      </c>
      <c r="C2216" s="151" t="s">
        <v>4685</v>
      </c>
      <c r="D2216" s="151" t="s">
        <v>4634</v>
      </c>
      <c r="E2216" s="151" t="s">
        <v>4635</v>
      </c>
      <c r="F2216" s="151">
        <v>2</v>
      </c>
      <c r="G2216" s="151" t="s">
        <v>4525</v>
      </c>
      <c r="H2216" s="153">
        <v>5</v>
      </c>
      <c r="I2216" s="151">
        <v>6</v>
      </c>
      <c r="J2216" s="154" t="s">
        <v>182</v>
      </c>
    </row>
    <row r="2217" spans="1:10" x14ac:dyDescent="0.3">
      <c r="A2217" s="151">
        <v>2216</v>
      </c>
      <c r="B2217" s="151" t="s">
        <v>4686</v>
      </c>
      <c r="C2217" s="151" t="s">
        <v>4687</v>
      </c>
      <c r="D2217" s="151" t="s">
        <v>4634</v>
      </c>
      <c r="E2217" s="151" t="s">
        <v>4635</v>
      </c>
      <c r="F2217" s="151">
        <v>2</v>
      </c>
      <c r="G2217" s="151" t="s">
        <v>4525</v>
      </c>
      <c r="H2217" s="153">
        <v>5</v>
      </c>
      <c r="I2217" s="151">
        <v>6</v>
      </c>
      <c r="J2217" s="154" t="s">
        <v>182</v>
      </c>
    </row>
    <row r="2218" spans="1:10" x14ac:dyDescent="0.3">
      <c r="A2218" s="151">
        <v>2217</v>
      </c>
      <c r="B2218" s="151" t="s">
        <v>4688</v>
      </c>
      <c r="C2218" s="151" t="s">
        <v>4689</v>
      </c>
      <c r="D2218" s="151" t="s">
        <v>4634</v>
      </c>
      <c r="E2218" s="151" t="s">
        <v>4635</v>
      </c>
      <c r="F2218" s="151">
        <v>2</v>
      </c>
      <c r="G2218" s="151" t="s">
        <v>4525</v>
      </c>
      <c r="H2218" s="153">
        <v>5</v>
      </c>
      <c r="I2218" s="151">
        <v>6</v>
      </c>
      <c r="J2218" s="154" t="s">
        <v>182</v>
      </c>
    </row>
    <row r="2219" spans="1:10" x14ac:dyDescent="0.3">
      <c r="A2219" s="151">
        <v>2218</v>
      </c>
      <c r="B2219" s="151" t="s">
        <v>4690</v>
      </c>
      <c r="C2219" s="151" t="s">
        <v>4691</v>
      </c>
      <c r="D2219" s="151" t="s">
        <v>4634</v>
      </c>
      <c r="E2219" s="151" t="s">
        <v>4635</v>
      </c>
      <c r="F2219" s="151">
        <v>2</v>
      </c>
      <c r="G2219" s="151" t="s">
        <v>4525</v>
      </c>
      <c r="H2219" s="153">
        <v>5</v>
      </c>
      <c r="I2219" s="151">
        <v>6</v>
      </c>
      <c r="J2219" s="154" t="s">
        <v>182</v>
      </c>
    </row>
    <row r="2220" spans="1:10" x14ac:dyDescent="0.3">
      <c r="A2220" s="151">
        <v>2219</v>
      </c>
      <c r="B2220" s="151" t="s">
        <v>4692</v>
      </c>
      <c r="C2220" s="151" t="s">
        <v>4693</v>
      </c>
      <c r="D2220" s="151" t="s">
        <v>4634</v>
      </c>
      <c r="E2220" s="151" t="s">
        <v>4635</v>
      </c>
      <c r="F2220" s="151">
        <v>2</v>
      </c>
      <c r="G2220" s="151" t="s">
        <v>4525</v>
      </c>
      <c r="H2220" s="153">
        <v>5</v>
      </c>
      <c r="I2220" s="151">
        <v>6</v>
      </c>
      <c r="J2220" s="154" t="s">
        <v>182</v>
      </c>
    </row>
    <row r="2221" spans="1:10" x14ac:dyDescent="0.3">
      <c r="A2221" s="151">
        <v>2220</v>
      </c>
      <c r="B2221" s="151" t="s">
        <v>4694</v>
      </c>
      <c r="C2221" s="151" t="s">
        <v>4695</v>
      </c>
      <c r="D2221" s="151" t="s">
        <v>4696</v>
      </c>
      <c r="E2221" s="151" t="s">
        <v>4697</v>
      </c>
      <c r="F2221" s="151">
        <v>2</v>
      </c>
      <c r="G2221" s="151" t="s">
        <v>4525</v>
      </c>
      <c r="H2221" s="153">
        <v>5</v>
      </c>
      <c r="I2221" s="151">
        <v>6</v>
      </c>
      <c r="J2221" s="154" t="s">
        <v>182</v>
      </c>
    </row>
    <row r="2222" spans="1:10" x14ac:dyDescent="0.3">
      <c r="A2222" s="151">
        <v>2221</v>
      </c>
      <c r="B2222" s="151" t="s">
        <v>4698</v>
      </c>
      <c r="C2222" s="151" t="s">
        <v>4699</v>
      </c>
      <c r="D2222" s="151" t="s">
        <v>4696</v>
      </c>
      <c r="E2222" s="151" t="s">
        <v>4697</v>
      </c>
      <c r="F2222" s="151">
        <v>2</v>
      </c>
      <c r="G2222" s="151" t="s">
        <v>4525</v>
      </c>
      <c r="H2222" s="153">
        <v>5</v>
      </c>
      <c r="I2222" s="151">
        <v>6</v>
      </c>
      <c r="J2222" s="154" t="s">
        <v>182</v>
      </c>
    </row>
    <row r="2223" spans="1:10" x14ac:dyDescent="0.3">
      <c r="A2223" s="151">
        <v>2222</v>
      </c>
      <c r="B2223" s="151" t="s">
        <v>4700</v>
      </c>
      <c r="C2223" s="151" t="s">
        <v>4701</v>
      </c>
      <c r="D2223" s="151" t="s">
        <v>4696</v>
      </c>
      <c r="E2223" s="151" t="s">
        <v>4697</v>
      </c>
      <c r="F2223" s="151">
        <v>2</v>
      </c>
      <c r="G2223" s="151" t="s">
        <v>4525</v>
      </c>
      <c r="H2223" s="153">
        <v>5</v>
      </c>
      <c r="I2223" s="151">
        <v>6</v>
      </c>
      <c r="J2223" s="154" t="s">
        <v>182</v>
      </c>
    </row>
    <row r="2224" spans="1:10" x14ac:dyDescent="0.3">
      <c r="A2224" s="151">
        <v>2223</v>
      </c>
      <c r="B2224" s="151" t="s">
        <v>4702</v>
      </c>
      <c r="C2224" s="151" t="s">
        <v>4703</v>
      </c>
      <c r="D2224" s="151" t="s">
        <v>4696</v>
      </c>
      <c r="E2224" s="151" t="s">
        <v>4697</v>
      </c>
      <c r="F2224" s="151">
        <v>2</v>
      </c>
      <c r="G2224" s="151" t="s">
        <v>4525</v>
      </c>
      <c r="H2224" s="153">
        <v>5</v>
      </c>
      <c r="I2224" s="151">
        <v>6</v>
      </c>
      <c r="J2224" s="154" t="s">
        <v>182</v>
      </c>
    </row>
    <row r="2225" spans="1:10" x14ac:dyDescent="0.3">
      <c r="A2225" s="151">
        <v>2224</v>
      </c>
      <c r="B2225" s="151" t="s">
        <v>4704</v>
      </c>
      <c r="C2225" s="151" t="s">
        <v>4705</v>
      </c>
      <c r="D2225" s="151" t="s">
        <v>4696</v>
      </c>
      <c r="E2225" s="151" t="s">
        <v>4697</v>
      </c>
      <c r="F2225" s="151">
        <v>2</v>
      </c>
      <c r="G2225" s="151" t="s">
        <v>4525</v>
      </c>
      <c r="H2225" s="153">
        <v>5</v>
      </c>
      <c r="I2225" s="151">
        <v>6</v>
      </c>
      <c r="J2225" s="154" t="s">
        <v>182</v>
      </c>
    </row>
    <row r="2226" spans="1:10" x14ac:dyDescent="0.3">
      <c r="A2226" s="151">
        <v>2225</v>
      </c>
      <c r="B2226" s="151" t="s">
        <v>4706</v>
      </c>
      <c r="C2226" s="151" t="s">
        <v>4707</v>
      </c>
      <c r="D2226" s="151" t="s">
        <v>4696</v>
      </c>
      <c r="E2226" s="151" t="s">
        <v>4697</v>
      </c>
      <c r="F2226" s="151">
        <v>2</v>
      </c>
      <c r="G2226" s="151" t="s">
        <v>4525</v>
      </c>
      <c r="H2226" s="153">
        <v>5</v>
      </c>
      <c r="I2226" s="151">
        <v>6</v>
      </c>
      <c r="J2226" s="154" t="s">
        <v>182</v>
      </c>
    </row>
    <row r="2227" spans="1:10" x14ac:dyDescent="0.3">
      <c r="A2227" s="151">
        <v>2226</v>
      </c>
      <c r="B2227" s="151" t="s">
        <v>4708</v>
      </c>
      <c r="C2227" s="151" t="s">
        <v>4709</v>
      </c>
      <c r="D2227" s="151" t="s">
        <v>4696</v>
      </c>
      <c r="E2227" s="151" t="s">
        <v>4697</v>
      </c>
      <c r="F2227" s="151">
        <v>2</v>
      </c>
      <c r="G2227" s="151" t="s">
        <v>4525</v>
      </c>
      <c r="H2227" s="153">
        <v>5</v>
      </c>
      <c r="I2227" s="151">
        <v>6</v>
      </c>
      <c r="J2227" s="154" t="s">
        <v>182</v>
      </c>
    </row>
    <row r="2228" spans="1:10" x14ac:dyDescent="0.3">
      <c r="A2228" s="151">
        <v>2227</v>
      </c>
      <c r="B2228" s="151" t="s">
        <v>4710</v>
      </c>
      <c r="C2228" s="151" t="s">
        <v>4711</v>
      </c>
      <c r="D2228" s="151" t="s">
        <v>4696</v>
      </c>
      <c r="E2228" s="151" t="s">
        <v>4697</v>
      </c>
      <c r="F2228" s="151">
        <v>2</v>
      </c>
      <c r="G2228" s="151" t="s">
        <v>4525</v>
      </c>
      <c r="H2228" s="153">
        <v>5</v>
      </c>
      <c r="I2228" s="151">
        <v>6</v>
      </c>
      <c r="J2228" s="154" t="s">
        <v>182</v>
      </c>
    </row>
    <row r="2229" spans="1:10" x14ac:dyDescent="0.3">
      <c r="A2229" s="151">
        <v>2228</v>
      </c>
      <c r="B2229" s="151" t="s">
        <v>4712</v>
      </c>
      <c r="C2229" s="151" t="s">
        <v>4713</v>
      </c>
      <c r="D2229" s="151" t="s">
        <v>4696</v>
      </c>
      <c r="E2229" s="151" t="s">
        <v>4697</v>
      </c>
      <c r="F2229" s="151">
        <v>2</v>
      </c>
      <c r="G2229" s="151" t="s">
        <v>4525</v>
      </c>
      <c r="H2229" s="153">
        <v>5</v>
      </c>
      <c r="I2229" s="151">
        <v>6</v>
      </c>
      <c r="J2229" s="154" t="s">
        <v>182</v>
      </c>
    </row>
    <row r="2230" spans="1:10" x14ac:dyDescent="0.3">
      <c r="A2230" s="151">
        <v>2229</v>
      </c>
      <c r="B2230" s="151" t="s">
        <v>4714</v>
      </c>
      <c r="C2230" s="151" t="s">
        <v>4715</v>
      </c>
      <c r="D2230" s="151" t="s">
        <v>4696</v>
      </c>
      <c r="E2230" s="151" t="s">
        <v>4697</v>
      </c>
      <c r="F2230" s="151">
        <v>2</v>
      </c>
      <c r="G2230" s="151" t="s">
        <v>4525</v>
      </c>
      <c r="H2230" s="153">
        <v>5</v>
      </c>
      <c r="I2230" s="151">
        <v>6</v>
      </c>
      <c r="J2230" s="154" t="s">
        <v>182</v>
      </c>
    </row>
    <row r="2231" spans="1:10" x14ac:dyDescent="0.3">
      <c r="A2231" s="151">
        <v>2230</v>
      </c>
      <c r="B2231" s="151" t="s">
        <v>4716</v>
      </c>
      <c r="C2231" s="151" t="s">
        <v>4717</v>
      </c>
      <c r="D2231" s="151" t="s">
        <v>4696</v>
      </c>
      <c r="E2231" s="151" t="s">
        <v>4697</v>
      </c>
      <c r="F2231" s="151">
        <v>2</v>
      </c>
      <c r="G2231" s="151" t="s">
        <v>4525</v>
      </c>
      <c r="H2231" s="153">
        <v>5</v>
      </c>
      <c r="I2231" s="151">
        <v>6</v>
      </c>
      <c r="J2231" s="154" t="s">
        <v>182</v>
      </c>
    </row>
    <row r="2232" spans="1:10" x14ac:dyDescent="0.3">
      <c r="A2232" s="151">
        <v>2231</v>
      </c>
      <c r="B2232" s="151" t="s">
        <v>4718</v>
      </c>
      <c r="C2232" s="151" t="s">
        <v>4719</v>
      </c>
      <c r="D2232" s="151" t="s">
        <v>4696</v>
      </c>
      <c r="E2232" s="151" t="s">
        <v>4697</v>
      </c>
      <c r="F2232" s="151">
        <v>2</v>
      </c>
      <c r="G2232" s="151" t="s">
        <v>4525</v>
      </c>
      <c r="H2232" s="153">
        <v>5</v>
      </c>
      <c r="I2232" s="151">
        <v>6</v>
      </c>
      <c r="J2232" s="154" t="s">
        <v>182</v>
      </c>
    </row>
    <row r="2233" spans="1:10" x14ac:dyDescent="0.3">
      <c r="A2233" s="151">
        <v>2232</v>
      </c>
      <c r="B2233" s="151" t="s">
        <v>4720</v>
      </c>
      <c r="C2233" s="151" t="s">
        <v>4721</v>
      </c>
      <c r="D2233" s="151" t="s">
        <v>4696</v>
      </c>
      <c r="E2233" s="151" t="s">
        <v>4697</v>
      </c>
      <c r="F2233" s="151">
        <v>2</v>
      </c>
      <c r="G2233" s="151" t="s">
        <v>4525</v>
      </c>
      <c r="H2233" s="153">
        <v>5</v>
      </c>
      <c r="I2233" s="151">
        <v>6</v>
      </c>
      <c r="J2233" s="154" t="s">
        <v>182</v>
      </c>
    </row>
    <row r="2234" spans="1:10" x14ac:dyDescent="0.3">
      <c r="A2234" s="151">
        <v>2233</v>
      </c>
      <c r="B2234" s="151" t="s">
        <v>4722</v>
      </c>
      <c r="C2234" s="151" t="s">
        <v>4723</v>
      </c>
      <c r="D2234" s="151" t="s">
        <v>4696</v>
      </c>
      <c r="E2234" s="151" t="s">
        <v>4697</v>
      </c>
      <c r="F2234" s="151">
        <v>2</v>
      </c>
      <c r="G2234" s="151" t="s">
        <v>4525</v>
      </c>
      <c r="H2234" s="153">
        <v>5</v>
      </c>
      <c r="I2234" s="151">
        <v>6</v>
      </c>
      <c r="J2234" s="154" t="s">
        <v>182</v>
      </c>
    </row>
    <row r="2235" spans="1:10" x14ac:dyDescent="0.3">
      <c r="A2235" s="151">
        <v>2234</v>
      </c>
      <c r="B2235" s="151" t="s">
        <v>4724</v>
      </c>
      <c r="C2235" s="151" t="s">
        <v>4725</v>
      </c>
      <c r="D2235" s="151" t="s">
        <v>4696</v>
      </c>
      <c r="E2235" s="151" t="s">
        <v>4697</v>
      </c>
      <c r="F2235" s="151">
        <v>2</v>
      </c>
      <c r="G2235" s="151" t="s">
        <v>4525</v>
      </c>
      <c r="H2235" s="153">
        <v>5</v>
      </c>
      <c r="I2235" s="151">
        <v>6</v>
      </c>
      <c r="J2235" s="154" t="s">
        <v>182</v>
      </c>
    </row>
    <row r="2236" spans="1:10" x14ac:dyDescent="0.3">
      <c r="A2236" s="151">
        <v>2235</v>
      </c>
      <c r="B2236" s="151" t="s">
        <v>4726</v>
      </c>
      <c r="C2236" s="151" t="s">
        <v>4727</v>
      </c>
      <c r="D2236" s="151" t="s">
        <v>4696</v>
      </c>
      <c r="E2236" s="151" t="s">
        <v>4697</v>
      </c>
      <c r="F2236" s="151">
        <v>2</v>
      </c>
      <c r="G2236" s="151" t="s">
        <v>4525</v>
      </c>
      <c r="H2236" s="153">
        <v>5</v>
      </c>
      <c r="I2236" s="151">
        <v>6</v>
      </c>
      <c r="J2236" s="154" t="s">
        <v>182</v>
      </c>
    </row>
    <row r="2237" spans="1:10" x14ac:dyDescent="0.3">
      <c r="A2237" s="151">
        <v>2236</v>
      </c>
      <c r="B2237" s="151" t="s">
        <v>4728</v>
      </c>
      <c r="C2237" s="151" t="s">
        <v>4729</v>
      </c>
      <c r="D2237" s="151" t="s">
        <v>4696</v>
      </c>
      <c r="E2237" s="151" t="s">
        <v>4697</v>
      </c>
      <c r="F2237" s="151">
        <v>2</v>
      </c>
      <c r="G2237" s="151" t="s">
        <v>4525</v>
      </c>
      <c r="H2237" s="153">
        <v>5</v>
      </c>
      <c r="I2237" s="151">
        <v>6</v>
      </c>
      <c r="J2237" s="154" t="s">
        <v>182</v>
      </c>
    </row>
    <row r="2238" spans="1:10" x14ac:dyDescent="0.3">
      <c r="A2238" s="151">
        <v>2237</v>
      </c>
      <c r="B2238" s="151" t="s">
        <v>4730</v>
      </c>
      <c r="C2238" s="151" t="s">
        <v>4731</v>
      </c>
      <c r="D2238" s="151" t="s">
        <v>4696</v>
      </c>
      <c r="E2238" s="151" t="s">
        <v>4697</v>
      </c>
      <c r="F2238" s="151">
        <v>2</v>
      </c>
      <c r="G2238" s="151" t="s">
        <v>4525</v>
      </c>
      <c r="H2238" s="153">
        <v>5</v>
      </c>
      <c r="I2238" s="151">
        <v>6</v>
      </c>
      <c r="J2238" s="154" t="s">
        <v>182</v>
      </c>
    </row>
    <row r="2239" spans="1:10" x14ac:dyDescent="0.3">
      <c r="A2239" s="151">
        <v>2238</v>
      </c>
      <c r="B2239" s="151" t="s">
        <v>4732</v>
      </c>
      <c r="C2239" s="151" t="s">
        <v>4733</v>
      </c>
      <c r="D2239" s="151" t="s">
        <v>4696</v>
      </c>
      <c r="E2239" s="151" t="s">
        <v>4697</v>
      </c>
      <c r="F2239" s="151">
        <v>2</v>
      </c>
      <c r="G2239" s="151" t="s">
        <v>4525</v>
      </c>
      <c r="H2239" s="153">
        <v>5</v>
      </c>
      <c r="I2239" s="151">
        <v>6</v>
      </c>
      <c r="J2239" s="154" t="s">
        <v>182</v>
      </c>
    </row>
    <row r="2240" spans="1:10" x14ac:dyDescent="0.3">
      <c r="A2240" s="151">
        <v>2239</v>
      </c>
      <c r="B2240" s="151" t="s">
        <v>4734</v>
      </c>
      <c r="C2240" s="151" t="s">
        <v>4735</v>
      </c>
      <c r="D2240" s="151" t="s">
        <v>4696</v>
      </c>
      <c r="E2240" s="151" t="s">
        <v>4697</v>
      </c>
      <c r="F2240" s="151">
        <v>2</v>
      </c>
      <c r="G2240" s="151" t="s">
        <v>4525</v>
      </c>
      <c r="H2240" s="153">
        <v>5</v>
      </c>
      <c r="I2240" s="151">
        <v>6</v>
      </c>
      <c r="J2240" s="154" t="s">
        <v>182</v>
      </c>
    </row>
    <row r="2241" spans="1:10" x14ac:dyDescent="0.3">
      <c r="A2241" s="151">
        <v>2240</v>
      </c>
      <c r="B2241" s="151" t="s">
        <v>4736</v>
      </c>
      <c r="C2241" s="151" t="s">
        <v>4737</v>
      </c>
      <c r="D2241" s="151" t="s">
        <v>4696</v>
      </c>
      <c r="E2241" s="151" t="s">
        <v>4697</v>
      </c>
      <c r="F2241" s="151">
        <v>2</v>
      </c>
      <c r="G2241" s="151" t="s">
        <v>4525</v>
      </c>
      <c r="H2241" s="153">
        <v>5</v>
      </c>
      <c r="I2241" s="151">
        <v>6</v>
      </c>
      <c r="J2241" s="154" t="s">
        <v>182</v>
      </c>
    </row>
    <row r="2242" spans="1:10" x14ac:dyDescent="0.3">
      <c r="A2242" s="151">
        <v>2241</v>
      </c>
      <c r="B2242" s="151" t="s">
        <v>4738</v>
      </c>
      <c r="C2242" s="151" t="s">
        <v>4739</v>
      </c>
      <c r="D2242" s="151" t="s">
        <v>4696</v>
      </c>
      <c r="E2242" s="151" t="s">
        <v>4697</v>
      </c>
      <c r="F2242" s="151">
        <v>2</v>
      </c>
      <c r="G2242" s="151" t="s">
        <v>4525</v>
      </c>
      <c r="H2242" s="153">
        <v>5</v>
      </c>
      <c r="I2242" s="151">
        <v>6</v>
      </c>
      <c r="J2242" s="154" t="s">
        <v>182</v>
      </c>
    </row>
    <row r="2243" spans="1:10" x14ac:dyDescent="0.3">
      <c r="A2243" s="151">
        <v>2242</v>
      </c>
      <c r="B2243" s="151" t="s">
        <v>4740</v>
      </c>
      <c r="C2243" s="151" t="s">
        <v>4741</v>
      </c>
      <c r="D2243" s="151" t="s">
        <v>4696</v>
      </c>
      <c r="E2243" s="151" t="s">
        <v>4697</v>
      </c>
      <c r="F2243" s="151">
        <v>2</v>
      </c>
      <c r="G2243" s="151" t="s">
        <v>4525</v>
      </c>
      <c r="H2243" s="153">
        <v>5</v>
      </c>
      <c r="I2243" s="151">
        <v>6</v>
      </c>
      <c r="J2243" s="154" t="s">
        <v>182</v>
      </c>
    </row>
    <row r="2244" spans="1:10" x14ac:dyDescent="0.3">
      <c r="A2244" s="151">
        <v>2243</v>
      </c>
      <c r="B2244" s="151" t="s">
        <v>4742</v>
      </c>
      <c r="C2244" s="151" t="s">
        <v>4743</v>
      </c>
      <c r="D2244" s="151" t="s">
        <v>4744</v>
      </c>
      <c r="E2244" s="151" t="s">
        <v>4745</v>
      </c>
      <c r="F2244" s="151">
        <v>2</v>
      </c>
      <c r="G2244" s="151" t="s">
        <v>4525</v>
      </c>
      <c r="H2244" s="153">
        <v>5</v>
      </c>
      <c r="I2244" s="151">
        <v>6</v>
      </c>
      <c r="J2244" s="154" t="s">
        <v>182</v>
      </c>
    </row>
    <row r="2245" spans="1:10" x14ac:dyDescent="0.3">
      <c r="A2245" s="151">
        <v>2244</v>
      </c>
      <c r="B2245" s="151" t="s">
        <v>4746</v>
      </c>
      <c r="C2245" s="151" t="s">
        <v>4747</v>
      </c>
      <c r="D2245" s="151" t="s">
        <v>4744</v>
      </c>
      <c r="E2245" s="151" t="s">
        <v>4745</v>
      </c>
      <c r="F2245" s="151">
        <v>2</v>
      </c>
      <c r="G2245" s="151" t="s">
        <v>4525</v>
      </c>
      <c r="H2245" s="153">
        <v>5</v>
      </c>
      <c r="I2245" s="151">
        <v>6</v>
      </c>
      <c r="J2245" s="154" t="s">
        <v>182</v>
      </c>
    </row>
    <row r="2246" spans="1:10" x14ac:dyDescent="0.3">
      <c r="A2246" s="151">
        <v>2245</v>
      </c>
      <c r="B2246" s="151" t="s">
        <v>4748</v>
      </c>
      <c r="C2246" s="151" t="s">
        <v>4749</v>
      </c>
      <c r="D2246" s="151" t="s">
        <v>4744</v>
      </c>
      <c r="E2246" s="151" t="s">
        <v>4745</v>
      </c>
      <c r="F2246" s="151">
        <v>2</v>
      </c>
      <c r="G2246" s="151" t="s">
        <v>4525</v>
      </c>
      <c r="H2246" s="153">
        <v>5</v>
      </c>
      <c r="I2246" s="151">
        <v>6</v>
      </c>
      <c r="J2246" s="154" t="s">
        <v>182</v>
      </c>
    </row>
    <row r="2247" spans="1:10" x14ac:dyDescent="0.3">
      <c r="A2247" s="151">
        <v>2246</v>
      </c>
      <c r="B2247" s="151" t="s">
        <v>4750</v>
      </c>
      <c r="C2247" s="151" t="s">
        <v>4751</v>
      </c>
      <c r="D2247" s="151" t="s">
        <v>4744</v>
      </c>
      <c r="E2247" s="151" t="s">
        <v>4745</v>
      </c>
      <c r="F2247" s="151">
        <v>2</v>
      </c>
      <c r="G2247" s="151" t="s">
        <v>4525</v>
      </c>
      <c r="H2247" s="153">
        <v>5</v>
      </c>
      <c r="I2247" s="151">
        <v>6</v>
      </c>
      <c r="J2247" s="154" t="s">
        <v>182</v>
      </c>
    </row>
    <row r="2248" spans="1:10" x14ac:dyDescent="0.3">
      <c r="A2248" s="151">
        <v>2247</v>
      </c>
      <c r="B2248" s="151" t="s">
        <v>4752</v>
      </c>
      <c r="C2248" s="151" t="s">
        <v>4753</v>
      </c>
      <c r="D2248" s="151" t="s">
        <v>4744</v>
      </c>
      <c r="E2248" s="151" t="s">
        <v>4745</v>
      </c>
      <c r="F2248" s="151">
        <v>2</v>
      </c>
      <c r="G2248" s="151" t="s">
        <v>4525</v>
      </c>
      <c r="H2248" s="153">
        <v>5</v>
      </c>
      <c r="I2248" s="151">
        <v>6</v>
      </c>
      <c r="J2248" s="154" t="s">
        <v>182</v>
      </c>
    </row>
    <row r="2249" spans="1:10" x14ac:dyDescent="0.3">
      <c r="A2249" s="151">
        <v>2248</v>
      </c>
      <c r="B2249" s="151" t="s">
        <v>4754</v>
      </c>
      <c r="C2249" s="151" t="s">
        <v>4755</v>
      </c>
      <c r="D2249" s="151" t="s">
        <v>4744</v>
      </c>
      <c r="E2249" s="151" t="s">
        <v>4745</v>
      </c>
      <c r="F2249" s="151">
        <v>2</v>
      </c>
      <c r="G2249" s="151" t="s">
        <v>4525</v>
      </c>
      <c r="H2249" s="153">
        <v>5</v>
      </c>
      <c r="I2249" s="151">
        <v>6</v>
      </c>
      <c r="J2249" s="154" t="s">
        <v>182</v>
      </c>
    </row>
    <row r="2250" spans="1:10" x14ac:dyDescent="0.3">
      <c r="A2250" s="151">
        <v>2249</v>
      </c>
      <c r="B2250" s="151" t="s">
        <v>4756</v>
      </c>
      <c r="C2250" s="151" t="s">
        <v>4757</v>
      </c>
      <c r="D2250" s="151" t="s">
        <v>4744</v>
      </c>
      <c r="E2250" s="151" t="s">
        <v>4745</v>
      </c>
      <c r="F2250" s="151">
        <v>2</v>
      </c>
      <c r="G2250" s="151" t="s">
        <v>4525</v>
      </c>
      <c r="H2250" s="153">
        <v>5</v>
      </c>
      <c r="I2250" s="151">
        <v>6</v>
      </c>
      <c r="J2250" s="154" t="s">
        <v>182</v>
      </c>
    </row>
    <row r="2251" spans="1:10" x14ac:dyDescent="0.3">
      <c r="A2251" s="151">
        <v>2250</v>
      </c>
      <c r="B2251" s="151" t="s">
        <v>4758</v>
      </c>
      <c r="C2251" s="151" t="s">
        <v>4759</v>
      </c>
      <c r="D2251" s="151" t="s">
        <v>4744</v>
      </c>
      <c r="E2251" s="151" t="s">
        <v>4745</v>
      </c>
      <c r="F2251" s="151">
        <v>2</v>
      </c>
      <c r="G2251" s="151" t="s">
        <v>4525</v>
      </c>
      <c r="H2251" s="153">
        <v>5</v>
      </c>
      <c r="I2251" s="151">
        <v>6</v>
      </c>
      <c r="J2251" s="154" t="s">
        <v>182</v>
      </c>
    </row>
    <row r="2252" spans="1:10" x14ac:dyDescent="0.3">
      <c r="A2252" s="151">
        <v>2251</v>
      </c>
      <c r="B2252" s="151" t="s">
        <v>4760</v>
      </c>
      <c r="C2252" s="151" t="s">
        <v>4761</v>
      </c>
      <c r="D2252" s="151" t="s">
        <v>4744</v>
      </c>
      <c r="E2252" s="151" t="s">
        <v>4745</v>
      </c>
      <c r="F2252" s="151">
        <v>2</v>
      </c>
      <c r="G2252" s="151" t="s">
        <v>4525</v>
      </c>
      <c r="H2252" s="153">
        <v>5</v>
      </c>
      <c r="I2252" s="151">
        <v>6</v>
      </c>
      <c r="J2252" s="154" t="s">
        <v>182</v>
      </c>
    </row>
    <row r="2253" spans="1:10" x14ac:dyDescent="0.3">
      <c r="A2253" s="151">
        <v>2252</v>
      </c>
      <c r="B2253" s="151" t="s">
        <v>4762</v>
      </c>
      <c r="C2253" s="151" t="s">
        <v>4763</v>
      </c>
      <c r="D2253" s="151" t="s">
        <v>4744</v>
      </c>
      <c r="E2253" s="151" t="s">
        <v>4745</v>
      </c>
      <c r="F2253" s="151">
        <v>2</v>
      </c>
      <c r="G2253" s="151" t="s">
        <v>4525</v>
      </c>
      <c r="H2253" s="153">
        <v>5</v>
      </c>
      <c r="I2253" s="151">
        <v>6</v>
      </c>
      <c r="J2253" s="154" t="s">
        <v>182</v>
      </c>
    </row>
    <row r="2254" spans="1:10" x14ac:dyDescent="0.3">
      <c r="A2254" s="151">
        <v>2253</v>
      </c>
      <c r="B2254" s="151" t="s">
        <v>4764</v>
      </c>
      <c r="C2254" s="151" t="s">
        <v>4765</v>
      </c>
      <c r="D2254" s="151" t="s">
        <v>4744</v>
      </c>
      <c r="E2254" s="151" t="s">
        <v>4745</v>
      </c>
      <c r="F2254" s="151">
        <v>2</v>
      </c>
      <c r="G2254" s="151" t="s">
        <v>4525</v>
      </c>
      <c r="H2254" s="153">
        <v>5</v>
      </c>
      <c r="I2254" s="151">
        <v>6</v>
      </c>
      <c r="J2254" s="154" t="s">
        <v>182</v>
      </c>
    </row>
    <row r="2255" spans="1:10" x14ac:dyDescent="0.3">
      <c r="A2255" s="151">
        <v>2254</v>
      </c>
      <c r="B2255" s="151" t="s">
        <v>4766</v>
      </c>
      <c r="C2255" s="151" t="s">
        <v>4767</v>
      </c>
      <c r="D2255" s="151" t="s">
        <v>4744</v>
      </c>
      <c r="E2255" s="151" t="s">
        <v>4745</v>
      </c>
      <c r="F2255" s="151">
        <v>2</v>
      </c>
      <c r="G2255" s="151" t="s">
        <v>4525</v>
      </c>
      <c r="H2255" s="153">
        <v>5</v>
      </c>
      <c r="I2255" s="151">
        <v>6</v>
      </c>
      <c r="J2255" s="154" t="s">
        <v>182</v>
      </c>
    </row>
    <row r="2256" spans="1:10" x14ac:dyDescent="0.3">
      <c r="A2256" s="151">
        <v>2255</v>
      </c>
      <c r="B2256" s="151" t="s">
        <v>4768</v>
      </c>
      <c r="C2256" s="151" t="s">
        <v>4769</v>
      </c>
      <c r="D2256" s="151" t="s">
        <v>4744</v>
      </c>
      <c r="E2256" s="151" t="s">
        <v>4745</v>
      </c>
      <c r="F2256" s="151">
        <v>2</v>
      </c>
      <c r="G2256" s="151" t="s">
        <v>4525</v>
      </c>
      <c r="H2256" s="153">
        <v>5</v>
      </c>
      <c r="I2256" s="151">
        <v>6</v>
      </c>
      <c r="J2256" s="154" t="s">
        <v>182</v>
      </c>
    </row>
    <row r="2257" spans="1:10" x14ac:dyDescent="0.3">
      <c r="A2257" s="151">
        <v>2256</v>
      </c>
      <c r="B2257" s="151" t="s">
        <v>4770</v>
      </c>
      <c r="C2257" s="151" t="s">
        <v>4771</v>
      </c>
      <c r="D2257" s="151" t="s">
        <v>4744</v>
      </c>
      <c r="E2257" s="151" t="s">
        <v>4745</v>
      </c>
      <c r="F2257" s="151">
        <v>2</v>
      </c>
      <c r="G2257" s="151" t="s">
        <v>4525</v>
      </c>
      <c r="H2257" s="153">
        <v>5</v>
      </c>
      <c r="I2257" s="151">
        <v>6</v>
      </c>
      <c r="J2257" s="154" t="s">
        <v>182</v>
      </c>
    </row>
    <row r="2258" spans="1:10" x14ac:dyDescent="0.3">
      <c r="A2258" s="151">
        <v>2257</v>
      </c>
      <c r="B2258" s="151" t="s">
        <v>4772</v>
      </c>
      <c r="C2258" s="151" t="s">
        <v>4773</v>
      </c>
      <c r="D2258" s="151" t="s">
        <v>4744</v>
      </c>
      <c r="E2258" s="151" t="s">
        <v>4745</v>
      </c>
      <c r="F2258" s="151">
        <v>2</v>
      </c>
      <c r="G2258" s="151" t="s">
        <v>4525</v>
      </c>
      <c r="H2258" s="153">
        <v>5</v>
      </c>
      <c r="I2258" s="151">
        <v>6</v>
      </c>
      <c r="J2258" s="154" t="s">
        <v>182</v>
      </c>
    </row>
    <row r="2259" spans="1:10" x14ac:dyDescent="0.3">
      <c r="A2259" s="151">
        <v>2258</v>
      </c>
      <c r="B2259" s="151" t="s">
        <v>4774</v>
      </c>
      <c r="C2259" s="151" t="s">
        <v>4775</v>
      </c>
      <c r="D2259" s="151" t="s">
        <v>4744</v>
      </c>
      <c r="E2259" s="151" t="s">
        <v>4745</v>
      </c>
      <c r="F2259" s="151">
        <v>2</v>
      </c>
      <c r="G2259" s="151" t="s">
        <v>4525</v>
      </c>
      <c r="H2259" s="153">
        <v>5</v>
      </c>
      <c r="I2259" s="151">
        <v>6</v>
      </c>
      <c r="J2259" s="154" t="s">
        <v>182</v>
      </c>
    </row>
    <row r="2260" spans="1:10" x14ac:dyDescent="0.3">
      <c r="A2260" s="151">
        <v>2259</v>
      </c>
      <c r="B2260" s="151" t="s">
        <v>4776</v>
      </c>
      <c r="C2260" s="151" t="s">
        <v>4777</v>
      </c>
      <c r="D2260" s="151" t="s">
        <v>4744</v>
      </c>
      <c r="E2260" s="151" t="s">
        <v>4745</v>
      </c>
      <c r="F2260" s="151">
        <v>2</v>
      </c>
      <c r="G2260" s="151" t="s">
        <v>4525</v>
      </c>
      <c r="H2260" s="153">
        <v>5</v>
      </c>
      <c r="I2260" s="151">
        <v>6</v>
      </c>
      <c r="J2260" s="154" t="s">
        <v>182</v>
      </c>
    </row>
    <row r="2261" spans="1:10" x14ac:dyDescent="0.3">
      <c r="A2261" s="151">
        <v>2260</v>
      </c>
      <c r="B2261" s="151" t="s">
        <v>4778</v>
      </c>
      <c r="C2261" s="151" t="s">
        <v>4779</v>
      </c>
      <c r="D2261" s="151" t="s">
        <v>4744</v>
      </c>
      <c r="E2261" s="151" t="s">
        <v>4745</v>
      </c>
      <c r="F2261" s="151">
        <v>2</v>
      </c>
      <c r="G2261" s="151" t="s">
        <v>4525</v>
      </c>
      <c r="H2261" s="153">
        <v>5</v>
      </c>
      <c r="I2261" s="151">
        <v>6</v>
      </c>
      <c r="J2261" s="154" t="s">
        <v>182</v>
      </c>
    </row>
    <row r="2262" spans="1:10" x14ac:dyDescent="0.3">
      <c r="A2262" s="151">
        <v>2261</v>
      </c>
      <c r="B2262" s="151" t="s">
        <v>4780</v>
      </c>
      <c r="C2262" s="151" t="s">
        <v>4781</v>
      </c>
      <c r="D2262" s="151" t="s">
        <v>4744</v>
      </c>
      <c r="E2262" s="151" t="s">
        <v>4745</v>
      </c>
      <c r="F2262" s="151">
        <v>2</v>
      </c>
      <c r="G2262" s="151" t="s">
        <v>4525</v>
      </c>
      <c r="H2262" s="153">
        <v>5</v>
      </c>
      <c r="I2262" s="151">
        <v>6</v>
      </c>
      <c r="J2262" s="154" t="s">
        <v>182</v>
      </c>
    </row>
    <row r="2263" spans="1:10" x14ac:dyDescent="0.3">
      <c r="A2263" s="151">
        <v>2262</v>
      </c>
      <c r="B2263" s="151" t="s">
        <v>4782</v>
      </c>
      <c r="C2263" s="151" t="s">
        <v>4783</v>
      </c>
      <c r="D2263" s="151" t="s">
        <v>4744</v>
      </c>
      <c r="E2263" s="151" t="s">
        <v>4745</v>
      </c>
      <c r="F2263" s="151">
        <v>2</v>
      </c>
      <c r="G2263" s="151" t="s">
        <v>4525</v>
      </c>
      <c r="H2263" s="153">
        <v>5</v>
      </c>
      <c r="I2263" s="151">
        <v>6</v>
      </c>
      <c r="J2263" s="154" t="s">
        <v>182</v>
      </c>
    </row>
    <row r="2264" spans="1:10" x14ac:dyDescent="0.3">
      <c r="A2264" s="151">
        <v>2263</v>
      </c>
      <c r="B2264" s="151" t="s">
        <v>4784</v>
      </c>
      <c r="C2264" s="151" t="s">
        <v>4785</v>
      </c>
      <c r="D2264" s="151" t="s">
        <v>4744</v>
      </c>
      <c r="E2264" s="151" t="s">
        <v>4745</v>
      </c>
      <c r="F2264" s="151">
        <v>2</v>
      </c>
      <c r="G2264" s="151" t="s">
        <v>4525</v>
      </c>
      <c r="H2264" s="153">
        <v>5</v>
      </c>
      <c r="I2264" s="151">
        <v>6</v>
      </c>
      <c r="J2264" s="154" t="s">
        <v>182</v>
      </c>
    </row>
    <row r="2265" spans="1:10" x14ac:dyDescent="0.3">
      <c r="A2265" s="151">
        <v>2264</v>
      </c>
      <c r="B2265" s="151" t="s">
        <v>4786</v>
      </c>
      <c r="C2265" s="151" t="s">
        <v>4787</v>
      </c>
      <c r="D2265" s="151" t="s">
        <v>4744</v>
      </c>
      <c r="E2265" s="151" t="s">
        <v>4745</v>
      </c>
      <c r="F2265" s="151">
        <v>2</v>
      </c>
      <c r="G2265" s="151" t="s">
        <v>4525</v>
      </c>
      <c r="H2265" s="153">
        <v>5</v>
      </c>
      <c r="I2265" s="151">
        <v>6</v>
      </c>
      <c r="J2265" s="154" t="s">
        <v>182</v>
      </c>
    </row>
    <row r="2266" spans="1:10" x14ac:dyDescent="0.3">
      <c r="A2266" s="151">
        <v>2265</v>
      </c>
      <c r="B2266" s="151" t="s">
        <v>4788</v>
      </c>
      <c r="C2266" s="151" t="s">
        <v>4789</v>
      </c>
      <c r="D2266" s="151" t="s">
        <v>4744</v>
      </c>
      <c r="E2266" s="151" t="s">
        <v>4745</v>
      </c>
      <c r="F2266" s="151">
        <v>2</v>
      </c>
      <c r="G2266" s="151" t="s">
        <v>4525</v>
      </c>
      <c r="H2266" s="153">
        <v>5</v>
      </c>
      <c r="I2266" s="151">
        <v>6</v>
      </c>
      <c r="J2266" s="154" t="s">
        <v>182</v>
      </c>
    </row>
    <row r="2267" spans="1:10" x14ac:dyDescent="0.3">
      <c r="A2267" s="151">
        <v>2266</v>
      </c>
      <c r="B2267" s="151" t="s">
        <v>4790</v>
      </c>
      <c r="C2267" s="151" t="s">
        <v>4791</v>
      </c>
      <c r="D2267" s="151" t="s">
        <v>4744</v>
      </c>
      <c r="E2267" s="151" t="s">
        <v>4745</v>
      </c>
      <c r="F2267" s="151">
        <v>2</v>
      </c>
      <c r="G2267" s="151" t="s">
        <v>4525</v>
      </c>
      <c r="H2267" s="153">
        <v>5</v>
      </c>
      <c r="I2267" s="151">
        <v>6</v>
      </c>
      <c r="J2267" s="154" t="s">
        <v>182</v>
      </c>
    </row>
    <row r="2268" spans="1:10" x14ac:dyDescent="0.3">
      <c r="A2268" s="151">
        <v>2267</v>
      </c>
      <c r="B2268" s="151" t="s">
        <v>4792</v>
      </c>
      <c r="C2268" s="151" t="s">
        <v>4793</v>
      </c>
      <c r="D2268" s="151" t="s">
        <v>4744</v>
      </c>
      <c r="E2268" s="151" t="s">
        <v>4745</v>
      </c>
      <c r="F2268" s="151">
        <v>2</v>
      </c>
      <c r="G2268" s="151" t="s">
        <v>4525</v>
      </c>
      <c r="H2268" s="153">
        <v>5</v>
      </c>
      <c r="I2268" s="151">
        <v>6</v>
      </c>
      <c r="J2268" s="154" t="s">
        <v>182</v>
      </c>
    </row>
    <row r="2269" spans="1:10" x14ac:dyDescent="0.3">
      <c r="A2269" s="151">
        <v>2268</v>
      </c>
      <c r="B2269" s="151" t="s">
        <v>4794</v>
      </c>
      <c r="C2269" s="151" t="s">
        <v>4795</v>
      </c>
      <c r="D2269" s="151" t="s">
        <v>4744</v>
      </c>
      <c r="E2269" s="151" t="s">
        <v>4745</v>
      </c>
      <c r="F2269" s="151">
        <v>2</v>
      </c>
      <c r="G2269" s="151" t="s">
        <v>4525</v>
      </c>
      <c r="H2269" s="153">
        <v>5</v>
      </c>
      <c r="I2269" s="151">
        <v>6</v>
      </c>
      <c r="J2269" s="154" t="s">
        <v>182</v>
      </c>
    </row>
    <row r="2270" spans="1:10" x14ac:dyDescent="0.3">
      <c r="A2270" s="151">
        <v>2269</v>
      </c>
      <c r="B2270" s="151" t="s">
        <v>4796</v>
      </c>
      <c r="C2270" s="151" t="s">
        <v>4797</v>
      </c>
      <c r="D2270" s="151" t="s">
        <v>4744</v>
      </c>
      <c r="E2270" s="151" t="s">
        <v>4745</v>
      </c>
      <c r="F2270" s="151">
        <v>2</v>
      </c>
      <c r="G2270" s="151" t="s">
        <v>4525</v>
      </c>
      <c r="H2270" s="153">
        <v>5</v>
      </c>
      <c r="I2270" s="151">
        <v>6</v>
      </c>
      <c r="J2270" s="154" t="s">
        <v>182</v>
      </c>
    </row>
    <row r="2271" spans="1:10" x14ac:dyDescent="0.3">
      <c r="A2271" s="151">
        <v>2270</v>
      </c>
      <c r="B2271" s="151" t="s">
        <v>4798</v>
      </c>
      <c r="C2271" s="151" t="s">
        <v>4799</v>
      </c>
      <c r="D2271" s="151" t="s">
        <v>4744</v>
      </c>
      <c r="E2271" s="151" t="s">
        <v>4745</v>
      </c>
      <c r="F2271" s="151">
        <v>2</v>
      </c>
      <c r="G2271" s="151" t="s">
        <v>4525</v>
      </c>
      <c r="H2271" s="153">
        <v>5</v>
      </c>
      <c r="I2271" s="151">
        <v>6</v>
      </c>
      <c r="J2271" s="154" t="s">
        <v>182</v>
      </c>
    </row>
    <row r="2272" spans="1:10" x14ac:dyDescent="0.3">
      <c r="A2272" s="151">
        <v>2271</v>
      </c>
      <c r="B2272" s="151" t="s">
        <v>4800</v>
      </c>
      <c r="C2272" s="151" t="s">
        <v>4801</v>
      </c>
      <c r="D2272" s="151" t="s">
        <v>4744</v>
      </c>
      <c r="E2272" s="151" t="s">
        <v>4745</v>
      </c>
      <c r="F2272" s="151">
        <v>2</v>
      </c>
      <c r="G2272" s="151" t="s">
        <v>4525</v>
      </c>
      <c r="H2272" s="153">
        <v>5</v>
      </c>
      <c r="I2272" s="151">
        <v>6</v>
      </c>
      <c r="J2272" s="154" t="s">
        <v>182</v>
      </c>
    </row>
    <row r="2273" spans="1:10" x14ac:dyDescent="0.3">
      <c r="A2273" s="151">
        <v>2272</v>
      </c>
      <c r="B2273" s="151" t="s">
        <v>4802</v>
      </c>
      <c r="C2273" s="151" t="s">
        <v>4803</v>
      </c>
      <c r="D2273" s="151" t="s">
        <v>4744</v>
      </c>
      <c r="E2273" s="151" t="s">
        <v>4745</v>
      </c>
      <c r="F2273" s="151">
        <v>2</v>
      </c>
      <c r="G2273" s="151" t="s">
        <v>4525</v>
      </c>
      <c r="H2273" s="153">
        <v>5</v>
      </c>
      <c r="I2273" s="151">
        <v>6</v>
      </c>
      <c r="J2273" s="154" t="s">
        <v>182</v>
      </c>
    </row>
    <row r="2274" spans="1:10" x14ac:dyDescent="0.3">
      <c r="A2274" s="151">
        <v>2273</v>
      </c>
      <c r="B2274" s="151" t="s">
        <v>4804</v>
      </c>
      <c r="C2274" s="151" t="s">
        <v>4805</v>
      </c>
      <c r="D2274" s="151" t="s">
        <v>4744</v>
      </c>
      <c r="E2274" s="151" t="s">
        <v>4745</v>
      </c>
      <c r="F2274" s="151">
        <v>2</v>
      </c>
      <c r="G2274" s="151" t="s">
        <v>4525</v>
      </c>
      <c r="H2274" s="153">
        <v>5</v>
      </c>
      <c r="I2274" s="151">
        <v>6</v>
      </c>
      <c r="J2274" s="154" t="s">
        <v>182</v>
      </c>
    </row>
    <row r="2275" spans="1:10" x14ac:dyDescent="0.3">
      <c r="A2275" s="151">
        <v>2274</v>
      </c>
      <c r="B2275" s="151" t="s">
        <v>4806</v>
      </c>
      <c r="C2275" s="151" t="s">
        <v>4807</v>
      </c>
      <c r="D2275" s="151" t="s">
        <v>4744</v>
      </c>
      <c r="E2275" s="151" t="s">
        <v>4745</v>
      </c>
      <c r="F2275" s="151">
        <v>2</v>
      </c>
      <c r="G2275" s="151" t="s">
        <v>4525</v>
      </c>
      <c r="H2275" s="153">
        <v>5</v>
      </c>
      <c r="I2275" s="151">
        <v>6</v>
      </c>
      <c r="J2275" s="154" t="s">
        <v>182</v>
      </c>
    </row>
    <row r="2276" spans="1:10" x14ac:dyDescent="0.3">
      <c r="A2276" s="151">
        <v>2275</v>
      </c>
      <c r="B2276" s="151" t="s">
        <v>4808</v>
      </c>
      <c r="C2276" s="151" t="s">
        <v>4809</v>
      </c>
      <c r="D2276" s="151" t="s">
        <v>4744</v>
      </c>
      <c r="E2276" s="151" t="s">
        <v>4745</v>
      </c>
      <c r="F2276" s="151">
        <v>2</v>
      </c>
      <c r="G2276" s="151" t="s">
        <v>4525</v>
      </c>
      <c r="H2276" s="153">
        <v>5</v>
      </c>
      <c r="I2276" s="151">
        <v>6</v>
      </c>
      <c r="J2276" s="154" t="s">
        <v>182</v>
      </c>
    </row>
    <row r="2277" spans="1:10" x14ac:dyDescent="0.3">
      <c r="A2277" s="151">
        <v>2276</v>
      </c>
      <c r="B2277" s="151" t="s">
        <v>4810</v>
      </c>
      <c r="C2277" s="151" t="s">
        <v>4811</v>
      </c>
      <c r="D2277" s="151" t="s">
        <v>4744</v>
      </c>
      <c r="E2277" s="151" t="s">
        <v>4745</v>
      </c>
      <c r="F2277" s="151">
        <v>2</v>
      </c>
      <c r="G2277" s="151" t="s">
        <v>4525</v>
      </c>
      <c r="H2277" s="153">
        <v>5</v>
      </c>
      <c r="I2277" s="151">
        <v>6</v>
      </c>
      <c r="J2277" s="154" t="s">
        <v>182</v>
      </c>
    </row>
    <row r="2278" spans="1:10" x14ac:dyDescent="0.3">
      <c r="A2278" s="151">
        <v>2277</v>
      </c>
      <c r="B2278" s="151" t="s">
        <v>4812</v>
      </c>
      <c r="C2278" s="151" t="s">
        <v>4813</v>
      </c>
      <c r="D2278" s="151" t="s">
        <v>4744</v>
      </c>
      <c r="E2278" s="151" t="s">
        <v>4745</v>
      </c>
      <c r="F2278" s="151">
        <v>2</v>
      </c>
      <c r="G2278" s="151" t="s">
        <v>4525</v>
      </c>
      <c r="H2278" s="153">
        <v>5</v>
      </c>
      <c r="I2278" s="151">
        <v>6</v>
      </c>
      <c r="J2278" s="154" t="s">
        <v>182</v>
      </c>
    </row>
    <row r="2279" spans="1:10" x14ac:dyDescent="0.3">
      <c r="A2279" s="151">
        <v>2278</v>
      </c>
      <c r="B2279" s="151" t="s">
        <v>4814</v>
      </c>
      <c r="C2279" s="151" t="s">
        <v>4815</v>
      </c>
      <c r="D2279" s="151" t="s">
        <v>4744</v>
      </c>
      <c r="E2279" s="151" t="s">
        <v>4745</v>
      </c>
      <c r="F2279" s="151">
        <v>2</v>
      </c>
      <c r="G2279" s="151" t="s">
        <v>4525</v>
      </c>
      <c r="H2279" s="153">
        <v>5</v>
      </c>
      <c r="I2279" s="151">
        <v>6</v>
      </c>
      <c r="J2279" s="154" t="s">
        <v>182</v>
      </c>
    </row>
    <row r="2280" spans="1:10" x14ac:dyDescent="0.3">
      <c r="A2280" s="151">
        <v>2279</v>
      </c>
      <c r="B2280" s="151" t="s">
        <v>4816</v>
      </c>
      <c r="C2280" s="151" t="s">
        <v>4817</v>
      </c>
      <c r="D2280" s="151" t="s">
        <v>4818</v>
      </c>
      <c r="E2280" s="151" t="s">
        <v>4819</v>
      </c>
      <c r="F2280" s="151">
        <v>7</v>
      </c>
      <c r="G2280" s="151" t="s">
        <v>4820</v>
      </c>
      <c r="H2280" s="153">
        <v>5</v>
      </c>
      <c r="I2280" s="151">
        <v>7</v>
      </c>
      <c r="J2280" s="154" t="s">
        <v>182</v>
      </c>
    </row>
    <row r="2281" spans="1:10" x14ac:dyDescent="0.3">
      <c r="A2281" s="151">
        <v>2280</v>
      </c>
      <c r="B2281" s="151" t="s">
        <v>4821</v>
      </c>
      <c r="C2281" s="151" t="s">
        <v>4822</v>
      </c>
      <c r="D2281" s="151" t="s">
        <v>4818</v>
      </c>
      <c r="E2281" s="151" t="s">
        <v>4819</v>
      </c>
      <c r="F2281" s="151">
        <v>7</v>
      </c>
      <c r="G2281" s="151" t="s">
        <v>4820</v>
      </c>
      <c r="H2281" s="153">
        <v>5</v>
      </c>
      <c r="I2281" s="151">
        <v>7</v>
      </c>
      <c r="J2281" s="154" t="s">
        <v>182</v>
      </c>
    </row>
    <row r="2282" spans="1:10" x14ac:dyDescent="0.3">
      <c r="A2282" s="151">
        <v>2281</v>
      </c>
      <c r="B2282" s="151" t="s">
        <v>4823</v>
      </c>
      <c r="C2282" s="151" t="s">
        <v>4824</v>
      </c>
      <c r="D2282" s="151" t="s">
        <v>4818</v>
      </c>
      <c r="E2282" s="151" t="s">
        <v>4819</v>
      </c>
      <c r="F2282" s="151">
        <v>7</v>
      </c>
      <c r="G2282" s="151" t="s">
        <v>4820</v>
      </c>
      <c r="H2282" s="153">
        <v>5</v>
      </c>
      <c r="I2282" s="151">
        <v>7</v>
      </c>
      <c r="J2282" s="154" t="s">
        <v>182</v>
      </c>
    </row>
    <row r="2283" spans="1:10" x14ac:dyDescent="0.3">
      <c r="A2283" s="151">
        <v>2282</v>
      </c>
      <c r="B2283" s="151" t="s">
        <v>4825</v>
      </c>
      <c r="C2283" s="151" t="s">
        <v>4826</v>
      </c>
      <c r="D2283" s="151" t="s">
        <v>4818</v>
      </c>
      <c r="E2283" s="151" t="s">
        <v>4819</v>
      </c>
      <c r="F2283" s="151">
        <v>7</v>
      </c>
      <c r="G2283" s="151" t="s">
        <v>4820</v>
      </c>
      <c r="H2283" s="153">
        <v>5</v>
      </c>
      <c r="I2283" s="151">
        <v>7</v>
      </c>
      <c r="J2283" s="154" t="s">
        <v>182</v>
      </c>
    </row>
    <row r="2284" spans="1:10" x14ac:dyDescent="0.3">
      <c r="A2284" s="151">
        <v>2283</v>
      </c>
      <c r="B2284" s="151" t="s">
        <v>4827</v>
      </c>
      <c r="C2284" s="151" t="s">
        <v>4828</v>
      </c>
      <c r="D2284" s="151" t="s">
        <v>4818</v>
      </c>
      <c r="E2284" s="151" t="s">
        <v>4819</v>
      </c>
      <c r="F2284" s="151">
        <v>7</v>
      </c>
      <c r="G2284" s="151" t="s">
        <v>4820</v>
      </c>
      <c r="H2284" s="153">
        <v>5</v>
      </c>
      <c r="I2284" s="151">
        <v>7</v>
      </c>
      <c r="J2284" s="154" t="s">
        <v>182</v>
      </c>
    </row>
    <row r="2285" spans="1:10" x14ac:dyDescent="0.3">
      <c r="A2285" s="151">
        <v>2284</v>
      </c>
      <c r="B2285" s="151" t="s">
        <v>4829</v>
      </c>
      <c r="C2285" s="151" t="s">
        <v>4830</v>
      </c>
      <c r="D2285" s="151" t="s">
        <v>4818</v>
      </c>
      <c r="E2285" s="151" t="s">
        <v>4819</v>
      </c>
      <c r="F2285" s="151">
        <v>7</v>
      </c>
      <c r="G2285" s="151" t="s">
        <v>4820</v>
      </c>
      <c r="H2285" s="153">
        <v>5</v>
      </c>
      <c r="I2285" s="151">
        <v>7</v>
      </c>
      <c r="J2285" s="154" t="s">
        <v>182</v>
      </c>
    </row>
    <row r="2286" spans="1:10" x14ac:dyDescent="0.3">
      <c r="A2286" s="151">
        <v>2285</v>
      </c>
      <c r="B2286" s="151" t="s">
        <v>4831</v>
      </c>
      <c r="C2286" s="151" t="s">
        <v>4832</v>
      </c>
      <c r="D2286" s="151" t="s">
        <v>4818</v>
      </c>
      <c r="E2286" s="151" t="s">
        <v>4819</v>
      </c>
      <c r="F2286" s="151">
        <v>7</v>
      </c>
      <c r="G2286" s="151" t="s">
        <v>4820</v>
      </c>
      <c r="H2286" s="153">
        <v>4</v>
      </c>
      <c r="I2286" s="151">
        <v>5</v>
      </c>
      <c r="J2286" s="154" t="s">
        <v>552</v>
      </c>
    </row>
    <row r="2287" spans="1:10" x14ac:dyDescent="0.3">
      <c r="A2287" s="151">
        <v>2286</v>
      </c>
      <c r="B2287" s="151" t="s">
        <v>4833</v>
      </c>
      <c r="C2287" s="151" t="s">
        <v>4834</v>
      </c>
      <c r="D2287" s="151" t="s">
        <v>4818</v>
      </c>
      <c r="E2287" s="151" t="s">
        <v>4819</v>
      </c>
      <c r="F2287" s="151">
        <v>7</v>
      </c>
      <c r="G2287" s="151" t="s">
        <v>4820</v>
      </c>
      <c r="H2287" s="153">
        <v>4</v>
      </c>
      <c r="I2287" s="151">
        <v>5</v>
      </c>
      <c r="J2287" s="154" t="s">
        <v>552</v>
      </c>
    </row>
    <row r="2288" spans="1:10" x14ac:dyDescent="0.3">
      <c r="A2288" s="151">
        <v>2287</v>
      </c>
      <c r="B2288" s="151" t="s">
        <v>4835</v>
      </c>
      <c r="C2288" s="151" t="s">
        <v>4836</v>
      </c>
      <c r="D2288" s="151" t="s">
        <v>4818</v>
      </c>
      <c r="E2288" s="151" t="s">
        <v>4819</v>
      </c>
      <c r="F2288" s="151">
        <v>7</v>
      </c>
      <c r="G2288" s="151" t="s">
        <v>4820</v>
      </c>
      <c r="H2288" s="153">
        <v>5</v>
      </c>
      <c r="I2288" s="151">
        <v>7</v>
      </c>
      <c r="J2288" s="154" t="s">
        <v>182</v>
      </c>
    </row>
    <row r="2289" spans="1:10" x14ac:dyDescent="0.3">
      <c r="A2289" s="151">
        <v>2288</v>
      </c>
      <c r="B2289" s="151" t="s">
        <v>4837</v>
      </c>
      <c r="C2289" s="151" t="s">
        <v>4838</v>
      </c>
      <c r="D2289" s="151" t="s">
        <v>4818</v>
      </c>
      <c r="E2289" s="151" t="s">
        <v>4819</v>
      </c>
      <c r="F2289" s="151">
        <v>7</v>
      </c>
      <c r="G2289" s="151" t="s">
        <v>4820</v>
      </c>
      <c r="H2289" s="153">
        <v>4</v>
      </c>
      <c r="I2289" s="151">
        <v>5</v>
      </c>
      <c r="J2289" s="154" t="s">
        <v>552</v>
      </c>
    </row>
    <row r="2290" spans="1:10" x14ac:dyDescent="0.3">
      <c r="A2290" s="151">
        <v>2289</v>
      </c>
      <c r="B2290" s="151" t="s">
        <v>4839</v>
      </c>
      <c r="C2290" s="151" t="s">
        <v>4840</v>
      </c>
      <c r="D2290" s="151" t="s">
        <v>4818</v>
      </c>
      <c r="E2290" s="151" t="s">
        <v>4819</v>
      </c>
      <c r="F2290" s="151">
        <v>7</v>
      </c>
      <c r="G2290" s="151" t="s">
        <v>4820</v>
      </c>
      <c r="H2290" s="153">
        <v>4</v>
      </c>
      <c r="I2290" s="151">
        <v>5</v>
      </c>
      <c r="J2290" s="154" t="s">
        <v>552</v>
      </c>
    </row>
    <row r="2291" spans="1:10" x14ac:dyDescent="0.3">
      <c r="A2291" s="151">
        <v>2290</v>
      </c>
      <c r="B2291" s="151" t="s">
        <v>4841</v>
      </c>
      <c r="C2291" s="151" t="s">
        <v>4842</v>
      </c>
      <c r="D2291" s="151" t="s">
        <v>4818</v>
      </c>
      <c r="E2291" s="151" t="s">
        <v>4819</v>
      </c>
      <c r="F2291" s="151">
        <v>7</v>
      </c>
      <c r="G2291" s="151" t="s">
        <v>4820</v>
      </c>
      <c r="H2291" s="153">
        <v>5</v>
      </c>
      <c r="I2291" s="151">
        <v>7</v>
      </c>
      <c r="J2291" s="154" t="s">
        <v>182</v>
      </c>
    </row>
    <row r="2292" spans="1:10" x14ac:dyDescent="0.3">
      <c r="A2292" s="151">
        <v>2291</v>
      </c>
      <c r="B2292" s="151" t="s">
        <v>4843</v>
      </c>
      <c r="C2292" s="151" t="s">
        <v>4844</v>
      </c>
      <c r="D2292" s="151" t="s">
        <v>4818</v>
      </c>
      <c r="E2292" s="151" t="s">
        <v>4819</v>
      </c>
      <c r="F2292" s="151">
        <v>7</v>
      </c>
      <c r="G2292" s="151" t="s">
        <v>4820</v>
      </c>
      <c r="H2292" s="153">
        <v>4</v>
      </c>
      <c r="I2292" s="151">
        <v>5</v>
      </c>
      <c r="J2292" s="154" t="s">
        <v>552</v>
      </c>
    </row>
    <row r="2293" spans="1:10" x14ac:dyDescent="0.3">
      <c r="A2293" s="151">
        <v>2292</v>
      </c>
      <c r="B2293" s="151" t="s">
        <v>4845</v>
      </c>
      <c r="C2293" s="151" t="s">
        <v>4846</v>
      </c>
      <c r="D2293" s="151" t="s">
        <v>4818</v>
      </c>
      <c r="E2293" s="151" t="s">
        <v>4819</v>
      </c>
      <c r="F2293" s="151">
        <v>7</v>
      </c>
      <c r="G2293" s="151" t="s">
        <v>4820</v>
      </c>
      <c r="H2293" s="153">
        <v>4</v>
      </c>
      <c r="I2293" s="151">
        <v>5</v>
      </c>
      <c r="J2293" s="154" t="s">
        <v>552</v>
      </c>
    </row>
    <row r="2294" spans="1:10" x14ac:dyDescent="0.3">
      <c r="A2294" s="151">
        <v>2293</v>
      </c>
      <c r="B2294" s="151" t="s">
        <v>4847</v>
      </c>
      <c r="C2294" s="151" t="s">
        <v>4848</v>
      </c>
      <c r="D2294" s="151" t="s">
        <v>4818</v>
      </c>
      <c r="E2294" s="151" t="s">
        <v>4819</v>
      </c>
      <c r="F2294" s="151">
        <v>7</v>
      </c>
      <c r="G2294" s="151" t="s">
        <v>4820</v>
      </c>
      <c r="H2294" s="153">
        <v>4</v>
      </c>
      <c r="I2294" s="151">
        <v>5</v>
      </c>
      <c r="J2294" s="154" t="s">
        <v>552</v>
      </c>
    </row>
    <row r="2295" spans="1:10" x14ac:dyDescent="0.3">
      <c r="A2295" s="151">
        <v>2294</v>
      </c>
      <c r="B2295" s="151" t="s">
        <v>4849</v>
      </c>
      <c r="C2295" s="151" t="s">
        <v>4850</v>
      </c>
      <c r="D2295" s="151" t="s">
        <v>4818</v>
      </c>
      <c r="E2295" s="151" t="s">
        <v>4819</v>
      </c>
      <c r="F2295" s="151">
        <v>7</v>
      </c>
      <c r="G2295" s="151" t="s">
        <v>4820</v>
      </c>
      <c r="H2295" s="153">
        <v>4</v>
      </c>
      <c r="I2295" s="151">
        <v>5</v>
      </c>
      <c r="J2295" s="154" t="s">
        <v>552</v>
      </c>
    </row>
    <row r="2296" spans="1:10" x14ac:dyDescent="0.3">
      <c r="A2296" s="151">
        <v>2295</v>
      </c>
      <c r="B2296" s="151" t="s">
        <v>4851</v>
      </c>
      <c r="C2296" s="151" t="s">
        <v>4852</v>
      </c>
      <c r="D2296" s="151" t="s">
        <v>4818</v>
      </c>
      <c r="E2296" s="151" t="s">
        <v>4819</v>
      </c>
      <c r="F2296" s="151">
        <v>7</v>
      </c>
      <c r="G2296" s="151" t="s">
        <v>4820</v>
      </c>
      <c r="H2296" s="153">
        <v>4</v>
      </c>
      <c r="I2296" s="151">
        <v>5</v>
      </c>
      <c r="J2296" s="154" t="s">
        <v>552</v>
      </c>
    </row>
    <row r="2297" spans="1:10" x14ac:dyDescent="0.3">
      <c r="A2297" s="151">
        <v>2296</v>
      </c>
      <c r="B2297" s="151" t="s">
        <v>4853</v>
      </c>
      <c r="C2297" s="151" t="s">
        <v>4854</v>
      </c>
      <c r="D2297" s="151" t="s">
        <v>4818</v>
      </c>
      <c r="E2297" s="151" t="s">
        <v>4819</v>
      </c>
      <c r="F2297" s="151">
        <v>7</v>
      </c>
      <c r="G2297" s="151" t="s">
        <v>4820</v>
      </c>
      <c r="H2297" s="153">
        <v>4</v>
      </c>
      <c r="I2297" s="151">
        <v>5</v>
      </c>
      <c r="J2297" s="154" t="s">
        <v>552</v>
      </c>
    </row>
    <row r="2298" spans="1:10" x14ac:dyDescent="0.3">
      <c r="A2298" s="151">
        <v>2297</v>
      </c>
      <c r="B2298" s="151" t="s">
        <v>4855</v>
      </c>
      <c r="C2298" s="151" t="s">
        <v>4856</v>
      </c>
      <c r="D2298" s="151" t="s">
        <v>4818</v>
      </c>
      <c r="E2298" s="151" t="s">
        <v>4819</v>
      </c>
      <c r="F2298" s="151">
        <v>7</v>
      </c>
      <c r="G2298" s="151" t="s">
        <v>4820</v>
      </c>
      <c r="H2298" s="153">
        <v>4</v>
      </c>
      <c r="I2298" s="151">
        <v>5</v>
      </c>
      <c r="J2298" s="154" t="s">
        <v>552</v>
      </c>
    </row>
    <row r="2299" spans="1:10" x14ac:dyDescent="0.3">
      <c r="A2299" s="151">
        <v>2298</v>
      </c>
      <c r="B2299" s="151" t="s">
        <v>4857</v>
      </c>
      <c r="C2299" s="151" t="s">
        <v>4858</v>
      </c>
      <c r="D2299" s="151" t="s">
        <v>4818</v>
      </c>
      <c r="E2299" s="151" t="s">
        <v>4819</v>
      </c>
      <c r="F2299" s="151">
        <v>7</v>
      </c>
      <c r="G2299" s="151" t="s">
        <v>4820</v>
      </c>
      <c r="H2299" s="153">
        <v>4</v>
      </c>
      <c r="I2299" s="151">
        <v>5</v>
      </c>
      <c r="J2299" s="154" t="s">
        <v>552</v>
      </c>
    </row>
    <row r="2300" spans="1:10" x14ac:dyDescent="0.3">
      <c r="A2300" s="151">
        <v>2299</v>
      </c>
      <c r="B2300" s="151" t="s">
        <v>4859</v>
      </c>
      <c r="C2300" s="151" t="s">
        <v>4860</v>
      </c>
      <c r="D2300" s="151" t="s">
        <v>4818</v>
      </c>
      <c r="E2300" s="151" t="s">
        <v>4819</v>
      </c>
      <c r="F2300" s="151">
        <v>7</v>
      </c>
      <c r="G2300" s="151" t="s">
        <v>4820</v>
      </c>
      <c r="H2300" s="153">
        <v>5</v>
      </c>
      <c r="I2300" s="151">
        <v>7</v>
      </c>
      <c r="J2300" s="154" t="s">
        <v>182</v>
      </c>
    </row>
    <row r="2301" spans="1:10" x14ac:dyDescent="0.3">
      <c r="A2301" s="151">
        <v>2300</v>
      </c>
      <c r="B2301" s="151" t="s">
        <v>4861</v>
      </c>
      <c r="C2301" s="151" t="s">
        <v>4862</v>
      </c>
      <c r="D2301" s="151" t="s">
        <v>4818</v>
      </c>
      <c r="E2301" s="151" t="s">
        <v>4819</v>
      </c>
      <c r="F2301" s="151">
        <v>7</v>
      </c>
      <c r="G2301" s="151" t="s">
        <v>4820</v>
      </c>
      <c r="H2301" s="153">
        <v>4</v>
      </c>
      <c r="I2301" s="151">
        <v>5</v>
      </c>
      <c r="J2301" s="154" t="s">
        <v>552</v>
      </c>
    </row>
    <row r="2302" spans="1:10" x14ac:dyDescent="0.3">
      <c r="A2302" s="151">
        <v>2301</v>
      </c>
      <c r="B2302" s="151" t="s">
        <v>4863</v>
      </c>
      <c r="C2302" s="151" t="s">
        <v>4864</v>
      </c>
      <c r="D2302" s="151" t="s">
        <v>4818</v>
      </c>
      <c r="E2302" s="151" t="s">
        <v>4819</v>
      </c>
      <c r="F2302" s="151">
        <v>7</v>
      </c>
      <c r="G2302" s="151" t="s">
        <v>4820</v>
      </c>
      <c r="H2302" s="153">
        <v>4</v>
      </c>
      <c r="I2302" s="151">
        <v>5</v>
      </c>
      <c r="J2302" s="154" t="s">
        <v>552</v>
      </c>
    </row>
    <row r="2303" spans="1:10" x14ac:dyDescent="0.3">
      <c r="A2303" s="151">
        <v>2302</v>
      </c>
      <c r="B2303" s="151" t="s">
        <v>4865</v>
      </c>
      <c r="C2303" s="151" t="s">
        <v>4866</v>
      </c>
      <c r="D2303" s="151" t="s">
        <v>4818</v>
      </c>
      <c r="E2303" s="151" t="s">
        <v>4819</v>
      </c>
      <c r="F2303" s="151">
        <v>7</v>
      </c>
      <c r="G2303" s="151" t="s">
        <v>4820</v>
      </c>
      <c r="H2303" s="153">
        <v>4</v>
      </c>
      <c r="I2303" s="151">
        <v>5</v>
      </c>
      <c r="J2303" s="154" t="s">
        <v>552</v>
      </c>
    </row>
    <row r="2304" spans="1:10" x14ac:dyDescent="0.3">
      <c r="A2304" s="151">
        <v>2303</v>
      </c>
      <c r="B2304" s="151" t="s">
        <v>4867</v>
      </c>
      <c r="C2304" s="151" t="s">
        <v>4868</v>
      </c>
      <c r="D2304" s="151" t="s">
        <v>4818</v>
      </c>
      <c r="E2304" s="151" t="s">
        <v>4819</v>
      </c>
      <c r="F2304" s="151">
        <v>7</v>
      </c>
      <c r="G2304" s="151" t="s">
        <v>4820</v>
      </c>
      <c r="H2304" s="153">
        <v>4</v>
      </c>
      <c r="I2304" s="151">
        <v>5</v>
      </c>
      <c r="J2304" s="154" t="s">
        <v>552</v>
      </c>
    </row>
    <row r="2305" spans="1:10" x14ac:dyDescent="0.3">
      <c r="A2305" s="151">
        <v>2304</v>
      </c>
      <c r="B2305" s="151" t="s">
        <v>4869</v>
      </c>
      <c r="C2305" s="151" t="s">
        <v>4870</v>
      </c>
      <c r="D2305" s="151" t="s">
        <v>4818</v>
      </c>
      <c r="E2305" s="151" t="s">
        <v>4819</v>
      </c>
      <c r="F2305" s="151">
        <v>7</v>
      </c>
      <c r="G2305" s="151" t="s">
        <v>4820</v>
      </c>
      <c r="H2305" s="153">
        <v>4</v>
      </c>
      <c r="I2305" s="151">
        <v>5</v>
      </c>
      <c r="J2305" s="154" t="s">
        <v>552</v>
      </c>
    </row>
    <row r="2306" spans="1:10" x14ac:dyDescent="0.3">
      <c r="A2306" s="151">
        <v>2305</v>
      </c>
      <c r="B2306" s="151" t="s">
        <v>4871</v>
      </c>
      <c r="C2306" s="151" t="s">
        <v>4872</v>
      </c>
      <c r="D2306" s="151" t="s">
        <v>4818</v>
      </c>
      <c r="E2306" s="151" t="s">
        <v>4819</v>
      </c>
      <c r="F2306" s="151">
        <v>7</v>
      </c>
      <c r="G2306" s="151" t="s">
        <v>4820</v>
      </c>
      <c r="H2306" s="153">
        <v>4</v>
      </c>
      <c r="I2306" s="151">
        <v>5</v>
      </c>
      <c r="J2306" s="154" t="s">
        <v>552</v>
      </c>
    </row>
    <row r="2307" spans="1:10" x14ac:dyDescent="0.3">
      <c r="A2307" s="151">
        <v>2306</v>
      </c>
      <c r="B2307" s="151" t="s">
        <v>4873</v>
      </c>
      <c r="C2307" s="151" t="s">
        <v>4874</v>
      </c>
      <c r="D2307" s="151" t="s">
        <v>4818</v>
      </c>
      <c r="E2307" s="151" t="s">
        <v>4819</v>
      </c>
      <c r="F2307" s="151">
        <v>7</v>
      </c>
      <c r="G2307" s="151" t="s">
        <v>4820</v>
      </c>
      <c r="H2307" s="153">
        <v>4</v>
      </c>
      <c r="I2307" s="151">
        <v>5</v>
      </c>
      <c r="J2307" s="154" t="s">
        <v>552</v>
      </c>
    </row>
    <row r="2308" spans="1:10" x14ac:dyDescent="0.3">
      <c r="A2308" s="151">
        <v>2307</v>
      </c>
      <c r="B2308" s="151" t="s">
        <v>4875</v>
      </c>
      <c r="C2308" s="151" t="s">
        <v>4876</v>
      </c>
      <c r="D2308" s="151" t="s">
        <v>4818</v>
      </c>
      <c r="E2308" s="151" t="s">
        <v>4819</v>
      </c>
      <c r="F2308" s="151">
        <v>7</v>
      </c>
      <c r="G2308" s="151" t="s">
        <v>4820</v>
      </c>
      <c r="H2308" s="153">
        <v>4</v>
      </c>
      <c r="I2308" s="151">
        <v>5</v>
      </c>
      <c r="J2308" s="154" t="s">
        <v>552</v>
      </c>
    </row>
    <row r="2309" spans="1:10" x14ac:dyDescent="0.3">
      <c r="A2309" s="151">
        <v>2308</v>
      </c>
      <c r="B2309" s="151" t="s">
        <v>4877</v>
      </c>
      <c r="C2309" s="151" t="s">
        <v>4878</v>
      </c>
      <c r="D2309" s="151" t="s">
        <v>4818</v>
      </c>
      <c r="E2309" s="151" t="s">
        <v>4819</v>
      </c>
      <c r="F2309" s="151">
        <v>7</v>
      </c>
      <c r="G2309" s="151" t="s">
        <v>4820</v>
      </c>
      <c r="H2309" s="153">
        <v>4</v>
      </c>
      <c r="I2309" s="151">
        <v>5</v>
      </c>
      <c r="J2309" s="154" t="s">
        <v>552</v>
      </c>
    </row>
    <row r="2310" spans="1:10" x14ac:dyDescent="0.3">
      <c r="A2310" s="151">
        <v>2309</v>
      </c>
      <c r="B2310" s="151" t="s">
        <v>4879</v>
      </c>
      <c r="C2310" s="151" t="s">
        <v>4880</v>
      </c>
      <c r="D2310" s="151" t="s">
        <v>4818</v>
      </c>
      <c r="E2310" s="151" t="s">
        <v>4819</v>
      </c>
      <c r="F2310" s="151">
        <v>7</v>
      </c>
      <c r="G2310" s="151" t="s">
        <v>4820</v>
      </c>
      <c r="H2310" s="153">
        <v>4</v>
      </c>
      <c r="I2310" s="151">
        <v>5</v>
      </c>
      <c r="J2310" s="154" t="s">
        <v>552</v>
      </c>
    </row>
    <row r="2311" spans="1:10" x14ac:dyDescent="0.3">
      <c r="A2311" s="151">
        <v>2310</v>
      </c>
      <c r="B2311" s="151" t="s">
        <v>4881</v>
      </c>
      <c r="C2311" s="151" t="s">
        <v>4882</v>
      </c>
      <c r="D2311" s="151" t="s">
        <v>4818</v>
      </c>
      <c r="E2311" s="151" t="s">
        <v>4819</v>
      </c>
      <c r="F2311" s="151">
        <v>7</v>
      </c>
      <c r="G2311" s="151" t="s">
        <v>4820</v>
      </c>
      <c r="H2311" s="153">
        <v>4</v>
      </c>
      <c r="I2311" s="151">
        <v>5</v>
      </c>
      <c r="J2311" s="154" t="s">
        <v>552</v>
      </c>
    </row>
    <row r="2312" spans="1:10" x14ac:dyDescent="0.3">
      <c r="A2312" s="151">
        <v>2311</v>
      </c>
      <c r="B2312" s="151" t="s">
        <v>4883</v>
      </c>
      <c r="C2312" s="151" t="s">
        <v>4884</v>
      </c>
      <c r="D2312" s="151" t="s">
        <v>4818</v>
      </c>
      <c r="E2312" s="151" t="s">
        <v>4819</v>
      </c>
      <c r="F2312" s="151">
        <v>7</v>
      </c>
      <c r="G2312" s="151" t="s">
        <v>4820</v>
      </c>
      <c r="H2312" s="153">
        <v>4</v>
      </c>
      <c r="I2312" s="151">
        <v>5</v>
      </c>
      <c r="J2312" s="154" t="s">
        <v>552</v>
      </c>
    </row>
    <row r="2313" spans="1:10" x14ac:dyDescent="0.3">
      <c r="A2313" s="151">
        <v>2312</v>
      </c>
      <c r="B2313" s="151" t="s">
        <v>4885</v>
      </c>
      <c r="C2313" s="151" t="s">
        <v>4886</v>
      </c>
      <c r="D2313" s="151" t="s">
        <v>4818</v>
      </c>
      <c r="E2313" s="151" t="s">
        <v>4819</v>
      </c>
      <c r="F2313" s="151">
        <v>7</v>
      </c>
      <c r="G2313" s="151" t="s">
        <v>4820</v>
      </c>
      <c r="H2313" s="153">
        <v>4</v>
      </c>
      <c r="I2313" s="151">
        <v>5</v>
      </c>
      <c r="J2313" s="154" t="s">
        <v>552</v>
      </c>
    </row>
    <row r="2314" spans="1:10" x14ac:dyDescent="0.3">
      <c r="A2314" s="151">
        <v>2313</v>
      </c>
      <c r="B2314" s="151" t="s">
        <v>4887</v>
      </c>
      <c r="C2314" s="151" t="s">
        <v>4888</v>
      </c>
      <c r="D2314" s="151" t="s">
        <v>4818</v>
      </c>
      <c r="E2314" s="151" t="s">
        <v>4819</v>
      </c>
      <c r="F2314" s="151">
        <v>7</v>
      </c>
      <c r="G2314" s="151" t="s">
        <v>4820</v>
      </c>
      <c r="H2314" s="153">
        <v>4</v>
      </c>
      <c r="I2314" s="151">
        <v>5</v>
      </c>
      <c r="J2314" s="154" t="s">
        <v>552</v>
      </c>
    </row>
    <row r="2315" spans="1:10" x14ac:dyDescent="0.3">
      <c r="A2315" s="151">
        <v>2314</v>
      </c>
      <c r="B2315" s="151" t="s">
        <v>4889</v>
      </c>
      <c r="C2315" s="151" t="s">
        <v>4890</v>
      </c>
      <c r="D2315" s="151" t="s">
        <v>4818</v>
      </c>
      <c r="E2315" s="151" t="s">
        <v>4819</v>
      </c>
      <c r="F2315" s="151">
        <v>7</v>
      </c>
      <c r="G2315" s="151" t="s">
        <v>4820</v>
      </c>
      <c r="H2315" s="153">
        <v>4</v>
      </c>
      <c r="I2315" s="151">
        <v>5</v>
      </c>
      <c r="J2315" s="154" t="s">
        <v>552</v>
      </c>
    </row>
    <row r="2316" spans="1:10" x14ac:dyDescent="0.3">
      <c r="A2316" s="151">
        <v>2315</v>
      </c>
      <c r="B2316" s="151" t="s">
        <v>4891</v>
      </c>
      <c r="C2316" s="151" t="s">
        <v>4892</v>
      </c>
      <c r="D2316" s="151" t="s">
        <v>4818</v>
      </c>
      <c r="E2316" s="151" t="s">
        <v>4819</v>
      </c>
      <c r="F2316" s="151">
        <v>7</v>
      </c>
      <c r="G2316" s="151" t="s">
        <v>4820</v>
      </c>
      <c r="H2316" s="153">
        <v>4</v>
      </c>
      <c r="I2316" s="151">
        <v>5</v>
      </c>
      <c r="J2316" s="154" t="s">
        <v>552</v>
      </c>
    </row>
    <row r="2317" spans="1:10" x14ac:dyDescent="0.3">
      <c r="A2317" s="151">
        <v>2316</v>
      </c>
      <c r="B2317" s="151" t="s">
        <v>4893</v>
      </c>
      <c r="C2317" s="151" t="s">
        <v>4894</v>
      </c>
      <c r="D2317" s="151" t="s">
        <v>4818</v>
      </c>
      <c r="E2317" s="151" t="s">
        <v>4819</v>
      </c>
      <c r="F2317" s="151">
        <v>7</v>
      </c>
      <c r="G2317" s="151" t="s">
        <v>4820</v>
      </c>
      <c r="H2317" s="153">
        <v>4</v>
      </c>
      <c r="I2317" s="151">
        <v>5</v>
      </c>
      <c r="J2317" s="154" t="s">
        <v>552</v>
      </c>
    </row>
    <row r="2318" spans="1:10" x14ac:dyDescent="0.3">
      <c r="A2318" s="151">
        <v>2317</v>
      </c>
      <c r="B2318" s="151" t="s">
        <v>4895</v>
      </c>
      <c r="C2318" s="151" t="s">
        <v>4896</v>
      </c>
      <c r="D2318" s="151" t="s">
        <v>4818</v>
      </c>
      <c r="E2318" s="151" t="s">
        <v>4819</v>
      </c>
      <c r="F2318" s="151">
        <v>7</v>
      </c>
      <c r="G2318" s="151" t="s">
        <v>4820</v>
      </c>
      <c r="H2318" s="153">
        <v>4</v>
      </c>
      <c r="I2318" s="151">
        <v>5</v>
      </c>
      <c r="J2318" s="154" t="s">
        <v>552</v>
      </c>
    </row>
    <row r="2319" spans="1:10" x14ac:dyDescent="0.3">
      <c r="A2319" s="151">
        <v>2318</v>
      </c>
      <c r="B2319" s="151" t="s">
        <v>4897</v>
      </c>
      <c r="C2319" s="151" t="s">
        <v>4898</v>
      </c>
      <c r="D2319" s="151" t="s">
        <v>4818</v>
      </c>
      <c r="E2319" s="151" t="s">
        <v>4819</v>
      </c>
      <c r="F2319" s="151">
        <v>7</v>
      </c>
      <c r="G2319" s="151" t="s">
        <v>4820</v>
      </c>
      <c r="H2319" s="153">
        <v>4</v>
      </c>
      <c r="I2319" s="151">
        <v>5</v>
      </c>
      <c r="J2319" s="154" t="s">
        <v>552</v>
      </c>
    </row>
    <row r="2320" spans="1:10" x14ac:dyDescent="0.3">
      <c r="A2320" s="151">
        <v>2319</v>
      </c>
      <c r="B2320" s="151" t="s">
        <v>4899</v>
      </c>
      <c r="C2320" s="151" t="s">
        <v>4900</v>
      </c>
      <c r="D2320" s="151" t="s">
        <v>4818</v>
      </c>
      <c r="E2320" s="151" t="s">
        <v>4819</v>
      </c>
      <c r="F2320" s="151">
        <v>7</v>
      </c>
      <c r="G2320" s="151" t="s">
        <v>4820</v>
      </c>
      <c r="H2320" s="153">
        <v>4</v>
      </c>
      <c r="I2320" s="151">
        <v>5</v>
      </c>
      <c r="J2320" s="154" t="s">
        <v>552</v>
      </c>
    </row>
    <row r="2321" spans="1:10" x14ac:dyDescent="0.3">
      <c r="A2321" s="151">
        <v>2320</v>
      </c>
      <c r="B2321" s="151" t="s">
        <v>4901</v>
      </c>
      <c r="C2321" s="151" t="s">
        <v>4902</v>
      </c>
      <c r="D2321" s="151" t="s">
        <v>4818</v>
      </c>
      <c r="E2321" s="151" t="s">
        <v>4819</v>
      </c>
      <c r="F2321" s="151">
        <v>7</v>
      </c>
      <c r="G2321" s="151" t="s">
        <v>4820</v>
      </c>
      <c r="H2321" s="153">
        <v>4</v>
      </c>
      <c r="I2321" s="151">
        <v>5</v>
      </c>
      <c r="J2321" s="154" t="s">
        <v>552</v>
      </c>
    </row>
    <row r="2322" spans="1:10" x14ac:dyDescent="0.3">
      <c r="A2322" s="151">
        <v>2321</v>
      </c>
      <c r="B2322" s="151" t="s">
        <v>4903</v>
      </c>
      <c r="C2322" s="151" t="s">
        <v>4904</v>
      </c>
      <c r="D2322" s="151" t="s">
        <v>4818</v>
      </c>
      <c r="E2322" s="151" t="s">
        <v>4819</v>
      </c>
      <c r="F2322" s="151">
        <v>7</v>
      </c>
      <c r="G2322" s="151" t="s">
        <v>4820</v>
      </c>
      <c r="H2322" s="153">
        <v>4</v>
      </c>
      <c r="I2322" s="151">
        <v>5</v>
      </c>
      <c r="J2322" s="154" t="s">
        <v>552</v>
      </c>
    </row>
    <row r="2323" spans="1:10" x14ac:dyDescent="0.3">
      <c r="A2323" s="151">
        <v>2322</v>
      </c>
      <c r="B2323" s="151" t="s">
        <v>4905</v>
      </c>
      <c r="C2323" s="151" t="s">
        <v>4906</v>
      </c>
      <c r="D2323" s="151" t="s">
        <v>4818</v>
      </c>
      <c r="E2323" s="151" t="s">
        <v>4819</v>
      </c>
      <c r="F2323" s="151">
        <v>7</v>
      </c>
      <c r="G2323" s="151" t="s">
        <v>4820</v>
      </c>
      <c r="H2323" s="153">
        <v>4</v>
      </c>
      <c r="I2323" s="151">
        <v>5</v>
      </c>
      <c r="J2323" s="154" t="s">
        <v>552</v>
      </c>
    </row>
    <row r="2324" spans="1:10" x14ac:dyDescent="0.3">
      <c r="A2324" s="151">
        <v>2323</v>
      </c>
      <c r="B2324" s="151" t="s">
        <v>4907</v>
      </c>
      <c r="C2324" s="151" t="s">
        <v>4908</v>
      </c>
      <c r="D2324" s="151" t="s">
        <v>4818</v>
      </c>
      <c r="E2324" s="151" t="s">
        <v>4819</v>
      </c>
      <c r="F2324" s="151">
        <v>7</v>
      </c>
      <c r="G2324" s="151" t="s">
        <v>4820</v>
      </c>
      <c r="H2324" s="153">
        <v>4</v>
      </c>
      <c r="I2324" s="151">
        <v>5</v>
      </c>
      <c r="J2324" s="154" t="s">
        <v>552</v>
      </c>
    </row>
    <row r="2325" spans="1:10" x14ac:dyDescent="0.3">
      <c r="A2325" s="151">
        <v>2324</v>
      </c>
      <c r="B2325" s="151" t="s">
        <v>4909</v>
      </c>
      <c r="C2325" s="151" t="s">
        <v>4910</v>
      </c>
      <c r="D2325" s="151" t="s">
        <v>4818</v>
      </c>
      <c r="E2325" s="151" t="s">
        <v>4819</v>
      </c>
      <c r="F2325" s="151">
        <v>7</v>
      </c>
      <c r="G2325" s="151" t="s">
        <v>4820</v>
      </c>
      <c r="H2325" s="153">
        <v>4</v>
      </c>
      <c r="I2325" s="151">
        <v>5</v>
      </c>
      <c r="J2325" s="154" t="s">
        <v>552</v>
      </c>
    </row>
    <row r="2326" spans="1:10" x14ac:dyDescent="0.3">
      <c r="A2326" s="151">
        <v>2325</v>
      </c>
      <c r="B2326" s="151" t="s">
        <v>4911</v>
      </c>
      <c r="C2326" s="151" t="s">
        <v>4912</v>
      </c>
      <c r="D2326" s="151" t="s">
        <v>4818</v>
      </c>
      <c r="E2326" s="151" t="s">
        <v>4819</v>
      </c>
      <c r="F2326" s="151">
        <v>7</v>
      </c>
      <c r="G2326" s="151" t="s">
        <v>4820</v>
      </c>
      <c r="H2326" s="153">
        <v>4</v>
      </c>
      <c r="I2326" s="151">
        <v>5</v>
      </c>
      <c r="J2326" s="154" t="s">
        <v>552</v>
      </c>
    </row>
    <row r="2327" spans="1:10" x14ac:dyDescent="0.3">
      <c r="A2327" s="151">
        <v>2326</v>
      </c>
      <c r="B2327" s="151" t="s">
        <v>4913</v>
      </c>
      <c r="C2327" s="151" t="s">
        <v>4914</v>
      </c>
      <c r="D2327" s="151" t="s">
        <v>4818</v>
      </c>
      <c r="E2327" s="151" t="s">
        <v>4819</v>
      </c>
      <c r="F2327" s="151">
        <v>7</v>
      </c>
      <c r="G2327" s="151" t="s">
        <v>4820</v>
      </c>
      <c r="H2327" s="153">
        <v>4</v>
      </c>
      <c r="I2327" s="151">
        <v>5</v>
      </c>
      <c r="J2327" s="154" t="s">
        <v>552</v>
      </c>
    </row>
    <row r="2328" spans="1:10" x14ac:dyDescent="0.3">
      <c r="A2328" s="151">
        <v>2327</v>
      </c>
      <c r="B2328" s="151" t="s">
        <v>4915</v>
      </c>
      <c r="C2328" s="151" t="s">
        <v>4916</v>
      </c>
      <c r="D2328" s="151" t="s">
        <v>4818</v>
      </c>
      <c r="E2328" s="151" t="s">
        <v>4819</v>
      </c>
      <c r="F2328" s="151">
        <v>7</v>
      </c>
      <c r="G2328" s="151" t="s">
        <v>4820</v>
      </c>
      <c r="H2328" s="153">
        <v>4</v>
      </c>
      <c r="I2328" s="151">
        <v>5</v>
      </c>
      <c r="J2328" s="154" t="s">
        <v>552</v>
      </c>
    </row>
    <row r="2329" spans="1:10" x14ac:dyDescent="0.3">
      <c r="A2329" s="151">
        <v>2328</v>
      </c>
      <c r="B2329" s="151" t="s">
        <v>4917</v>
      </c>
      <c r="C2329" s="151" t="s">
        <v>4918</v>
      </c>
      <c r="D2329" s="151" t="s">
        <v>4818</v>
      </c>
      <c r="E2329" s="151" t="s">
        <v>4819</v>
      </c>
      <c r="F2329" s="151">
        <v>7</v>
      </c>
      <c r="G2329" s="151" t="s">
        <v>4820</v>
      </c>
      <c r="H2329" s="153">
        <v>4</v>
      </c>
      <c r="I2329" s="151">
        <v>5</v>
      </c>
      <c r="J2329" s="154" t="s">
        <v>552</v>
      </c>
    </row>
    <row r="2330" spans="1:10" x14ac:dyDescent="0.3">
      <c r="A2330" s="151">
        <v>2329</v>
      </c>
      <c r="B2330" s="151" t="s">
        <v>4919</v>
      </c>
      <c r="C2330" s="151" t="s">
        <v>4920</v>
      </c>
      <c r="D2330" s="151" t="s">
        <v>4818</v>
      </c>
      <c r="E2330" s="151" t="s">
        <v>4819</v>
      </c>
      <c r="F2330" s="151">
        <v>7</v>
      </c>
      <c r="G2330" s="151" t="s">
        <v>4820</v>
      </c>
      <c r="H2330" s="153">
        <v>4</v>
      </c>
      <c r="I2330" s="151">
        <v>5</v>
      </c>
      <c r="J2330" s="154" t="s">
        <v>552</v>
      </c>
    </row>
    <row r="2331" spans="1:10" x14ac:dyDescent="0.3">
      <c r="A2331" s="151">
        <v>2330</v>
      </c>
      <c r="B2331" s="151" t="s">
        <v>4921</v>
      </c>
      <c r="C2331" s="151" t="s">
        <v>4922</v>
      </c>
      <c r="D2331" s="151" t="s">
        <v>4818</v>
      </c>
      <c r="E2331" s="151" t="s">
        <v>4819</v>
      </c>
      <c r="F2331" s="151">
        <v>7</v>
      </c>
      <c r="G2331" s="151" t="s">
        <v>4820</v>
      </c>
      <c r="H2331" s="153">
        <v>4</v>
      </c>
      <c r="I2331" s="151">
        <v>5</v>
      </c>
      <c r="J2331" s="154" t="s">
        <v>552</v>
      </c>
    </row>
    <row r="2332" spans="1:10" x14ac:dyDescent="0.3">
      <c r="A2332" s="151">
        <v>2331</v>
      </c>
      <c r="B2332" s="151" t="s">
        <v>4923</v>
      </c>
      <c r="C2332" s="151" t="s">
        <v>4924</v>
      </c>
      <c r="D2332" s="151" t="s">
        <v>4818</v>
      </c>
      <c r="E2332" s="151" t="s">
        <v>4819</v>
      </c>
      <c r="F2332" s="151">
        <v>7</v>
      </c>
      <c r="G2332" s="151" t="s">
        <v>4820</v>
      </c>
      <c r="H2332" s="153">
        <v>4</v>
      </c>
      <c r="I2332" s="151">
        <v>5</v>
      </c>
      <c r="J2332" s="154" t="s">
        <v>552</v>
      </c>
    </row>
    <row r="2333" spans="1:10" x14ac:dyDescent="0.3">
      <c r="A2333" s="151">
        <v>2332</v>
      </c>
      <c r="B2333" s="151" t="s">
        <v>4925</v>
      </c>
      <c r="C2333" s="151" t="s">
        <v>4926</v>
      </c>
      <c r="D2333" s="151" t="s">
        <v>4818</v>
      </c>
      <c r="E2333" s="151" t="s">
        <v>4819</v>
      </c>
      <c r="F2333" s="151">
        <v>7</v>
      </c>
      <c r="G2333" s="151" t="s">
        <v>4820</v>
      </c>
      <c r="H2333" s="153">
        <v>4</v>
      </c>
      <c r="I2333" s="151">
        <v>5</v>
      </c>
      <c r="J2333" s="154" t="s">
        <v>552</v>
      </c>
    </row>
    <row r="2334" spans="1:10" x14ac:dyDescent="0.3">
      <c r="A2334" s="151">
        <v>2333</v>
      </c>
      <c r="B2334" s="151" t="s">
        <v>4927</v>
      </c>
      <c r="C2334" s="151" t="s">
        <v>4928</v>
      </c>
      <c r="D2334" s="151" t="s">
        <v>4818</v>
      </c>
      <c r="E2334" s="151" t="s">
        <v>4819</v>
      </c>
      <c r="F2334" s="151">
        <v>7</v>
      </c>
      <c r="G2334" s="151" t="s">
        <v>4820</v>
      </c>
      <c r="H2334" s="153">
        <v>4</v>
      </c>
      <c r="I2334" s="151">
        <v>5</v>
      </c>
      <c r="J2334" s="154" t="s">
        <v>552</v>
      </c>
    </row>
    <row r="2335" spans="1:10" x14ac:dyDescent="0.3">
      <c r="A2335" s="151">
        <v>2334</v>
      </c>
      <c r="B2335" s="151" t="s">
        <v>4929</v>
      </c>
      <c r="C2335" s="151" t="s">
        <v>4930</v>
      </c>
      <c r="D2335" s="151" t="s">
        <v>4818</v>
      </c>
      <c r="E2335" s="151" t="s">
        <v>4819</v>
      </c>
      <c r="F2335" s="151">
        <v>7</v>
      </c>
      <c r="G2335" s="151" t="s">
        <v>4820</v>
      </c>
      <c r="H2335" s="153">
        <v>4</v>
      </c>
      <c r="I2335" s="151">
        <v>5</v>
      </c>
      <c r="J2335" s="154" t="s">
        <v>552</v>
      </c>
    </row>
    <row r="2336" spans="1:10" x14ac:dyDescent="0.3">
      <c r="A2336" s="151">
        <v>2335</v>
      </c>
      <c r="B2336" s="151" t="s">
        <v>4931</v>
      </c>
      <c r="C2336" s="151" t="s">
        <v>4932</v>
      </c>
      <c r="D2336" s="151" t="s">
        <v>4818</v>
      </c>
      <c r="E2336" s="151" t="s">
        <v>4819</v>
      </c>
      <c r="F2336" s="151">
        <v>7</v>
      </c>
      <c r="G2336" s="151" t="s">
        <v>4820</v>
      </c>
      <c r="H2336" s="153">
        <v>4</v>
      </c>
      <c r="I2336" s="151">
        <v>5</v>
      </c>
      <c r="J2336" s="154" t="s">
        <v>552</v>
      </c>
    </row>
    <row r="2337" spans="1:10" x14ac:dyDescent="0.3">
      <c r="A2337" s="151">
        <v>2336</v>
      </c>
      <c r="B2337" s="151" t="s">
        <v>4933</v>
      </c>
      <c r="C2337" s="151" t="s">
        <v>4934</v>
      </c>
      <c r="D2337" s="151" t="s">
        <v>4818</v>
      </c>
      <c r="E2337" s="151" t="s">
        <v>4819</v>
      </c>
      <c r="F2337" s="151">
        <v>7</v>
      </c>
      <c r="G2337" s="151" t="s">
        <v>4820</v>
      </c>
      <c r="H2337" s="153">
        <v>4</v>
      </c>
      <c r="I2337" s="151">
        <v>5</v>
      </c>
      <c r="J2337" s="154" t="s">
        <v>552</v>
      </c>
    </row>
    <row r="2338" spans="1:10" x14ac:dyDescent="0.3">
      <c r="A2338" s="151">
        <v>2337</v>
      </c>
      <c r="B2338" s="151" t="s">
        <v>4935</v>
      </c>
      <c r="C2338" s="151" t="s">
        <v>4936</v>
      </c>
      <c r="D2338" s="151" t="s">
        <v>4818</v>
      </c>
      <c r="E2338" s="151" t="s">
        <v>4819</v>
      </c>
      <c r="F2338" s="151">
        <v>7</v>
      </c>
      <c r="G2338" s="151" t="s">
        <v>4820</v>
      </c>
      <c r="H2338" s="153">
        <v>4</v>
      </c>
      <c r="I2338" s="151">
        <v>5</v>
      </c>
      <c r="J2338" s="154" t="s">
        <v>552</v>
      </c>
    </row>
    <row r="2339" spans="1:10" x14ac:dyDescent="0.3">
      <c r="A2339" s="151">
        <v>2338</v>
      </c>
      <c r="B2339" s="151" t="s">
        <v>4937</v>
      </c>
      <c r="C2339" s="151" t="s">
        <v>4938</v>
      </c>
      <c r="D2339" s="151" t="s">
        <v>4818</v>
      </c>
      <c r="E2339" s="151" t="s">
        <v>4819</v>
      </c>
      <c r="F2339" s="151">
        <v>7</v>
      </c>
      <c r="G2339" s="151" t="s">
        <v>4820</v>
      </c>
      <c r="H2339" s="153">
        <v>4</v>
      </c>
      <c r="I2339" s="151">
        <v>5</v>
      </c>
      <c r="J2339" s="154" t="s">
        <v>552</v>
      </c>
    </row>
    <row r="2340" spans="1:10" x14ac:dyDescent="0.3">
      <c r="A2340" s="151">
        <v>2339</v>
      </c>
      <c r="B2340" s="151" t="s">
        <v>4939</v>
      </c>
      <c r="C2340" s="151" t="s">
        <v>4940</v>
      </c>
      <c r="D2340" s="151" t="s">
        <v>4818</v>
      </c>
      <c r="E2340" s="151" t="s">
        <v>4819</v>
      </c>
      <c r="F2340" s="151">
        <v>7</v>
      </c>
      <c r="G2340" s="151" t="s">
        <v>4820</v>
      </c>
      <c r="H2340" s="153">
        <v>4</v>
      </c>
      <c r="I2340" s="151">
        <v>5</v>
      </c>
      <c r="J2340" s="154" t="s">
        <v>552</v>
      </c>
    </row>
    <row r="2341" spans="1:10" x14ac:dyDescent="0.3">
      <c r="A2341" s="151">
        <v>2340</v>
      </c>
      <c r="B2341" s="151" t="s">
        <v>4941</v>
      </c>
      <c r="C2341" s="151" t="s">
        <v>4942</v>
      </c>
      <c r="D2341" s="151" t="s">
        <v>4818</v>
      </c>
      <c r="E2341" s="151" t="s">
        <v>4819</v>
      </c>
      <c r="F2341" s="151">
        <v>7</v>
      </c>
      <c r="G2341" s="151" t="s">
        <v>4820</v>
      </c>
      <c r="H2341" s="153">
        <v>4</v>
      </c>
      <c r="I2341" s="151">
        <v>5</v>
      </c>
      <c r="J2341" s="154" t="s">
        <v>552</v>
      </c>
    </row>
    <row r="2342" spans="1:10" x14ac:dyDescent="0.3">
      <c r="A2342" s="151">
        <v>2341</v>
      </c>
      <c r="B2342" s="151" t="s">
        <v>4943</v>
      </c>
      <c r="C2342" s="151" t="s">
        <v>4944</v>
      </c>
      <c r="D2342" s="151" t="s">
        <v>4818</v>
      </c>
      <c r="E2342" s="151" t="s">
        <v>4819</v>
      </c>
      <c r="F2342" s="151">
        <v>7</v>
      </c>
      <c r="G2342" s="151" t="s">
        <v>4820</v>
      </c>
      <c r="H2342" s="153">
        <v>4</v>
      </c>
      <c r="I2342" s="151">
        <v>5</v>
      </c>
      <c r="J2342" s="154" t="s">
        <v>552</v>
      </c>
    </row>
    <row r="2343" spans="1:10" x14ac:dyDescent="0.3">
      <c r="A2343" s="151">
        <v>2342</v>
      </c>
      <c r="B2343" s="151" t="s">
        <v>4945</v>
      </c>
      <c r="C2343" s="151" t="s">
        <v>4946</v>
      </c>
      <c r="D2343" s="151" t="s">
        <v>4818</v>
      </c>
      <c r="E2343" s="151" t="s">
        <v>4819</v>
      </c>
      <c r="F2343" s="151">
        <v>7</v>
      </c>
      <c r="G2343" s="151" t="s">
        <v>4820</v>
      </c>
      <c r="H2343" s="153">
        <v>4</v>
      </c>
      <c r="I2343" s="151">
        <v>5</v>
      </c>
      <c r="J2343" s="154" t="s">
        <v>552</v>
      </c>
    </row>
    <row r="2344" spans="1:10" x14ac:dyDescent="0.3">
      <c r="A2344" s="151">
        <v>2343</v>
      </c>
      <c r="B2344" s="151" t="s">
        <v>4947</v>
      </c>
      <c r="C2344" s="151" t="s">
        <v>4948</v>
      </c>
      <c r="D2344" s="151" t="s">
        <v>4818</v>
      </c>
      <c r="E2344" s="151" t="s">
        <v>4819</v>
      </c>
      <c r="F2344" s="151">
        <v>7</v>
      </c>
      <c r="G2344" s="151" t="s">
        <v>4820</v>
      </c>
      <c r="H2344" s="153">
        <v>4</v>
      </c>
      <c r="I2344" s="151">
        <v>5</v>
      </c>
      <c r="J2344" s="154" t="s">
        <v>552</v>
      </c>
    </row>
    <row r="2345" spans="1:10" x14ac:dyDescent="0.3">
      <c r="A2345" s="151">
        <v>2344</v>
      </c>
      <c r="B2345" s="151" t="s">
        <v>4949</v>
      </c>
      <c r="C2345" s="151" t="s">
        <v>4950</v>
      </c>
      <c r="D2345" s="151" t="s">
        <v>4818</v>
      </c>
      <c r="E2345" s="151" t="s">
        <v>4819</v>
      </c>
      <c r="F2345" s="151">
        <v>7</v>
      </c>
      <c r="G2345" s="151" t="s">
        <v>4820</v>
      </c>
      <c r="H2345" s="153">
        <v>4</v>
      </c>
      <c r="I2345" s="151">
        <v>5</v>
      </c>
      <c r="J2345" s="154" t="s">
        <v>552</v>
      </c>
    </row>
    <row r="2346" spans="1:10" x14ac:dyDescent="0.3">
      <c r="A2346" s="151">
        <v>2345</v>
      </c>
      <c r="B2346" s="151" t="s">
        <v>4951</v>
      </c>
      <c r="C2346" s="151" t="s">
        <v>4952</v>
      </c>
      <c r="D2346" s="151" t="s">
        <v>4818</v>
      </c>
      <c r="E2346" s="151" t="s">
        <v>4819</v>
      </c>
      <c r="F2346" s="151">
        <v>7</v>
      </c>
      <c r="G2346" s="151" t="s">
        <v>4820</v>
      </c>
      <c r="H2346" s="153">
        <v>4</v>
      </c>
      <c r="I2346" s="151">
        <v>5</v>
      </c>
      <c r="J2346" s="154" t="s">
        <v>552</v>
      </c>
    </row>
    <row r="2347" spans="1:10" x14ac:dyDescent="0.3">
      <c r="A2347" s="151">
        <v>2346</v>
      </c>
      <c r="B2347" s="151" t="s">
        <v>4953</v>
      </c>
      <c r="C2347" s="151" t="s">
        <v>4954</v>
      </c>
      <c r="D2347" s="151" t="s">
        <v>4818</v>
      </c>
      <c r="E2347" s="151" t="s">
        <v>4819</v>
      </c>
      <c r="F2347" s="151">
        <v>7</v>
      </c>
      <c r="G2347" s="151" t="s">
        <v>4820</v>
      </c>
      <c r="H2347" s="153">
        <v>4</v>
      </c>
      <c r="I2347" s="151">
        <v>5</v>
      </c>
      <c r="J2347" s="154" t="s">
        <v>552</v>
      </c>
    </row>
    <row r="2348" spans="1:10" x14ac:dyDescent="0.3">
      <c r="A2348" s="151">
        <v>2347</v>
      </c>
      <c r="B2348" s="151" t="s">
        <v>4955</v>
      </c>
      <c r="C2348" s="151" t="s">
        <v>4956</v>
      </c>
      <c r="D2348" s="151" t="s">
        <v>4818</v>
      </c>
      <c r="E2348" s="151" t="s">
        <v>4819</v>
      </c>
      <c r="F2348" s="151">
        <v>7</v>
      </c>
      <c r="G2348" s="151" t="s">
        <v>4820</v>
      </c>
      <c r="H2348" s="153">
        <v>4</v>
      </c>
      <c r="I2348" s="151">
        <v>5</v>
      </c>
      <c r="J2348" s="154" t="s">
        <v>552</v>
      </c>
    </row>
    <row r="2349" spans="1:10" x14ac:dyDescent="0.3">
      <c r="A2349" s="151">
        <v>2348</v>
      </c>
      <c r="B2349" s="151" t="s">
        <v>4957</v>
      </c>
      <c r="C2349" s="151" t="s">
        <v>4958</v>
      </c>
      <c r="D2349" s="151" t="s">
        <v>4818</v>
      </c>
      <c r="E2349" s="151" t="s">
        <v>4819</v>
      </c>
      <c r="F2349" s="151">
        <v>7</v>
      </c>
      <c r="G2349" s="151" t="s">
        <v>4820</v>
      </c>
      <c r="H2349" s="153">
        <v>4</v>
      </c>
      <c r="I2349" s="151">
        <v>5</v>
      </c>
      <c r="J2349" s="154" t="s">
        <v>552</v>
      </c>
    </row>
    <row r="2350" spans="1:10" x14ac:dyDescent="0.3">
      <c r="A2350" s="151">
        <v>2349</v>
      </c>
      <c r="B2350" s="151" t="s">
        <v>4959</v>
      </c>
      <c r="C2350" s="151" t="s">
        <v>4960</v>
      </c>
      <c r="D2350" s="151" t="s">
        <v>4818</v>
      </c>
      <c r="E2350" s="151" t="s">
        <v>4819</v>
      </c>
      <c r="F2350" s="151">
        <v>7</v>
      </c>
      <c r="G2350" s="151" t="s">
        <v>4820</v>
      </c>
      <c r="H2350" s="153">
        <v>4</v>
      </c>
      <c r="I2350" s="151">
        <v>5</v>
      </c>
      <c r="J2350" s="154" t="s">
        <v>552</v>
      </c>
    </row>
    <row r="2351" spans="1:10" x14ac:dyDescent="0.3">
      <c r="A2351" s="151">
        <v>2350</v>
      </c>
      <c r="B2351" s="151" t="s">
        <v>4961</v>
      </c>
      <c r="C2351" s="151" t="s">
        <v>4962</v>
      </c>
      <c r="D2351" s="151" t="s">
        <v>4818</v>
      </c>
      <c r="E2351" s="151" t="s">
        <v>4819</v>
      </c>
      <c r="F2351" s="151">
        <v>7</v>
      </c>
      <c r="G2351" s="151" t="s">
        <v>4820</v>
      </c>
      <c r="H2351" s="153">
        <v>4</v>
      </c>
      <c r="I2351" s="151">
        <v>5</v>
      </c>
      <c r="J2351" s="154" t="s">
        <v>552</v>
      </c>
    </row>
    <row r="2352" spans="1:10" x14ac:dyDescent="0.3">
      <c r="A2352" s="151">
        <v>2351</v>
      </c>
      <c r="B2352" s="151" t="s">
        <v>4963</v>
      </c>
      <c r="C2352" s="151" t="s">
        <v>4964</v>
      </c>
      <c r="D2352" s="151" t="s">
        <v>4818</v>
      </c>
      <c r="E2352" s="151" t="s">
        <v>4819</v>
      </c>
      <c r="F2352" s="151">
        <v>7</v>
      </c>
      <c r="G2352" s="151" t="s">
        <v>4820</v>
      </c>
      <c r="H2352" s="153">
        <v>4</v>
      </c>
      <c r="I2352" s="151">
        <v>5</v>
      </c>
      <c r="J2352" s="154" t="s">
        <v>552</v>
      </c>
    </row>
    <row r="2353" spans="1:10" x14ac:dyDescent="0.3">
      <c r="A2353" s="151">
        <v>2352</v>
      </c>
      <c r="B2353" s="151" t="s">
        <v>4965</v>
      </c>
      <c r="C2353" s="151" t="s">
        <v>4966</v>
      </c>
      <c r="D2353" s="151" t="s">
        <v>4818</v>
      </c>
      <c r="E2353" s="151" t="s">
        <v>4819</v>
      </c>
      <c r="F2353" s="151">
        <v>7</v>
      </c>
      <c r="G2353" s="151" t="s">
        <v>4820</v>
      </c>
      <c r="H2353" s="153">
        <v>4</v>
      </c>
      <c r="I2353" s="151">
        <v>5</v>
      </c>
      <c r="J2353" s="154" t="s">
        <v>552</v>
      </c>
    </row>
    <row r="2354" spans="1:10" x14ac:dyDescent="0.3">
      <c r="A2354" s="151">
        <v>2353</v>
      </c>
      <c r="B2354" s="151" t="s">
        <v>4967</v>
      </c>
      <c r="C2354" s="151" t="s">
        <v>4968</v>
      </c>
      <c r="D2354" s="151" t="s">
        <v>4818</v>
      </c>
      <c r="E2354" s="151" t="s">
        <v>4819</v>
      </c>
      <c r="F2354" s="151">
        <v>7</v>
      </c>
      <c r="G2354" s="151" t="s">
        <v>4820</v>
      </c>
      <c r="H2354" s="153">
        <v>4</v>
      </c>
      <c r="I2354" s="151">
        <v>5</v>
      </c>
      <c r="J2354" s="154" t="s">
        <v>552</v>
      </c>
    </row>
    <row r="2355" spans="1:10" x14ac:dyDescent="0.3">
      <c r="A2355" s="151">
        <v>2354</v>
      </c>
      <c r="B2355" s="151" t="s">
        <v>4969</v>
      </c>
      <c r="C2355" s="151" t="s">
        <v>4970</v>
      </c>
      <c r="D2355" s="151" t="s">
        <v>4818</v>
      </c>
      <c r="E2355" s="151" t="s">
        <v>4819</v>
      </c>
      <c r="F2355" s="151">
        <v>7</v>
      </c>
      <c r="G2355" s="151" t="s">
        <v>4820</v>
      </c>
      <c r="H2355" s="153">
        <v>4</v>
      </c>
      <c r="I2355" s="151">
        <v>5</v>
      </c>
      <c r="J2355" s="154" t="s">
        <v>552</v>
      </c>
    </row>
    <row r="2356" spans="1:10" x14ac:dyDescent="0.3">
      <c r="A2356" s="151">
        <v>2355</v>
      </c>
      <c r="B2356" s="151" t="s">
        <v>4971</v>
      </c>
      <c r="C2356" s="151" t="s">
        <v>4972</v>
      </c>
      <c r="D2356" s="151" t="s">
        <v>4818</v>
      </c>
      <c r="E2356" s="151" t="s">
        <v>4819</v>
      </c>
      <c r="F2356" s="151">
        <v>7</v>
      </c>
      <c r="G2356" s="151" t="s">
        <v>4820</v>
      </c>
      <c r="H2356" s="153">
        <v>4</v>
      </c>
      <c r="I2356" s="151">
        <v>5</v>
      </c>
      <c r="J2356" s="154" t="s">
        <v>552</v>
      </c>
    </row>
    <row r="2357" spans="1:10" x14ac:dyDescent="0.3">
      <c r="A2357" s="151">
        <v>2356</v>
      </c>
      <c r="B2357" s="151" t="s">
        <v>4973</v>
      </c>
      <c r="C2357" s="151" t="s">
        <v>4974</v>
      </c>
      <c r="D2357" s="151" t="s">
        <v>4818</v>
      </c>
      <c r="E2357" s="151" t="s">
        <v>4819</v>
      </c>
      <c r="F2357" s="151">
        <v>7</v>
      </c>
      <c r="G2357" s="151" t="s">
        <v>4820</v>
      </c>
      <c r="H2357" s="153">
        <v>4</v>
      </c>
      <c r="I2357" s="151">
        <v>5</v>
      </c>
      <c r="J2357" s="154" t="s">
        <v>552</v>
      </c>
    </row>
    <row r="2358" spans="1:10" x14ac:dyDescent="0.3">
      <c r="A2358" s="151">
        <v>2357</v>
      </c>
      <c r="B2358" s="151" t="s">
        <v>4975</v>
      </c>
      <c r="C2358" s="151" t="s">
        <v>4976</v>
      </c>
      <c r="D2358" s="151" t="s">
        <v>4818</v>
      </c>
      <c r="E2358" s="151" t="s">
        <v>4819</v>
      </c>
      <c r="F2358" s="151">
        <v>7</v>
      </c>
      <c r="G2358" s="151" t="s">
        <v>4820</v>
      </c>
      <c r="H2358" s="153">
        <v>4</v>
      </c>
      <c r="I2358" s="151">
        <v>5</v>
      </c>
      <c r="J2358" s="154" t="s">
        <v>552</v>
      </c>
    </row>
    <row r="2359" spans="1:10" x14ac:dyDescent="0.3">
      <c r="A2359" s="151">
        <v>2358</v>
      </c>
      <c r="B2359" s="151" t="s">
        <v>4977</v>
      </c>
      <c r="C2359" s="151" t="s">
        <v>4978</v>
      </c>
      <c r="D2359" s="151" t="s">
        <v>4818</v>
      </c>
      <c r="E2359" s="151" t="s">
        <v>4819</v>
      </c>
      <c r="F2359" s="151">
        <v>7</v>
      </c>
      <c r="G2359" s="151" t="s">
        <v>4820</v>
      </c>
      <c r="H2359" s="153">
        <v>4</v>
      </c>
      <c r="I2359" s="151">
        <v>5</v>
      </c>
      <c r="J2359" s="154" t="s">
        <v>552</v>
      </c>
    </row>
    <row r="2360" spans="1:10" x14ac:dyDescent="0.3">
      <c r="A2360" s="151">
        <v>2359</v>
      </c>
      <c r="B2360" s="151" t="s">
        <v>4979</v>
      </c>
      <c r="C2360" s="151" t="s">
        <v>4980</v>
      </c>
      <c r="D2360" s="151" t="s">
        <v>4818</v>
      </c>
      <c r="E2360" s="151" t="s">
        <v>4819</v>
      </c>
      <c r="F2360" s="151">
        <v>7</v>
      </c>
      <c r="G2360" s="151" t="s">
        <v>4820</v>
      </c>
      <c r="H2360" s="153">
        <v>4</v>
      </c>
      <c r="I2360" s="151">
        <v>5</v>
      </c>
      <c r="J2360" s="154" t="s">
        <v>552</v>
      </c>
    </row>
    <row r="2361" spans="1:10" x14ac:dyDescent="0.3">
      <c r="A2361" s="151">
        <v>2360</v>
      </c>
      <c r="B2361" s="151" t="s">
        <v>4981</v>
      </c>
      <c r="C2361" s="151" t="s">
        <v>4982</v>
      </c>
      <c r="D2361" s="151" t="s">
        <v>4818</v>
      </c>
      <c r="E2361" s="151" t="s">
        <v>4819</v>
      </c>
      <c r="F2361" s="151">
        <v>7</v>
      </c>
      <c r="G2361" s="151" t="s">
        <v>4820</v>
      </c>
      <c r="H2361" s="153">
        <v>4</v>
      </c>
      <c r="I2361" s="151">
        <v>5</v>
      </c>
      <c r="J2361" s="154" t="s">
        <v>552</v>
      </c>
    </row>
    <row r="2362" spans="1:10" x14ac:dyDescent="0.3">
      <c r="A2362" s="151">
        <v>2361</v>
      </c>
      <c r="B2362" s="151" t="s">
        <v>4983</v>
      </c>
      <c r="C2362" s="151" t="s">
        <v>4984</v>
      </c>
      <c r="D2362" s="151" t="s">
        <v>4818</v>
      </c>
      <c r="E2362" s="151" t="s">
        <v>4819</v>
      </c>
      <c r="F2362" s="151">
        <v>7</v>
      </c>
      <c r="G2362" s="151" t="s">
        <v>4820</v>
      </c>
      <c r="H2362" s="153">
        <v>4</v>
      </c>
      <c r="I2362" s="151">
        <v>5</v>
      </c>
      <c r="J2362" s="154" t="s">
        <v>552</v>
      </c>
    </row>
    <row r="2363" spans="1:10" x14ac:dyDescent="0.3">
      <c r="A2363" s="151">
        <v>2362</v>
      </c>
      <c r="B2363" s="151" t="s">
        <v>4985</v>
      </c>
      <c r="C2363" s="151" t="s">
        <v>4986</v>
      </c>
      <c r="D2363" s="151" t="s">
        <v>4818</v>
      </c>
      <c r="E2363" s="151" t="s">
        <v>4819</v>
      </c>
      <c r="F2363" s="151">
        <v>7</v>
      </c>
      <c r="G2363" s="151" t="s">
        <v>4820</v>
      </c>
      <c r="H2363" s="153">
        <v>4</v>
      </c>
      <c r="I2363" s="151">
        <v>5</v>
      </c>
      <c r="J2363" s="154" t="s">
        <v>552</v>
      </c>
    </row>
    <row r="2364" spans="1:10" x14ac:dyDescent="0.3">
      <c r="A2364" s="151">
        <v>2363</v>
      </c>
      <c r="B2364" s="151" t="s">
        <v>4987</v>
      </c>
      <c r="C2364" s="151" t="s">
        <v>4988</v>
      </c>
      <c r="D2364" s="151" t="s">
        <v>4818</v>
      </c>
      <c r="E2364" s="151" t="s">
        <v>4819</v>
      </c>
      <c r="F2364" s="151">
        <v>7</v>
      </c>
      <c r="G2364" s="151" t="s">
        <v>4820</v>
      </c>
      <c r="H2364" s="153">
        <v>4</v>
      </c>
      <c r="I2364" s="151">
        <v>5</v>
      </c>
      <c r="J2364" s="154" t="s">
        <v>552</v>
      </c>
    </row>
    <row r="2365" spans="1:10" x14ac:dyDescent="0.3">
      <c r="A2365" s="151">
        <v>2364</v>
      </c>
      <c r="B2365" s="151" t="s">
        <v>4989</v>
      </c>
      <c r="C2365" s="151" t="s">
        <v>4990</v>
      </c>
      <c r="D2365" s="151" t="s">
        <v>4818</v>
      </c>
      <c r="E2365" s="151" t="s">
        <v>4819</v>
      </c>
      <c r="F2365" s="151">
        <v>7</v>
      </c>
      <c r="G2365" s="151" t="s">
        <v>4820</v>
      </c>
      <c r="H2365" s="153">
        <v>4</v>
      </c>
      <c r="I2365" s="151">
        <v>5</v>
      </c>
      <c r="J2365" s="154" t="s">
        <v>552</v>
      </c>
    </row>
    <row r="2366" spans="1:10" x14ac:dyDescent="0.3">
      <c r="A2366" s="151">
        <v>2365</v>
      </c>
      <c r="B2366" s="151" t="s">
        <v>4991</v>
      </c>
      <c r="C2366" s="151" t="s">
        <v>4992</v>
      </c>
      <c r="D2366" s="151" t="s">
        <v>4818</v>
      </c>
      <c r="E2366" s="151" t="s">
        <v>4819</v>
      </c>
      <c r="F2366" s="151">
        <v>7</v>
      </c>
      <c r="G2366" s="151" t="s">
        <v>4820</v>
      </c>
      <c r="H2366" s="153">
        <v>4</v>
      </c>
      <c r="I2366" s="151">
        <v>5</v>
      </c>
      <c r="J2366" s="154" t="s">
        <v>552</v>
      </c>
    </row>
    <row r="2367" spans="1:10" x14ac:dyDescent="0.3">
      <c r="A2367" s="151">
        <v>2366</v>
      </c>
      <c r="B2367" s="151" t="s">
        <v>4993</v>
      </c>
      <c r="C2367" s="151" t="s">
        <v>4994</v>
      </c>
      <c r="D2367" s="151" t="s">
        <v>4818</v>
      </c>
      <c r="E2367" s="151" t="s">
        <v>4819</v>
      </c>
      <c r="F2367" s="151">
        <v>7</v>
      </c>
      <c r="G2367" s="151" t="s">
        <v>4820</v>
      </c>
      <c r="H2367" s="153">
        <v>4</v>
      </c>
      <c r="I2367" s="151">
        <v>5</v>
      </c>
      <c r="J2367" s="154" t="s">
        <v>552</v>
      </c>
    </row>
    <row r="2368" spans="1:10" x14ac:dyDescent="0.3">
      <c r="A2368" s="151">
        <v>2367</v>
      </c>
      <c r="B2368" s="151" t="s">
        <v>4995</v>
      </c>
      <c r="C2368" s="151" t="s">
        <v>4996</v>
      </c>
      <c r="D2368" s="151" t="s">
        <v>4818</v>
      </c>
      <c r="E2368" s="151" t="s">
        <v>4819</v>
      </c>
      <c r="F2368" s="151">
        <v>7</v>
      </c>
      <c r="G2368" s="151" t="s">
        <v>4820</v>
      </c>
      <c r="H2368" s="153">
        <v>4</v>
      </c>
      <c r="I2368" s="151">
        <v>5</v>
      </c>
      <c r="J2368" s="154" t="s">
        <v>552</v>
      </c>
    </row>
    <row r="2369" spans="1:10" x14ac:dyDescent="0.3">
      <c r="A2369" s="151">
        <v>2368</v>
      </c>
      <c r="B2369" s="151" t="s">
        <v>4997</v>
      </c>
      <c r="C2369" s="151" t="s">
        <v>4998</v>
      </c>
      <c r="D2369" s="151" t="s">
        <v>4818</v>
      </c>
      <c r="E2369" s="151" t="s">
        <v>4819</v>
      </c>
      <c r="F2369" s="151">
        <v>7</v>
      </c>
      <c r="G2369" s="151" t="s">
        <v>4820</v>
      </c>
      <c r="H2369" s="153">
        <v>4</v>
      </c>
      <c r="I2369" s="151">
        <v>5</v>
      </c>
      <c r="J2369" s="154" t="s">
        <v>552</v>
      </c>
    </row>
    <row r="2370" spans="1:10" x14ac:dyDescent="0.3">
      <c r="A2370" s="151">
        <v>2369</v>
      </c>
      <c r="B2370" s="151" t="s">
        <v>4999</v>
      </c>
      <c r="C2370" s="151" t="s">
        <v>5000</v>
      </c>
      <c r="D2370" s="151" t="s">
        <v>4818</v>
      </c>
      <c r="E2370" s="151" t="s">
        <v>4819</v>
      </c>
      <c r="F2370" s="151">
        <v>7</v>
      </c>
      <c r="G2370" s="151" t="s">
        <v>4820</v>
      </c>
      <c r="H2370" s="153">
        <v>4</v>
      </c>
      <c r="I2370" s="151">
        <v>5</v>
      </c>
      <c r="J2370" s="154" t="s">
        <v>552</v>
      </c>
    </row>
    <row r="2371" spans="1:10" x14ac:dyDescent="0.3">
      <c r="A2371" s="151">
        <v>2370</v>
      </c>
      <c r="B2371" s="151" t="s">
        <v>5001</v>
      </c>
      <c r="C2371" s="151" t="s">
        <v>5002</v>
      </c>
      <c r="D2371" s="151" t="s">
        <v>4818</v>
      </c>
      <c r="E2371" s="151" t="s">
        <v>4819</v>
      </c>
      <c r="F2371" s="151">
        <v>7</v>
      </c>
      <c r="G2371" s="151" t="s">
        <v>4820</v>
      </c>
      <c r="H2371" s="153">
        <v>4</v>
      </c>
      <c r="I2371" s="151">
        <v>5</v>
      </c>
      <c r="J2371" s="154" t="s">
        <v>552</v>
      </c>
    </row>
    <row r="2372" spans="1:10" x14ac:dyDescent="0.3">
      <c r="A2372" s="151">
        <v>2371</v>
      </c>
      <c r="B2372" s="151" t="s">
        <v>5003</v>
      </c>
      <c r="C2372" s="151" t="s">
        <v>5004</v>
      </c>
      <c r="D2372" s="151" t="s">
        <v>4818</v>
      </c>
      <c r="E2372" s="151" t="s">
        <v>4819</v>
      </c>
      <c r="F2372" s="151">
        <v>7</v>
      </c>
      <c r="G2372" s="151" t="s">
        <v>4820</v>
      </c>
      <c r="H2372" s="153">
        <v>4</v>
      </c>
      <c r="I2372" s="151">
        <v>5</v>
      </c>
      <c r="J2372" s="154" t="s">
        <v>552</v>
      </c>
    </row>
    <row r="2373" spans="1:10" x14ac:dyDescent="0.3">
      <c r="A2373" s="151">
        <v>2372</v>
      </c>
      <c r="B2373" s="151" t="s">
        <v>5005</v>
      </c>
      <c r="C2373" s="151" t="s">
        <v>5006</v>
      </c>
      <c r="D2373" s="151" t="s">
        <v>4818</v>
      </c>
      <c r="E2373" s="151" t="s">
        <v>4819</v>
      </c>
      <c r="F2373" s="151">
        <v>7</v>
      </c>
      <c r="G2373" s="151" t="s">
        <v>4820</v>
      </c>
      <c r="H2373" s="153">
        <v>4</v>
      </c>
      <c r="I2373" s="151">
        <v>5</v>
      </c>
      <c r="J2373" s="154" t="s">
        <v>552</v>
      </c>
    </row>
    <row r="2374" spans="1:10" x14ac:dyDescent="0.3">
      <c r="A2374" s="151">
        <v>2373</v>
      </c>
      <c r="B2374" s="151" t="s">
        <v>5007</v>
      </c>
      <c r="C2374" s="151" t="s">
        <v>5008</v>
      </c>
      <c r="D2374" s="151" t="s">
        <v>4818</v>
      </c>
      <c r="E2374" s="151" t="s">
        <v>4819</v>
      </c>
      <c r="F2374" s="151">
        <v>7</v>
      </c>
      <c r="G2374" s="151" t="s">
        <v>4820</v>
      </c>
      <c r="H2374" s="153">
        <v>4</v>
      </c>
      <c r="I2374" s="151">
        <v>5</v>
      </c>
      <c r="J2374" s="154" t="s">
        <v>552</v>
      </c>
    </row>
    <row r="2375" spans="1:10" x14ac:dyDescent="0.3">
      <c r="A2375" s="151">
        <v>2374</v>
      </c>
      <c r="B2375" s="151" t="s">
        <v>5009</v>
      </c>
      <c r="C2375" s="151" t="s">
        <v>5010</v>
      </c>
      <c r="D2375" s="151" t="s">
        <v>4818</v>
      </c>
      <c r="E2375" s="151" t="s">
        <v>4819</v>
      </c>
      <c r="F2375" s="151">
        <v>7</v>
      </c>
      <c r="G2375" s="151" t="s">
        <v>4820</v>
      </c>
      <c r="H2375" s="153">
        <v>4</v>
      </c>
      <c r="I2375" s="151">
        <v>5</v>
      </c>
      <c r="J2375" s="154" t="s">
        <v>552</v>
      </c>
    </row>
    <row r="2376" spans="1:10" x14ac:dyDescent="0.3">
      <c r="A2376" s="151">
        <v>2375</v>
      </c>
      <c r="B2376" s="151" t="s">
        <v>5011</v>
      </c>
      <c r="C2376" s="151" t="s">
        <v>5012</v>
      </c>
      <c r="D2376" s="151" t="s">
        <v>4818</v>
      </c>
      <c r="E2376" s="151" t="s">
        <v>4819</v>
      </c>
      <c r="F2376" s="151">
        <v>7</v>
      </c>
      <c r="G2376" s="151" t="s">
        <v>4820</v>
      </c>
      <c r="H2376" s="153">
        <v>4</v>
      </c>
      <c r="I2376" s="151">
        <v>5</v>
      </c>
      <c r="J2376" s="154" t="s">
        <v>552</v>
      </c>
    </row>
    <row r="2377" spans="1:10" x14ac:dyDescent="0.3">
      <c r="A2377" s="151">
        <v>2376</v>
      </c>
      <c r="B2377" s="151" t="s">
        <v>5013</v>
      </c>
      <c r="C2377" s="151" t="s">
        <v>5014</v>
      </c>
      <c r="D2377" s="151" t="s">
        <v>4818</v>
      </c>
      <c r="E2377" s="151" t="s">
        <v>4819</v>
      </c>
      <c r="F2377" s="151">
        <v>7</v>
      </c>
      <c r="G2377" s="151" t="s">
        <v>4820</v>
      </c>
      <c r="H2377" s="153">
        <v>4</v>
      </c>
      <c r="I2377" s="151">
        <v>5</v>
      </c>
      <c r="J2377" s="154" t="s">
        <v>552</v>
      </c>
    </row>
    <row r="2378" spans="1:10" x14ac:dyDescent="0.3">
      <c r="A2378" s="151">
        <v>2377</v>
      </c>
      <c r="B2378" s="151" t="s">
        <v>5015</v>
      </c>
      <c r="C2378" s="151" t="s">
        <v>5016</v>
      </c>
      <c r="D2378" s="151" t="s">
        <v>4818</v>
      </c>
      <c r="E2378" s="151" t="s">
        <v>4819</v>
      </c>
      <c r="F2378" s="151">
        <v>7</v>
      </c>
      <c r="G2378" s="151" t="s">
        <v>4820</v>
      </c>
      <c r="H2378" s="153">
        <v>4</v>
      </c>
      <c r="I2378" s="151">
        <v>5</v>
      </c>
      <c r="J2378" s="154" t="s">
        <v>552</v>
      </c>
    </row>
    <row r="2379" spans="1:10" x14ac:dyDescent="0.3">
      <c r="A2379" s="151">
        <v>2378</v>
      </c>
      <c r="B2379" s="151" t="s">
        <v>5017</v>
      </c>
      <c r="C2379" s="151" t="s">
        <v>5018</v>
      </c>
      <c r="D2379" s="151" t="s">
        <v>4818</v>
      </c>
      <c r="E2379" s="151" t="s">
        <v>4819</v>
      </c>
      <c r="F2379" s="151">
        <v>7</v>
      </c>
      <c r="G2379" s="151" t="s">
        <v>4820</v>
      </c>
      <c r="H2379" s="153">
        <v>4</v>
      </c>
      <c r="I2379" s="151">
        <v>5</v>
      </c>
      <c r="J2379" s="154" t="s">
        <v>552</v>
      </c>
    </row>
    <row r="2380" spans="1:10" x14ac:dyDescent="0.3">
      <c r="A2380" s="151">
        <v>2379</v>
      </c>
      <c r="B2380" s="151" t="s">
        <v>5019</v>
      </c>
      <c r="C2380" s="151" t="s">
        <v>5020</v>
      </c>
      <c r="D2380" s="151" t="s">
        <v>4818</v>
      </c>
      <c r="E2380" s="151" t="s">
        <v>4819</v>
      </c>
      <c r="F2380" s="151">
        <v>7</v>
      </c>
      <c r="G2380" s="151" t="s">
        <v>4820</v>
      </c>
      <c r="H2380" s="153">
        <v>4</v>
      </c>
      <c r="I2380" s="151">
        <v>5</v>
      </c>
      <c r="J2380" s="154" t="s">
        <v>552</v>
      </c>
    </row>
    <row r="2381" spans="1:10" x14ac:dyDescent="0.3">
      <c r="A2381" s="151">
        <v>2380</v>
      </c>
      <c r="B2381" s="151" t="s">
        <v>5021</v>
      </c>
      <c r="C2381" s="151" t="s">
        <v>5022</v>
      </c>
      <c r="D2381" s="151" t="s">
        <v>4818</v>
      </c>
      <c r="E2381" s="151" t="s">
        <v>4819</v>
      </c>
      <c r="F2381" s="151">
        <v>7</v>
      </c>
      <c r="G2381" s="151" t="s">
        <v>4820</v>
      </c>
      <c r="H2381" s="153">
        <v>4</v>
      </c>
      <c r="I2381" s="151">
        <v>5</v>
      </c>
      <c r="J2381" s="154" t="s">
        <v>552</v>
      </c>
    </row>
    <row r="2382" spans="1:10" x14ac:dyDescent="0.3">
      <c r="A2382" s="151">
        <v>2381</v>
      </c>
      <c r="B2382" s="151" t="s">
        <v>5023</v>
      </c>
      <c r="C2382" s="151" t="s">
        <v>5024</v>
      </c>
      <c r="D2382" s="151" t="s">
        <v>4818</v>
      </c>
      <c r="E2382" s="151" t="s">
        <v>4819</v>
      </c>
      <c r="F2382" s="151">
        <v>7</v>
      </c>
      <c r="G2382" s="151" t="s">
        <v>4820</v>
      </c>
      <c r="H2382" s="153">
        <v>4</v>
      </c>
      <c r="I2382" s="151">
        <v>5</v>
      </c>
      <c r="J2382" s="154" t="s">
        <v>552</v>
      </c>
    </row>
    <row r="2383" spans="1:10" x14ac:dyDescent="0.3">
      <c r="A2383" s="151">
        <v>2382</v>
      </c>
      <c r="B2383" s="151" t="s">
        <v>5025</v>
      </c>
      <c r="C2383" s="151" t="s">
        <v>5026</v>
      </c>
      <c r="D2383" s="151" t="s">
        <v>4818</v>
      </c>
      <c r="E2383" s="151" t="s">
        <v>4819</v>
      </c>
      <c r="F2383" s="151">
        <v>7</v>
      </c>
      <c r="G2383" s="151" t="s">
        <v>4820</v>
      </c>
      <c r="H2383" s="153">
        <v>4</v>
      </c>
      <c r="I2383" s="151">
        <v>5</v>
      </c>
      <c r="J2383" s="154" t="s">
        <v>552</v>
      </c>
    </row>
    <row r="2384" spans="1:10" x14ac:dyDescent="0.3">
      <c r="A2384" s="151">
        <v>2383</v>
      </c>
      <c r="B2384" s="151" t="s">
        <v>5027</v>
      </c>
      <c r="C2384" s="151" t="s">
        <v>5028</v>
      </c>
      <c r="D2384" s="151" t="s">
        <v>4818</v>
      </c>
      <c r="E2384" s="151" t="s">
        <v>4819</v>
      </c>
      <c r="F2384" s="151">
        <v>7</v>
      </c>
      <c r="G2384" s="151" t="s">
        <v>4820</v>
      </c>
      <c r="H2384" s="153">
        <v>4</v>
      </c>
      <c r="I2384" s="151">
        <v>5</v>
      </c>
      <c r="J2384" s="154" t="s">
        <v>552</v>
      </c>
    </row>
    <row r="2385" spans="1:10" x14ac:dyDescent="0.3">
      <c r="A2385" s="151">
        <v>2384</v>
      </c>
      <c r="B2385" s="151" t="s">
        <v>5029</v>
      </c>
      <c r="C2385" s="151" t="s">
        <v>5030</v>
      </c>
      <c r="D2385" s="151" t="s">
        <v>4818</v>
      </c>
      <c r="E2385" s="151" t="s">
        <v>4819</v>
      </c>
      <c r="F2385" s="151">
        <v>7</v>
      </c>
      <c r="G2385" s="151" t="s">
        <v>4820</v>
      </c>
      <c r="H2385" s="153">
        <v>4</v>
      </c>
      <c r="I2385" s="151">
        <v>5</v>
      </c>
      <c r="J2385" s="154" t="s">
        <v>552</v>
      </c>
    </row>
    <row r="2386" spans="1:10" x14ac:dyDescent="0.3">
      <c r="A2386" s="151">
        <v>2385</v>
      </c>
      <c r="B2386" s="151" t="s">
        <v>5031</v>
      </c>
      <c r="C2386" s="151" t="s">
        <v>5032</v>
      </c>
      <c r="D2386" s="151" t="s">
        <v>4818</v>
      </c>
      <c r="E2386" s="151" t="s">
        <v>4819</v>
      </c>
      <c r="F2386" s="151">
        <v>7</v>
      </c>
      <c r="G2386" s="151" t="s">
        <v>4820</v>
      </c>
      <c r="H2386" s="153">
        <v>4</v>
      </c>
      <c r="I2386" s="151">
        <v>5</v>
      </c>
      <c r="J2386" s="154" t="s">
        <v>552</v>
      </c>
    </row>
    <row r="2387" spans="1:10" x14ac:dyDescent="0.3">
      <c r="A2387" s="151">
        <v>2386</v>
      </c>
      <c r="B2387" s="151" t="s">
        <v>5033</v>
      </c>
      <c r="C2387" s="151" t="s">
        <v>5034</v>
      </c>
      <c r="D2387" s="151" t="s">
        <v>4818</v>
      </c>
      <c r="E2387" s="151" t="s">
        <v>4819</v>
      </c>
      <c r="F2387" s="151">
        <v>7</v>
      </c>
      <c r="G2387" s="151" t="s">
        <v>4820</v>
      </c>
      <c r="H2387" s="153">
        <v>4</v>
      </c>
      <c r="I2387" s="151">
        <v>5</v>
      </c>
      <c r="J2387" s="154" t="s">
        <v>552</v>
      </c>
    </row>
    <row r="2388" spans="1:10" x14ac:dyDescent="0.3">
      <c r="A2388" s="151">
        <v>2387</v>
      </c>
      <c r="B2388" s="151" t="s">
        <v>5035</v>
      </c>
      <c r="C2388" s="151" t="s">
        <v>5036</v>
      </c>
      <c r="D2388" s="151" t="s">
        <v>4818</v>
      </c>
      <c r="E2388" s="151" t="s">
        <v>4819</v>
      </c>
      <c r="F2388" s="151">
        <v>7</v>
      </c>
      <c r="G2388" s="151" t="s">
        <v>4820</v>
      </c>
      <c r="H2388" s="153">
        <v>4</v>
      </c>
      <c r="I2388" s="151">
        <v>5</v>
      </c>
      <c r="J2388" s="154" t="s">
        <v>552</v>
      </c>
    </row>
    <row r="2389" spans="1:10" x14ac:dyDescent="0.3">
      <c r="A2389" s="151">
        <v>2388</v>
      </c>
      <c r="B2389" s="151" t="s">
        <v>5037</v>
      </c>
      <c r="C2389" s="151" t="s">
        <v>5038</v>
      </c>
      <c r="D2389" s="151" t="s">
        <v>4818</v>
      </c>
      <c r="E2389" s="151" t="s">
        <v>4819</v>
      </c>
      <c r="F2389" s="151">
        <v>7</v>
      </c>
      <c r="G2389" s="151" t="s">
        <v>4820</v>
      </c>
      <c r="H2389" s="153">
        <v>4</v>
      </c>
      <c r="I2389" s="151">
        <v>5</v>
      </c>
      <c r="J2389" s="154" t="s">
        <v>552</v>
      </c>
    </row>
    <row r="2390" spans="1:10" x14ac:dyDescent="0.3">
      <c r="A2390" s="151">
        <v>2389</v>
      </c>
      <c r="B2390" s="151" t="s">
        <v>5039</v>
      </c>
      <c r="C2390" s="151" t="s">
        <v>5040</v>
      </c>
      <c r="D2390" s="151" t="s">
        <v>4818</v>
      </c>
      <c r="E2390" s="151" t="s">
        <v>4819</v>
      </c>
      <c r="F2390" s="151">
        <v>7</v>
      </c>
      <c r="G2390" s="151" t="s">
        <v>4820</v>
      </c>
      <c r="H2390" s="153">
        <v>4</v>
      </c>
      <c r="I2390" s="151">
        <v>5</v>
      </c>
      <c r="J2390" s="154" t="s">
        <v>552</v>
      </c>
    </row>
    <row r="2391" spans="1:10" x14ac:dyDescent="0.3">
      <c r="A2391" s="151">
        <v>2390</v>
      </c>
      <c r="B2391" s="151" t="s">
        <v>5041</v>
      </c>
      <c r="C2391" s="151" t="s">
        <v>5042</v>
      </c>
      <c r="D2391" s="151" t="s">
        <v>4818</v>
      </c>
      <c r="E2391" s="151" t="s">
        <v>4819</v>
      </c>
      <c r="F2391" s="151">
        <v>7</v>
      </c>
      <c r="G2391" s="151" t="s">
        <v>4820</v>
      </c>
      <c r="H2391" s="153">
        <v>4</v>
      </c>
      <c r="I2391" s="151">
        <v>5</v>
      </c>
      <c r="J2391" s="154" t="s">
        <v>552</v>
      </c>
    </row>
    <row r="2392" spans="1:10" x14ac:dyDescent="0.3">
      <c r="A2392" s="151">
        <v>2391</v>
      </c>
      <c r="B2392" s="151" t="s">
        <v>5043</v>
      </c>
      <c r="C2392" s="151" t="s">
        <v>5044</v>
      </c>
      <c r="D2392" s="151" t="s">
        <v>4818</v>
      </c>
      <c r="E2392" s="151" t="s">
        <v>4819</v>
      </c>
      <c r="F2392" s="151">
        <v>7</v>
      </c>
      <c r="G2392" s="151" t="s">
        <v>4820</v>
      </c>
      <c r="H2392" s="153">
        <v>4</v>
      </c>
      <c r="I2392" s="151">
        <v>5</v>
      </c>
      <c r="J2392" s="154" t="s">
        <v>552</v>
      </c>
    </row>
    <row r="2393" spans="1:10" x14ac:dyDescent="0.3">
      <c r="A2393" s="151">
        <v>2392</v>
      </c>
      <c r="B2393" s="151" t="s">
        <v>5045</v>
      </c>
      <c r="C2393" s="151" t="s">
        <v>5046</v>
      </c>
      <c r="D2393" s="151" t="s">
        <v>4818</v>
      </c>
      <c r="E2393" s="151" t="s">
        <v>4819</v>
      </c>
      <c r="F2393" s="151">
        <v>7</v>
      </c>
      <c r="G2393" s="151" t="s">
        <v>4820</v>
      </c>
      <c r="H2393" s="153">
        <v>4</v>
      </c>
      <c r="I2393" s="151">
        <v>5</v>
      </c>
      <c r="J2393" s="154" t="s">
        <v>552</v>
      </c>
    </row>
    <row r="2394" spans="1:10" x14ac:dyDescent="0.3">
      <c r="A2394" s="151">
        <v>2393</v>
      </c>
      <c r="B2394" s="151" t="s">
        <v>5047</v>
      </c>
      <c r="C2394" s="151" t="s">
        <v>5048</v>
      </c>
      <c r="D2394" s="151" t="s">
        <v>4818</v>
      </c>
      <c r="E2394" s="151" t="s">
        <v>4819</v>
      </c>
      <c r="F2394" s="151">
        <v>7</v>
      </c>
      <c r="G2394" s="151" t="s">
        <v>4820</v>
      </c>
      <c r="H2394" s="153">
        <v>4</v>
      </c>
      <c r="I2394" s="151">
        <v>5</v>
      </c>
      <c r="J2394" s="154" t="s">
        <v>552</v>
      </c>
    </row>
    <row r="2395" spans="1:10" x14ac:dyDescent="0.3">
      <c r="A2395" s="151">
        <v>2394</v>
      </c>
      <c r="B2395" s="151" t="s">
        <v>5049</v>
      </c>
      <c r="C2395" s="151" t="s">
        <v>5050</v>
      </c>
      <c r="D2395" s="151" t="s">
        <v>4818</v>
      </c>
      <c r="E2395" s="151" t="s">
        <v>4819</v>
      </c>
      <c r="F2395" s="151">
        <v>7</v>
      </c>
      <c r="G2395" s="151" t="s">
        <v>4820</v>
      </c>
      <c r="H2395" s="153">
        <v>4</v>
      </c>
      <c r="I2395" s="151">
        <v>5</v>
      </c>
      <c r="J2395" s="154" t="s">
        <v>552</v>
      </c>
    </row>
    <row r="2396" spans="1:10" x14ac:dyDescent="0.3">
      <c r="A2396" s="151">
        <v>2395</v>
      </c>
      <c r="B2396" s="151" t="s">
        <v>5051</v>
      </c>
      <c r="C2396" s="151" t="s">
        <v>5052</v>
      </c>
      <c r="D2396" s="151" t="s">
        <v>4818</v>
      </c>
      <c r="E2396" s="151" t="s">
        <v>4819</v>
      </c>
      <c r="F2396" s="151">
        <v>7</v>
      </c>
      <c r="G2396" s="151" t="s">
        <v>4820</v>
      </c>
      <c r="H2396" s="153">
        <v>4</v>
      </c>
      <c r="I2396" s="151">
        <v>5</v>
      </c>
      <c r="J2396" s="154" t="s">
        <v>552</v>
      </c>
    </row>
    <row r="2397" spans="1:10" x14ac:dyDescent="0.3">
      <c r="A2397" s="151">
        <v>2396</v>
      </c>
      <c r="B2397" s="151" t="s">
        <v>5053</v>
      </c>
      <c r="C2397" s="151" t="s">
        <v>5054</v>
      </c>
      <c r="D2397" s="151" t="s">
        <v>4818</v>
      </c>
      <c r="E2397" s="151" t="s">
        <v>4819</v>
      </c>
      <c r="F2397" s="151">
        <v>7</v>
      </c>
      <c r="G2397" s="151" t="s">
        <v>4820</v>
      </c>
      <c r="H2397" s="153">
        <v>4</v>
      </c>
      <c r="I2397" s="151">
        <v>5</v>
      </c>
      <c r="J2397" s="154" t="s">
        <v>552</v>
      </c>
    </row>
    <row r="2398" spans="1:10" x14ac:dyDescent="0.3">
      <c r="A2398" s="151">
        <v>2397</v>
      </c>
      <c r="B2398" s="151" t="s">
        <v>5055</v>
      </c>
      <c r="C2398" s="151" t="s">
        <v>5056</v>
      </c>
      <c r="D2398" s="151" t="s">
        <v>4818</v>
      </c>
      <c r="E2398" s="151" t="s">
        <v>4819</v>
      </c>
      <c r="F2398" s="151">
        <v>7</v>
      </c>
      <c r="G2398" s="151" t="s">
        <v>4820</v>
      </c>
      <c r="H2398" s="153">
        <v>4</v>
      </c>
      <c r="I2398" s="151">
        <v>5</v>
      </c>
      <c r="J2398" s="154" t="s">
        <v>552</v>
      </c>
    </row>
    <row r="2399" spans="1:10" x14ac:dyDescent="0.3">
      <c r="A2399" s="151">
        <v>2398</v>
      </c>
      <c r="B2399" s="151" t="s">
        <v>5057</v>
      </c>
      <c r="C2399" s="151" t="s">
        <v>5058</v>
      </c>
      <c r="D2399" s="151" t="s">
        <v>4818</v>
      </c>
      <c r="E2399" s="151" t="s">
        <v>4819</v>
      </c>
      <c r="F2399" s="151">
        <v>7</v>
      </c>
      <c r="G2399" s="151" t="s">
        <v>4820</v>
      </c>
      <c r="H2399" s="153">
        <v>4</v>
      </c>
      <c r="I2399" s="151">
        <v>5</v>
      </c>
      <c r="J2399" s="154" t="s">
        <v>552</v>
      </c>
    </row>
    <row r="2400" spans="1:10" x14ac:dyDescent="0.3">
      <c r="A2400" s="151">
        <v>2399</v>
      </c>
      <c r="B2400" s="151" t="s">
        <v>5059</v>
      </c>
      <c r="C2400" s="151" t="s">
        <v>5060</v>
      </c>
      <c r="D2400" s="151" t="s">
        <v>4818</v>
      </c>
      <c r="E2400" s="151" t="s">
        <v>4819</v>
      </c>
      <c r="F2400" s="151">
        <v>7</v>
      </c>
      <c r="G2400" s="151" t="s">
        <v>4820</v>
      </c>
      <c r="H2400" s="153">
        <v>4</v>
      </c>
      <c r="I2400" s="151">
        <v>5</v>
      </c>
      <c r="J2400" s="154" t="s">
        <v>552</v>
      </c>
    </row>
    <row r="2401" spans="1:10" x14ac:dyDescent="0.3">
      <c r="A2401" s="151">
        <v>2400</v>
      </c>
      <c r="B2401" s="151" t="s">
        <v>5061</v>
      </c>
      <c r="C2401" s="151" t="s">
        <v>5062</v>
      </c>
      <c r="D2401" s="151" t="s">
        <v>4818</v>
      </c>
      <c r="E2401" s="151" t="s">
        <v>4819</v>
      </c>
      <c r="F2401" s="151">
        <v>7</v>
      </c>
      <c r="G2401" s="151" t="s">
        <v>4820</v>
      </c>
      <c r="H2401" s="153">
        <v>4</v>
      </c>
      <c r="I2401" s="151">
        <v>5</v>
      </c>
      <c r="J2401" s="154" t="s">
        <v>552</v>
      </c>
    </row>
    <row r="2402" spans="1:10" x14ac:dyDescent="0.3">
      <c r="A2402" s="151">
        <v>2401</v>
      </c>
      <c r="B2402" s="151" t="s">
        <v>5063</v>
      </c>
      <c r="C2402" s="151" t="s">
        <v>5064</v>
      </c>
      <c r="D2402" s="151" t="s">
        <v>4818</v>
      </c>
      <c r="E2402" s="151" t="s">
        <v>4819</v>
      </c>
      <c r="F2402" s="151">
        <v>7</v>
      </c>
      <c r="G2402" s="151" t="s">
        <v>4820</v>
      </c>
      <c r="H2402" s="153">
        <v>4</v>
      </c>
      <c r="I2402" s="151">
        <v>5</v>
      </c>
      <c r="J2402" s="154" t="s">
        <v>552</v>
      </c>
    </row>
    <row r="2403" spans="1:10" x14ac:dyDescent="0.3">
      <c r="A2403" s="151">
        <v>2402</v>
      </c>
      <c r="B2403" s="151" t="s">
        <v>5065</v>
      </c>
      <c r="C2403" s="151" t="s">
        <v>5066</v>
      </c>
      <c r="D2403" s="151" t="s">
        <v>5067</v>
      </c>
      <c r="E2403" s="151" t="s">
        <v>5068</v>
      </c>
      <c r="F2403" s="151">
        <v>7</v>
      </c>
      <c r="G2403" s="151" t="s">
        <v>4820</v>
      </c>
      <c r="H2403" s="153">
        <v>5</v>
      </c>
      <c r="I2403" s="151">
        <v>7</v>
      </c>
      <c r="J2403" s="154" t="s">
        <v>182</v>
      </c>
    </row>
    <row r="2404" spans="1:10" x14ac:dyDescent="0.3">
      <c r="A2404" s="151">
        <v>2403</v>
      </c>
      <c r="B2404" s="151" t="s">
        <v>5069</v>
      </c>
      <c r="C2404" s="151" t="s">
        <v>5070</v>
      </c>
      <c r="D2404" s="151" t="s">
        <v>5067</v>
      </c>
      <c r="E2404" s="151" t="s">
        <v>5068</v>
      </c>
      <c r="F2404" s="151">
        <v>7</v>
      </c>
      <c r="G2404" s="151" t="s">
        <v>4820</v>
      </c>
      <c r="H2404" s="153">
        <v>5</v>
      </c>
      <c r="I2404" s="151">
        <v>7</v>
      </c>
      <c r="J2404" s="154" t="s">
        <v>182</v>
      </c>
    </row>
    <row r="2405" spans="1:10" x14ac:dyDescent="0.3">
      <c r="A2405" s="151">
        <v>2404</v>
      </c>
      <c r="B2405" s="151" t="s">
        <v>5071</v>
      </c>
      <c r="C2405" s="151" t="s">
        <v>5072</v>
      </c>
      <c r="D2405" s="151" t="s">
        <v>5067</v>
      </c>
      <c r="E2405" s="151" t="s">
        <v>5068</v>
      </c>
      <c r="F2405" s="151">
        <v>7</v>
      </c>
      <c r="G2405" s="151" t="s">
        <v>4820</v>
      </c>
      <c r="H2405" s="153">
        <v>5</v>
      </c>
      <c r="I2405" s="151">
        <v>7</v>
      </c>
      <c r="J2405" s="154" t="s">
        <v>182</v>
      </c>
    </row>
    <row r="2406" spans="1:10" x14ac:dyDescent="0.3">
      <c r="A2406" s="151">
        <v>2405</v>
      </c>
      <c r="B2406" s="151" t="s">
        <v>5073</v>
      </c>
      <c r="C2406" s="151" t="s">
        <v>5074</v>
      </c>
      <c r="D2406" s="151" t="s">
        <v>5067</v>
      </c>
      <c r="E2406" s="151" t="s">
        <v>5068</v>
      </c>
      <c r="F2406" s="151">
        <v>7</v>
      </c>
      <c r="G2406" s="151" t="s">
        <v>4820</v>
      </c>
      <c r="H2406" s="153">
        <v>5</v>
      </c>
      <c r="I2406" s="151">
        <v>7</v>
      </c>
      <c r="J2406" s="154" t="s">
        <v>182</v>
      </c>
    </row>
    <row r="2407" spans="1:10" x14ac:dyDescent="0.3">
      <c r="A2407" s="151">
        <v>2406</v>
      </c>
      <c r="B2407" s="151" t="s">
        <v>5075</v>
      </c>
      <c r="C2407" s="151" t="s">
        <v>5076</v>
      </c>
      <c r="D2407" s="151" t="s">
        <v>5067</v>
      </c>
      <c r="E2407" s="151" t="s">
        <v>5068</v>
      </c>
      <c r="F2407" s="151">
        <v>7</v>
      </c>
      <c r="G2407" s="151" t="s">
        <v>4820</v>
      </c>
      <c r="H2407" s="153">
        <v>5</v>
      </c>
      <c r="I2407" s="151">
        <v>7</v>
      </c>
      <c r="J2407" s="154" t="s">
        <v>182</v>
      </c>
    </row>
    <row r="2408" spans="1:10" x14ac:dyDescent="0.3">
      <c r="A2408" s="151">
        <v>2407</v>
      </c>
      <c r="B2408" s="151" t="s">
        <v>5077</v>
      </c>
      <c r="C2408" s="151" t="s">
        <v>5078</v>
      </c>
      <c r="D2408" s="151" t="s">
        <v>5067</v>
      </c>
      <c r="E2408" s="151" t="s">
        <v>5068</v>
      </c>
      <c r="F2408" s="151">
        <v>7</v>
      </c>
      <c r="G2408" s="151" t="s">
        <v>4820</v>
      </c>
      <c r="H2408" s="153">
        <v>5</v>
      </c>
      <c r="I2408" s="151">
        <v>7</v>
      </c>
      <c r="J2408" s="154" t="s">
        <v>182</v>
      </c>
    </row>
    <row r="2409" spans="1:10" x14ac:dyDescent="0.3">
      <c r="A2409" s="151">
        <v>2408</v>
      </c>
      <c r="B2409" s="151" t="s">
        <v>5079</v>
      </c>
      <c r="C2409" s="151" t="s">
        <v>5080</v>
      </c>
      <c r="D2409" s="151" t="s">
        <v>5067</v>
      </c>
      <c r="E2409" s="151" t="s">
        <v>5068</v>
      </c>
      <c r="F2409" s="151">
        <v>7</v>
      </c>
      <c r="G2409" s="151" t="s">
        <v>4820</v>
      </c>
      <c r="H2409" s="153">
        <v>5</v>
      </c>
      <c r="I2409" s="151">
        <v>7</v>
      </c>
      <c r="J2409" s="154" t="s">
        <v>182</v>
      </c>
    </row>
    <row r="2410" spans="1:10" x14ac:dyDescent="0.3">
      <c r="A2410" s="151">
        <v>2409</v>
      </c>
      <c r="B2410" s="151" t="s">
        <v>5081</v>
      </c>
      <c r="C2410" s="151" t="s">
        <v>5082</v>
      </c>
      <c r="D2410" s="151" t="s">
        <v>5067</v>
      </c>
      <c r="E2410" s="151" t="s">
        <v>5068</v>
      </c>
      <c r="F2410" s="151">
        <v>7</v>
      </c>
      <c r="G2410" s="151" t="s">
        <v>4820</v>
      </c>
      <c r="H2410" s="153">
        <v>5</v>
      </c>
      <c r="I2410" s="151">
        <v>7</v>
      </c>
      <c r="J2410" s="154" t="s">
        <v>182</v>
      </c>
    </row>
    <row r="2411" spans="1:10" x14ac:dyDescent="0.3">
      <c r="A2411" s="151">
        <v>2410</v>
      </c>
      <c r="B2411" s="151" t="s">
        <v>5083</v>
      </c>
      <c r="C2411" s="151" t="s">
        <v>5084</v>
      </c>
      <c r="D2411" s="151" t="s">
        <v>5067</v>
      </c>
      <c r="E2411" s="151" t="s">
        <v>5068</v>
      </c>
      <c r="F2411" s="151">
        <v>7</v>
      </c>
      <c r="G2411" s="151" t="s">
        <v>4820</v>
      </c>
      <c r="H2411" s="153">
        <v>5</v>
      </c>
      <c r="I2411" s="151">
        <v>7</v>
      </c>
      <c r="J2411" s="154" t="s">
        <v>182</v>
      </c>
    </row>
    <row r="2412" spans="1:10" x14ac:dyDescent="0.3">
      <c r="A2412" s="151">
        <v>2411</v>
      </c>
      <c r="B2412" s="151" t="s">
        <v>5085</v>
      </c>
      <c r="C2412" s="151" t="s">
        <v>5086</v>
      </c>
      <c r="D2412" s="151" t="s">
        <v>5067</v>
      </c>
      <c r="E2412" s="151" t="s">
        <v>5068</v>
      </c>
      <c r="F2412" s="151">
        <v>7</v>
      </c>
      <c r="G2412" s="151" t="s">
        <v>4820</v>
      </c>
      <c r="H2412" s="153">
        <v>5</v>
      </c>
      <c r="I2412" s="151">
        <v>7</v>
      </c>
      <c r="J2412" s="154" t="s">
        <v>182</v>
      </c>
    </row>
    <row r="2413" spans="1:10" x14ac:dyDescent="0.3">
      <c r="A2413" s="151">
        <v>2412</v>
      </c>
      <c r="B2413" s="151" t="s">
        <v>5087</v>
      </c>
      <c r="C2413" s="151" t="s">
        <v>5088</v>
      </c>
      <c r="D2413" s="151" t="s">
        <v>5067</v>
      </c>
      <c r="E2413" s="151" t="s">
        <v>5068</v>
      </c>
      <c r="F2413" s="151">
        <v>7</v>
      </c>
      <c r="G2413" s="151" t="s">
        <v>4820</v>
      </c>
      <c r="H2413" s="153">
        <v>5</v>
      </c>
      <c r="I2413" s="151">
        <v>7</v>
      </c>
      <c r="J2413" s="154" t="s">
        <v>182</v>
      </c>
    </row>
    <row r="2414" spans="1:10" x14ac:dyDescent="0.3">
      <c r="A2414" s="151">
        <v>2413</v>
      </c>
      <c r="B2414" s="151" t="s">
        <v>5089</v>
      </c>
      <c r="C2414" s="151" t="s">
        <v>5090</v>
      </c>
      <c r="D2414" s="151" t="s">
        <v>5067</v>
      </c>
      <c r="E2414" s="151" t="s">
        <v>5068</v>
      </c>
      <c r="F2414" s="151">
        <v>7</v>
      </c>
      <c r="G2414" s="151" t="s">
        <v>4820</v>
      </c>
      <c r="H2414" s="153">
        <v>5</v>
      </c>
      <c r="I2414" s="151">
        <v>7</v>
      </c>
      <c r="J2414" s="154" t="s">
        <v>182</v>
      </c>
    </row>
    <row r="2415" spans="1:10" x14ac:dyDescent="0.3">
      <c r="A2415" s="151">
        <v>2414</v>
      </c>
      <c r="B2415" s="151" t="s">
        <v>5091</v>
      </c>
      <c r="C2415" s="151" t="s">
        <v>5092</v>
      </c>
      <c r="D2415" s="151" t="s">
        <v>5067</v>
      </c>
      <c r="E2415" s="151" t="s">
        <v>5068</v>
      </c>
      <c r="F2415" s="151">
        <v>7</v>
      </c>
      <c r="G2415" s="151" t="s">
        <v>4820</v>
      </c>
      <c r="H2415" s="153">
        <v>5</v>
      </c>
      <c r="I2415" s="151">
        <v>7</v>
      </c>
      <c r="J2415" s="154" t="s">
        <v>182</v>
      </c>
    </row>
    <row r="2416" spans="1:10" x14ac:dyDescent="0.3">
      <c r="A2416" s="151">
        <v>2415</v>
      </c>
      <c r="B2416" s="151" t="s">
        <v>5093</v>
      </c>
      <c r="C2416" s="151" t="s">
        <v>5094</v>
      </c>
      <c r="D2416" s="151" t="s">
        <v>5067</v>
      </c>
      <c r="E2416" s="151" t="s">
        <v>5068</v>
      </c>
      <c r="F2416" s="151">
        <v>7</v>
      </c>
      <c r="G2416" s="151" t="s">
        <v>4820</v>
      </c>
      <c r="H2416" s="153">
        <v>5</v>
      </c>
      <c r="I2416" s="151">
        <v>7</v>
      </c>
      <c r="J2416" s="154" t="s">
        <v>182</v>
      </c>
    </row>
    <row r="2417" spans="1:10" x14ac:dyDescent="0.3">
      <c r="A2417" s="151">
        <v>2416</v>
      </c>
      <c r="B2417" s="151" t="s">
        <v>5095</v>
      </c>
      <c r="C2417" s="151" t="s">
        <v>5096</v>
      </c>
      <c r="D2417" s="151" t="s">
        <v>5067</v>
      </c>
      <c r="E2417" s="151" t="s">
        <v>5068</v>
      </c>
      <c r="F2417" s="151">
        <v>7</v>
      </c>
      <c r="G2417" s="151" t="s">
        <v>4820</v>
      </c>
      <c r="H2417" s="153">
        <v>5</v>
      </c>
      <c r="I2417" s="151">
        <v>7</v>
      </c>
      <c r="J2417" s="154" t="s">
        <v>182</v>
      </c>
    </row>
    <row r="2418" spans="1:10" x14ac:dyDescent="0.3">
      <c r="A2418" s="151">
        <v>2417</v>
      </c>
      <c r="B2418" s="151" t="s">
        <v>5097</v>
      </c>
      <c r="C2418" s="151" t="s">
        <v>5098</v>
      </c>
      <c r="D2418" s="151" t="s">
        <v>5067</v>
      </c>
      <c r="E2418" s="151" t="s">
        <v>5068</v>
      </c>
      <c r="F2418" s="151">
        <v>7</v>
      </c>
      <c r="G2418" s="151" t="s">
        <v>4820</v>
      </c>
      <c r="H2418" s="153">
        <v>5</v>
      </c>
      <c r="I2418" s="151">
        <v>7</v>
      </c>
      <c r="J2418" s="154" t="s">
        <v>182</v>
      </c>
    </row>
    <row r="2419" spans="1:10" x14ac:dyDescent="0.3">
      <c r="A2419" s="151">
        <v>2418</v>
      </c>
      <c r="B2419" s="151" t="s">
        <v>5099</v>
      </c>
      <c r="C2419" s="151" t="s">
        <v>5100</v>
      </c>
      <c r="D2419" s="151" t="s">
        <v>5067</v>
      </c>
      <c r="E2419" s="151" t="s">
        <v>5068</v>
      </c>
      <c r="F2419" s="151">
        <v>7</v>
      </c>
      <c r="G2419" s="151" t="s">
        <v>4820</v>
      </c>
      <c r="H2419" s="153">
        <v>5</v>
      </c>
      <c r="I2419" s="151">
        <v>7</v>
      </c>
      <c r="J2419" s="154" t="s">
        <v>182</v>
      </c>
    </row>
    <row r="2420" spans="1:10" x14ac:dyDescent="0.3">
      <c r="A2420" s="151">
        <v>2419</v>
      </c>
      <c r="B2420" s="151" t="s">
        <v>5101</v>
      </c>
      <c r="C2420" s="151" t="s">
        <v>5102</v>
      </c>
      <c r="D2420" s="151" t="s">
        <v>5067</v>
      </c>
      <c r="E2420" s="151" t="s">
        <v>5068</v>
      </c>
      <c r="F2420" s="151">
        <v>7</v>
      </c>
      <c r="G2420" s="151" t="s">
        <v>4820</v>
      </c>
      <c r="H2420" s="153">
        <v>5</v>
      </c>
      <c r="I2420" s="151">
        <v>7</v>
      </c>
      <c r="J2420" s="154" t="s">
        <v>182</v>
      </c>
    </row>
    <row r="2421" spans="1:10" x14ac:dyDescent="0.3">
      <c r="A2421" s="151">
        <v>2420</v>
      </c>
      <c r="B2421" s="151" t="s">
        <v>5103</v>
      </c>
      <c r="C2421" s="151" t="s">
        <v>5104</v>
      </c>
      <c r="D2421" s="151" t="s">
        <v>5067</v>
      </c>
      <c r="E2421" s="151" t="s">
        <v>5068</v>
      </c>
      <c r="F2421" s="151">
        <v>7</v>
      </c>
      <c r="G2421" s="151" t="s">
        <v>4820</v>
      </c>
      <c r="H2421" s="153">
        <v>5</v>
      </c>
      <c r="I2421" s="151">
        <v>7</v>
      </c>
      <c r="J2421" s="154" t="s">
        <v>182</v>
      </c>
    </row>
    <row r="2422" spans="1:10" x14ac:dyDescent="0.3">
      <c r="A2422" s="151">
        <v>2421</v>
      </c>
      <c r="B2422" s="151" t="s">
        <v>5105</v>
      </c>
      <c r="C2422" s="151" t="s">
        <v>5106</v>
      </c>
      <c r="D2422" s="151" t="s">
        <v>5067</v>
      </c>
      <c r="E2422" s="151" t="s">
        <v>5068</v>
      </c>
      <c r="F2422" s="151">
        <v>7</v>
      </c>
      <c r="G2422" s="151" t="s">
        <v>4820</v>
      </c>
      <c r="H2422" s="153">
        <v>5</v>
      </c>
      <c r="I2422" s="151">
        <v>7</v>
      </c>
      <c r="J2422" s="154" t="s">
        <v>182</v>
      </c>
    </row>
    <row r="2423" spans="1:10" x14ac:dyDescent="0.3">
      <c r="A2423" s="151">
        <v>2422</v>
      </c>
      <c r="B2423" s="151" t="s">
        <v>5107</v>
      </c>
      <c r="C2423" s="151" t="s">
        <v>5108</v>
      </c>
      <c r="D2423" s="151" t="s">
        <v>5067</v>
      </c>
      <c r="E2423" s="151" t="s">
        <v>5068</v>
      </c>
      <c r="F2423" s="151">
        <v>7</v>
      </c>
      <c r="G2423" s="151" t="s">
        <v>4820</v>
      </c>
      <c r="H2423" s="153">
        <v>5</v>
      </c>
      <c r="I2423" s="151">
        <v>7</v>
      </c>
      <c r="J2423" s="154" t="s">
        <v>182</v>
      </c>
    </row>
    <row r="2424" spans="1:10" x14ac:dyDescent="0.3">
      <c r="A2424" s="151">
        <v>2423</v>
      </c>
      <c r="B2424" s="151" t="s">
        <v>5109</v>
      </c>
      <c r="C2424" s="151" t="s">
        <v>5110</v>
      </c>
      <c r="D2424" s="151" t="s">
        <v>5067</v>
      </c>
      <c r="E2424" s="151" t="s">
        <v>5068</v>
      </c>
      <c r="F2424" s="151">
        <v>7</v>
      </c>
      <c r="G2424" s="151" t="s">
        <v>4820</v>
      </c>
      <c r="H2424" s="153">
        <v>5</v>
      </c>
      <c r="I2424" s="151">
        <v>7</v>
      </c>
      <c r="J2424" s="154" t="s">
        <v>182</v>
      </c>
    </row>
    <row r="2425" spans="1:10" x14ac:dyDescent="0.3">
      <c r="A2425" s="151">
        <v>2424</v>
      </c>
      <c r="B2425" s="151" t="s">
        <v>5111</v>
      </c>
      <c r="C2425" s="151" t="s">
        <v>5112</v>
      </c>
      <c r="D2425" s="151" t="s">
        <v>5067</v>
      </c>
      <c r="E2425" s="151" t="s">
        <v>5068</v>
      </c>
      <c r="F2425" s="151">
        <v>7</v>
      </c>
      <c r="G2425" s="151" t="s">
        <v>4820</v>
      </c>
      <c r="H2425" s="153">
        <v>5</v>
      </c>
      <c r="I2425" s="151">
        <v>7</v>
      </c>
      <c r="J2425" s="154" t="s">
        <v>182</v>
      </c>
    </row>
    <row r="2426" spans="1:10" x14ac:dyDescent="0.3">
      <c r="A2426" s="151">
        <v>2425</v>
      </c>
      <c r="B2426" s="151" t="s">
        <v>5113</v>
      </c>
      <c r="C2426" s="151" t="s">
        <v>5114</v>
      </c>
      <c r="D2426" s="151" t="s">
        <v>5067</v>
      </c>
      <c r="E2426" s="151" t="s">
        <v>5068</v>
      </c>
      <c r="F2426" s="151">
        <v>7</v>
      </c>
      <c r="G2426" s="151" t="s">
        <v>4820</v>
      </c>
      <c r="H2426" s="153">
        <v>5</v>
      </c>
      <c r="I2426" s="151">
        <v>7</v>
      </c>
      <c r="J2426" s="154" t="s">
        <v>182</v>
      </c>
    </row>
    <row r="2427" spans="1:10" x14ac:dyDescent="0.3">
      <c r="A2427" s="151">
        <v>2426</v>
      </c>
      <c r="B2427" s="151" t="s">
        <v>5115</v>
      </c>
      <c r="C2427" s="151" t="s">
        <v>5116</v>
      </c>
      <c r="D2427" s="151" t="s">
        <v>5067</v>
      </c>
      <c r="E2427" s="151" t="s">
        <v>5068</v>
      </c>
      <c r="F2427" s="151">
        <v>7</v>
      </c>
      <c r="G2427" s="151" t="s">
        <v>4820</v>
      </c>
      <c r="H2427" s="153">
        <v>5</v>
      </c>
      <c r="I2427" s="151">
        <v>7</v>
      </c>
      <c r="J2427" s="154" t="s">
        <v>182</v>
      </c>
    </row>
    <row r="2428" spans="1:10" x14ac:dyDescent="0.3">
      <c r="A2428" s="151">
        <v>2427</v>
      </c>
      <c r="B2428" s="151" t="s">
        <v>5117</v>
      </c>
      <c r="C2428" s="151" t="s">
        <v>5118</v>
      </c>
      <c r="D2428" s="151" t="s">
        <v>5067</v>
      </c>
      <c r="E2428" s="151" t="s">
        <v>5068</v>
      </c>
      <c r="F2428" s="151">
        <v>7</v>
      </c>
      <c r="G2428" s="151" t="s">
        <v>4820</v>
      </c>
      <c r="H2428" s="153">
        <v>5</v>
      </c>
      <c r="I2428" s="151">
        <v>7</v>
      </c>
      <c r="J2428" s="154" t="s">
        <v>182</v>
      </c>
    </row>
    <row r="2429" spans="1:10" x14ac:dyDescent="0.3">
      <c r="A2429" s="151">
        <v>2428</v>
      </c>
      <c r="B2429" s="151" t="s">
        <v>5119</v>
      </c>
      <c r="C2429" s="151" t="s">
        <v>5120</v>
      </c>
      <c r="D2429" s="151" t="s">
        <v>5067</v>
      </c>
      <c r="E2429" s="151" t="s">
        <v>5068</v>
      </c>
      <c r="F2429" s="151">
        <v>7</v>
      </c>
      <c r="G2429" s="151" t="s">
        <v>4820</v>
      </c>
      <c r="H2429" s="153">
        <v>5</v>
      </c>
      <c r="I2429" s="151">
        <v>7</v>
      </c>
      <c r="J2429" s="154" t="s">
        <v>182</v>
      </c>
    </row>
    <row r="2430" spans="1:10" x14ac:dyDescent="0.3">
      <c r="A2430" s="151">
        <v>2429</v>
      </c>
      <c r="B2430" s="151" t="s">
        <v>5121</v>
      </c>
      <c r="C2430" s="151" t="s">
        <v>5122</v>
      </c>
      <c r="D2430" s="151" t="s">
        <v>5067</v>
      </c>
      <c r="E2430" s="151" t="s">
        <v>5068</v>
      </c>
      <c r="F2430" s="151">
        <v>7</v>
      </c>
      <c r="G2430" s="151" t="s">
        <v>4820</v>
      </c>
      <c r="H2430" s="153">
        <v>5</v>
      </c>
      <c r="I2430" s="151">
        <v>7</v>
      </c>
      <c r="J2430" s="154" t="s">
        <v>182</v>
      </c>
    </row>
    <row r="2431" spans="1:10" x14ac:dyDescent="0.3">
      <c r="A2431" s="151">
        <v>2430</v>
      </c>
      <c r="B2431" s="151" t="s">
        <v>5123</v>
      </c>
      <c r="C2431" s="151" t="s">
        <v>5124</v>
      </c>
      <c r="D2431" s="151" t="s">
        <v>5067</v>
      </c>
      <c r="E2431" s="151" t="s">
        <v>5068</v>
      </c>
      <c r="F2431" s="151">
        <v>7</v>
      </c>
      <c r="G2431" s="151" t="s">
        <v>4820</v>
      </c>
      <c r="H2431" s="153">
        <v>5</v>
      </c>
      <c r="I2431" s="151">
        <v>7</v>
      </c>
      <c r="J2431" s="154" t="s">
        <v>182</v>
      </c>
    </row>
    <row r="2432" spans="1:10" x14ac:dyDescent="0.3">
      <c r="A2432" s="151">
        <v>2431</v>
      </c>
      <c r="B2432" s="151" t="s">
        <v>5125</v>
      </c>
      <c r="C2432" s="151" t="s">
        <v>5126</v>
      </c>
      <c r="D2432" s="151" t="s">
        <v>5067</v>
      </c>
      <c r="E2432" s="151" t="s">
        <v>5068</v>
      </c>
      <c r="F2432" s="151">
        <v>7</v>
      </c>
      <c r="G2432" s="151" t="s">
        <v>4820</v>
      </c>
      <c r="H2432" s="153">
        <v>5</v>
      </c>
      <c r="I2432" s="151">
        <v>7</v>
      </c>
      <c r="J2432" s="154" t="s">
        <v>182</v>
      </c>
    </row>
    <row r="2433" spans="1:10" x14ac:dyDescent="0.3">
      <c r="A2433" s="151">
        <v>2432</v>
      </c>
      <c r="B2433" s="151" t="s">
        <v>5127</v>
      </c>
      <c r="C2433" s="151" t="s">
        <v>5128</v>
      </c>
      <c r="D2433" s="151" t="s">
        <v>5067</v>
      </c>
      <c r="E2433" s="151" t="s">
        <v>5068</v>
      </c>
      <c r="F2433" s="151">
        <v>7</v>
      </c>
      <c r="G2433" s="151" t="s">
        <v>4820</v>
      </c>
      <c r="H2433" s="153">
        <v>5</v>
      </c>
      <c r="I2433" s="151">
        <v>7</v>
      </c>
      <c r="J2433" s="154" t="s">
        <v>182</v>
      </c>
    </row>
    <row r="2434" spans="1:10" x14ac:dyDescent="0.3">
      <c r="A2434" s="151">
        <v>2433</v>
      </c>
      <c r="B2434" s="151" t="s">
        <v>5129</v>
      </c>
      <c r="C2434" s="151" t="s">
        <v>5130</v>
      </c>
      <c r="D2434" s="151" t="s">
        <v>5067</v>
      </c>
      <c r="E2434" s="151" t="s">
        <v>5068</v>
      </c>
      <c r="F2434" s="151">
        <v>7</v>
      </c>
      <c r="G2434" s="151" t="s">
        <v>4820</v>
      </c>
      <c r="H2434" s="153">
        <v>5</v>
      </c>
      <c r="I2434" s="151">
        <v>7</v>
      </c>
      <c r="J2434" s="154" t="s">
        <v>182</v>
      </c>
    </row>
    <row r="2435" spans="1:10" x14ac:dyDescent="0.3">
      <c r="A2435" s="151">
        <v>2434</v>
      </c>
      <c r="B2435" s="151" t="s">
        <v>5131</v>
      </c>
      <c r="C2435" s="151" t="s">
        <v>5132</v>
      </c>
      <c r="D2435" s="151" t="s">
        <v>5067</v>
      </c>
      <c r="E2435" s="151" t="s">
        <v>5068</v>
      </c>
      <c r="F2435" s="151">
        <v>7</v>
      </c>
      <c r="G2435" s="151" t="s">
        <v>4820</v>
      </c>
      <c r="H2435" s="153">
        <v>5</v>
      </c>
      <c r="I2435" s="151">
        <v>7</v>
      </c>
      <c r="J2435" s="154" t="s">
        <v>182</v>
      </c>
    </row>
    <row r="2436" spans="1:10" x14ac:dyDescent="0.3">
      <c r="A2436" s="151">
        <v>2435</v>
      </c>
      <c r="B2436" s="151" t="s">
        <v>5133</v>
      </c>
      <c r="C2436" s="151" t="s">
        <v>5134</v>
      </c>
      <c r="D2436" s="151" t="s">
        <v>5067</v>
      </c>
      <c r="E2436" s="151" t="s">
        <v>5068</v>
      </c>
      <c r="F2436" s="151">
        <v>7</v>
      </c>
      <c r="G2436" s="151" t="s">
        <v>4820</v>
      </c>
      <c r="H2436" s="153">
        <v>5</v>
      </c>
      <c r="I2436" s="151">
        <v>7</v>
      </c>
      <c r="J2436" s="154" t="s">
        <v>182</v>
      </c>
    </row>
    <row r="2437" spans="1:10" x14ac:dyDescent="0.3">
      <c r="A2437" s="151">
        <v>2436</v>
      </c>
      <c r="B2437" s="151" t="s">
        <v>5135</v>
      </c>
      <c r="C2437" s="151" t="s">
        <v>5136</v>
      </c>
      <c r="D2437" s="151" t="s">
        <v>5067</v>
      </c>
      <c r="E2437" s="151" t="s">
        <v>5068</v>
      </c>
      <c r="F2437" s="151">
        <v>7</v>
      </c>
      <c r="G2437" s="151" t="s">
        <v>4820</v>
      </c>
      <c r="H2437" s="153">
        <v>5</v>
      </c>
      <c r="I2437" s="151">
        <v>7</v>
      </c>
      <c r="J2437" s="154" t="s">
        <v>182</v>
      </c>
    </row>
    <row r="2438" spans="1:10" x14ac:dyDescent="0.3">
      <c r="A2438" s="151">
        <v>2437</v>
      </c>
      <c r="B2438" s="151" t="s">
        <v>5137</v>
      </c>
      <c r="C2438" s="151" t="s">
        <v>5138</v>
      </c>
      <c r="D2438" s="151" t="s">
        <v>5067</v>
      </c>
      <c r="E2438" s="151" t="s">
        <v>5068</v>
      </c>
      <c r="F2438" s="151">
        <v>7</v>
      </c>
      <c r="G2438" s="151" t="s">
        <v>4820</v>
      </c>
      <c r="H2438" s="153">
        <v>5</v>
      </c>
      <c r="I2438" s="151">
        <v>7</v>
      </c>
      <c r="J2438" s="154" t="s">
        <v>182</v>
      </c>
    </row>
    <row r="2439" spans="1:10" x14ac:dyDescent="0.3">
      <c r="A2439" s="151">
        <v>2438</v>
      </c>
      <c r="B2439" s="151" t="s">
        <v>5139</v>
      </c>
      <c r="C2439" s="151" t="s">
        <v>5140</v>
      </c>
      <c r="D2439" s="151" t="s">
        <v>5067</v>
      </c>
      <c r="E2439" s="151" t="s">
        <v>5068</v>
      </c>
      <c r="F2439" s="151">
        <v>7</v>
      </c>
      <c r="G2439" s="151" t="s">
        <v>4820</v>
      </c>
      <c r="H2439" s="153">
        <v>5</v>
      </c>
      <c r="I2439" s="151">
        <v>7</v>
      </c>
      <c r="J2439" s="154" t="s">
        <v>182</v>
      </c>
    </row>
    <row r="2440" spans="1:10" x14ac:dyDescent="0.3">
      <c r="A2440" s="151">
        <v>2439</v>
      </c>
      <c r="B2440" s="151" t="s">
        <v>5141</v>
      </c>
      <c r="C2440" s="151" t="s">
        <v>5142</v>
      </c>
      <c r="D2440" s="151" t="s">
        <v>5067</v>
      </c>
      <c r="E2440" s="151" t="s">
        <v>5068</v>
      </c>
      <c r="F2440" s="151">
        <v>7</v>
      </c>
      <c r="G2440" s="151" t="s">
        <v>4820</v>
      </c>
      <c r="H2440" s="153">
        <v>5</v>
      </c>
      <c r="I2440" s="151">
        <v>7</v>
      </c>
      <c r="J2440" s="154" t="s">
        <v>182</v>
      </c>
    </row>
    <row r="2441" spans="1:10" x14ac:dyDescent="0.3">
      <c r="A2441" s="151">
        <v>2440</v>
      </c>
      <c r="B2441" s="151" t="s">
        <v>5143</v>
      </c>
      <c r="C2441" s="151" t="s">
        <v>5144</v>
      </c>
      <c r="D2441" s="151" t="s">
        <v>5067</v>
      </c>
      <c r="E2441" s="151" t="s">
        <v>5068</v>
      </c>
      <c r="F2441" s="151">
        <v>7</v>
      </c>
      <c r="G2441" s="151" t="s">
        <v>4820</v>
      </c>
      <c r="H2441" s="153">
        <v>5</v>
      </c>
      <c r="I2441" s="151">
        <v>7</v>
      </c>
      <c r="J2441" s="154" t="s">
        <v>182</v>
      </c>
    </row>
    <row r="2442" spans="1:10" x14ac:dyDescent="0.3">
      <c r="A2442" s="151">
        <v>2441</v>
      </c>
      <c r="B2442" s="151" t="s">
        <v>5145</v>
      </c>
      <c r="C2442" s="151" t="s">
        <v>5146</v>
      </c>
      <c r="D2442" s="151" t="s">
        <v>5067</v>
      </c>
      <c r="E2442" s="151" t="s">
        <v>5068</v>
      </c>
      <c r="F2442" s="151">
        <v>7</v>
      </c>
      <c r="G2442" s="151" t="s">
        <v>4820</v>
      </c>
      <c r="H2442" s="153">
        <v>5</v>
      </c>
      <c r="I2442" s="151">
        <v>7</v>
      </c>
      <c r="J2442" s="154" t="s">
        <v>182</v>
      </c>
    </row>
    <row r="2443" spans="1:10" x14ac:dyDescent="0.3">
      <c r="A2443" s="151">
        <v>2442</v>
      </c>
      <c r="B2443" s="151" t="s">
        <v>5147</v>
      </c>
      <c r="C2443" s="151" t="s">
        <v>5148</v>
      </c>
      <c r="D2443" s="151" t="s">
        <v>5067</v>
      </c>
      <c r="E2443" s="151" t="s">
        <v>5068</v>
      </c>
      <c r="F2443" s="151">
        <v>7</v>
      </c>
      <c r="G2443" s="151" t="s">
        <v>4820</v>
      </c>
      <c r="H2443" s="153">
        <v>5</v>
      </c>
      <c r="I2443" s="151">
        <v>7</v>
      </c>
      <c r="J2443" s="154" t="s">
        <v>182</v>
      </c>
    </row>
    <row r="2444" spans="1:10" x14ac:dyDescent="0.3">
      <c r="A2444" s="151">
        <v>2443</v>
      </c>
      <c r="B2444" s="151" t="s">
        <v>5149</v>
      </c>
      <c r="C2444" s="151" t="s">
        <v>5150</v>
      </c>
      <c r="D2444" s="151" t="s">
        <v>5151</v>
      </c>
      <c r="E2444" s="151" t="s">
        <v>5152</v>
      </c>
      <c r="F2444" s="151">
        <v>7</v>
      </c>
      <c r="G2444" s="151" t="s">
        <v>4820</v>
      </c>
      <c r="H2444" s="153">
        <v>5</v>
      </c>
      <c r="I2444" s="151">
        <v>7</v>
      </c>
      <c r="J2444" s="154" t="s">
        <v>182</v>
      </c>
    </row>
    <row r="2445" spans="1:10" x14ac:dyDescent="0.3">
      <c r="A2445" s="151">
        <v>2444</v>
      </c>
      <c r="B2445" s="151" t="s">
        <v>5153</v>
      </c>
      <c r="C2445" s="151" t="s">
        <v>5154</v>
      </c>
      <c r="D2445" s="151" t="s">
        <v>5151</v>
      </c>
      <c r="E2445" s="151" t="s">
        <v>5152</v>
      </c>
      <c r="F2445" s="151">
        <v>7</v>
      </c>
      <c r="G2445" s="151" t="s">
        <v>4820</v>
      </c>
      <c r="H2445" s="153">
        <v>5</v>
      </c>
      <c r="I2445" s="151">
        <v>7</v>
      </c>
      <c r="J2445" s="154" t="s">
        <v>182</v>
      </c>
    </row>
    <row r="2446" spans="1:10" x14ac:dyDescent="0.3">
      <c r="A2446" s="151">
        <v>2445</v>
      </c>
      <c r="B2446" s="151" t="s">
        <v>5155</v>
      </c>
      <c r="C2446" s="151" t="s">
        <v>5156</v>
      </c>
      <c r="D2446" s="151" t="s">
        <v>5151</v>
      </c>
      <c r="E2446" s="151" t="s">
        <v>5152</v>
      </c>
      <c r="F2446" s="151">
        <v>7</v>
      </c>
      <c r="G2446" s="151" t="s">
        <v>4820</v>
      </c>
      <c r="H2446" s="153">
        <v>5</v>
      </c>
      <c r="I2446" s="151">
        <v>7</v>
      </c>
      <c r="J2446" s="154" t="s">
        <v>182</v>
      </c>
    </row>
    <row r="2447" spans="1:10" x14ac:dyDescent="0.3">
      <c r="A2447" s="151">
        <v>2446</v>
      </c>
      <c r="B2447" s="151" t="s">
        <v>5157</v>
      </c>
      <c r="C2447" s="151" t="s">
        <v>5158</v>
      </c>
      <c r="D2447" s="151" t="s">
        <v>5151</v>
      </c>
      <c r="E2447" s="151" t="s">
        <v>5152</v>
      </c>
      <c r="F2447" s="151">
        <v>7</v>
      </c>
      <c r="G2447" s="151" t="s">
        <v>4820</v>
      </c>
      <c r="H2447" s="153">
        <v>5</v>
      </c>
      <c r="I2447" s="151">
        <v>7</v>
      </c>
      <c r="J2447" s="154" t="s">
        <v>182</v>
      </c>
    </row>
    <row r="2448" spans="1:10" x14ac:dyDescent="0.3">
      <c r="A2448" s="151">
        <v>2447</v>
      </c>
      <c r="B2448" s="151" t="s">
        <v>5159</v>
      </c>
      <c r="C2448" s="151" t="s">
        <v>5160</v>
      </c>
      <c r="D2448" s="151" t="s">
        <v>5151</v>
      </c>
      <c r="E2448" s="151" t="s">
        <v>5152</v>
      </c>
      <c r="F2448" s="151">
        <v>7</v>
      </c>
      <c r="G2448" s="151" t="s">
        <v>4820</v>
      </c>
      <c r="H2448" s="153">
        <v>5</v>
      </c>
      <c r="I2448" s="151">
        <v>7</v>
      </c>
      <c r="J2448" s="154" t="s">
        <v>182</v>
      </c>
    </row>
    <row r="2449" spans="1:10" x14ac:dyDescent="0.3">
      <c r="A2449" s="151">
        <v>2448</v>
      </c>
      <c r="B2449" s="151" t="s">
        <v>5161</v>
      </c>
      <c r="C2449" s="151" t="s">
        <v>5162</v>
      </c>
      <c r="D2449" s="151" t="s">
        <v>5151</v>
      </c>
      <c r="E2449" s="151" t="s">
        <v>5152</v>
      </c>
      <c r="F2449" s="151">
        <v>7</v>
      </c>
      <c r="G2449" s="151" t="s">
        <v>4820</v>
      </c>
      <c r="H2449" s="153">
        <v>5</v>
      </c>
      <c r="I2449" s="151">
        <v>7</v>
      </c>
      <c r="J2449" s="154" t="s">
        <v>182</v>
      </c>
    </row>
    <row r="2450" spans="1:10" x14ac:dyDescent="0.3">
      <c r="A2450" s="151">
        <v>2449</v>
      </c>
      <c r="B2450" s="151" t="s">
        <v>5163</v>
      </c>
      <c r="C2450" s="151" t="s">
        <v>5164</v>
      </c>
      <c r="D2450" s="151" t="s">
        <v>5151</v>
      </c>
      <c r="E2450" s="151" t="s">
        <v>5152</v>
      </c>
      <c r="F2450" s="151">
        <v>7</v>
      </c>
      <c r="G2450" s="151" t="s">
        <v>4820</v>
      </c>
      <c r="H2450" s="153">
        <v>5</v>
      </c>
      <c r="I2450" s="151">
        <v>7</v>
      </c>
      <c r="J2450" s="154" t="s">
        <v>182</v>
      </c>
    </row>
    <row r="2451" spans="1:10" x14ac:dyDescent="0.3">
      <c r="A2451" s="151">
        <v>2450</v>
      </c>
      <c r="B2451" s="151" t="s">
        <v>5165</v>
      </c>
      <c r="C2451" s="151" t="s">
        <v>5166</v>
      </c>
      <c r="D2451" s="151" t="s">
        <v>5151</v>
      </c>
      <c r="E2451" s="151" t="s">
        <v>5152</v>
      </c>
      <c r="F2451" s="151">
        <v>7</v>
      </c>
      <c r="G2451" s="151" t="s">
        <v>4820</v>
      </c>
      <c r="H2451" s="153">
        <v>5</v>
      </c>
      <c r="I2451" s="151">
        <v>7</v>
      </c>
      <c r="J2451" s="154" t="s">
        <v>182</v>
      </c>
    </row>
    <row r="2452" spans="1:10" x14ac:dyDescent="0.3">
      <c r="A2452" s="151">
        <v>2451</v>
      </c>
      <c r="B2452" s="151" t="s">
        <v>5167</v>
      </c>
      <c r="C2452" s="151" t="s">
        <v>5168</v>
      </c>
      <c r="D2452" s="151" t="s">
        <v>5151</v>
      </c>
      <c r="E2452" s="151" t="s">
        <v>5152</v>
      </c>
      <c r="F2452" s="151">
        <v>7</v>
      </c>
      <c r="G2452" s="151" t="s">
        <v>4820</v>
      </c>
      <c r="H2452" s="153">
        <v>5</v>
      </c>
      <c r="I2452" s="151">
        <v>7</v>
      </c>
      <c r="J2452" s="154" t="s">
        <v>182</v>
      </c>
    </row>
    <row r="2453" spans="1:10" x14ac:dyDescent="0.3">
      <c r="A2453" s="151">
        <v>2452</v>
      </c>
      <c r="B2453" s="151" t="s">
        <v>5169</v>
      </c>
      <c r="C2453" s="151" t="s">
        <v>5170</v>
      </c>
      <c r="D2453" s="151" t="s">
        <v>5151</v>
      </c>
      <c r="E2453" s="151" t="s">
        <v>5152</v>
      </c>
      <c r="F2453" s="151">
        <v>7</v>
      </c>
      <c r="G2453" s="151" t="s">
        <v>4820</v>
      </c>
      <c r="H2453" s="153">
        <v>5</v>
      </c>
      <c r="I2453" s="151">
        <v>7</v>
      </c>
      <c r="J2453" s="154" t="s">
        <v>182</v>
      </c>
    </row>
    <row r="2454" spans="1:10" x14ac:dyDescent="0.3">
      <c r="A2454" s="151">
        <v>2453</v>
      </c>
      <c r="B2454" s="151" t="s">
        <v>5171</v>
      </c>
      <c r="C2454" s="151" t="s">
        <v>5172</v>
      </c>
      <c r="D2454" s="151" t="s">
        <v>5151</v>
      </c>
      <c r="E2454" s="151" t="s">
        <v>5152</v>
      </c>
      <c r="F2454" s="151">
        <v>7</v>
      </c>
      <c r="G2454" s="151" t="s">
        <v>4820</v>
      </c>
      <c r="H2454" s="153">
        <v>5</v>
      </c>
      <c r="I2454" s="151">
        <v>7</v>
      </c>
      <c r="J2454" s="154" t="s">
        <v>182</v>
      </c>
    </row>
    <row r="2455" spans="1:10" x14ac:dyDescent="0.3">
      <c r="A2455" s="151">
        <v>2454</v>
      </c>
      <c r="B2455" s="151" t="s">
        <v>5173</v>
      </c>
      <c r="C2455" s="151" t="s">
        <v>5174</v>
      </c>
      <c r="D2455" s="151" t="s">
        <v>5151</v>
      </c>
      <c r="E2455" s="151" t="s">
        <v>5152</v>
      </c>
      <c r="F2455" s="151">
        <v>7</v>
      </c>
      <c r="G2455" s="151" t="s">
        <v>4820</v>
      </c>
      <c r="H2455" s="153">
        <v>5</v>
      </c>
      <c r="I2455" s="151">
        <v>7</v>
      </c>
      <c r="J2455" s="154" t="s">
        <v>182</v>
      </c>
    </row>
    <row r="2456" spans="1:10" x14ac:dyDescent="0.3">
      <c r="A2456" s="151">
        <v>2455</v>
      </c>
      <c r="B2456" s="151" t="s">
        <v>5175</v>
      </c>
      <c r="C2456" s="151" t="s">
        <v>5176</v>
      </c>
      <c r="D2456" s="151" t="s">
        <v>5151</v>
      </c>
      <c r="E2456" s="151" t="s">
        <v>5152</v>
      </c>
      <c r="F2456" s="151">
        <v>7</v>
      </c>
      <c r="G2456" s="151" t="s">
        <v>4820</v>
      </c>
      <c r="H2456" s="153">
        <v>5</v>
      </c>
      <c r="I2456" s="151">
        <v>7</v>
      </c>
      <c r="J2456" s="154" t="s">
        <v>182</v>
      </c>
    </row>
    <row r="2457" spans="1:10" x14ac:dyDescent="0.3">
      <c r="A2457" s="151">
        <v>2456</v>
      </c>
      <c r="B2457" s="151" t="s">
        <v>5177</v>
      </c>
      <c r="C2457" s="151" t="s">
        <v>5178</v>
      </c>
      <c r="D2457" s="151" t="s">
        <v>5151</v>
      </c>
      <c r="E2457" s="151" t="s">
        <v>5152</v>
      </c>
      <c r="F2457" s="151">
        <v>7</v>
      </c>
      <c r="G2457" s="151" t="s">
        <v>4820</v>
      </c>
      <c r="H2457" s="153">
        <v>5</v>
      </c>
      <c r="I2457" s="151">
        <v>7</v>
      </c>
      <c r="J2457" s="154" t="s">
        <v>182</v>
      </c>
    </row>
    <row r="2458" spans="1:10" x14ac:dyDescent="0.3">
      <c r="A2458" s="151">
        <v>2457</v>
      </c>
      <c r="B2458" s="151" t="s">
        <v>5179</v>
      </c>
      <c r="C2458" s="151" t="s">
        <v>5180</v>
      </c>
      <c r="D2458" s="151" t="s">
        <v>5151</v>
      </c>
      <c r="E2458" s="151" t="s">
        <v>5152</v>
      </c>
      <c r="F2458" s="151">
        <v>7</v>
      </c>
      <c r="G2458" s="151" t="s">
        <v>4820</v>
      </c>
      <c r="H2458" s="153">
        <v>5</v>
      </c>
      <c r="I2458" s="151">
        <v>7</v>
      </c>
      <c r="J2458" s="154" t="s">
        <v>182</v>
      </c>
    </row>
    <row r="2459" spans="1:10" x14ac:dyDescent="0.3">
      <c r="A2459" s="151">
        <v>2458</v>
      </c>
      <c r="B2459" s="151" t="s">
        <v>5181</v>
      </c>
      <c r="C2459" s="151" t="s">
        <v>5182</v>
      </c>
      <c r="D2459" s="151" t="s">
        <v>5151</v>
      </c>
      <c r="E2459" s="151" t="s">
        <v>5152</v>
      </c>
      <c r="F2459" s="151">
        <v>7</v>
      </c>
      <c r="G2459" s="151" t="s">
        <v>4820</v>
      </c>
      <c r="H2459" s="153">
        <v>5</v>
      </c>
      <c r="I2459" s="151">
        <v>7</v>
      </c>
      <c r="J2459" s="154" t="s">
        <v>182</v>
      </c>
    </row>
    <row r="2460" spans="1:10" x14ac:dyDescent="0.3">
      <c r="A2460" s="151">
        <v>2459</v>
      </c>
      <c r="B2460" s="151" t="s">
        <v>5183</v>
      </c>
      <c r="C2460" s="151" t="s">
        <v>5184</v>
      </c>
      <c r="D2460" s="151" t="s">
        <v>5151</v>
      </c>
      <c r="E2460" s="151" t="s">
        <v>5152</v>
      </c>
      <c r="F2460" s="151">
        <v>7</v>
      </c>
      <c r="G2460" s="151" t="s">
        <v>4820</v>
      </c>
      <c r="H2460" s="153">
        <v>5</v>
      </c>
      <c r="I2460" s="151">
        <v>7</v>
      </c>
      <c r="J2460" s="154" t="s">
        <v>182</v>
      </c>
    </row>
    <row r="2461" spans="1:10" x14ac:dyDescent="0.3">
      <c r="A2461" s="151">
        <v>2460</v>
      </c>
      <c r="B2461" s="151" t="s">
        <v>5185</v>
      </c>
      <c r="C2461" s="151" t="s">
        <v>5186</v>
      </c>
      <c r="D2461" s="151" t="s">
        <v>5151</v>
      </c>
      <c r="E2461" s="151" t="s">
        <v>5152</v>
      </c>
      <c r="F2461" s="151">
        <v>7</v>
      </c>
      <c r="G2461" s="151" t="s">
        <v>4820</v>
      </c>
      <c r="H2461" s="153">
        <v>5</v>
      </c>
      <c r="I2461" s="151">
        <v>7</v>
      </c>
      <c r="J2461" s="154" t="s">
        <v>182</v>
      </c>
    </row>
    <row r="2462" spans="1:10" x14ac:dyDescent="0.3">
      <c r="A2462" s="151">
        <v>2461</v>
      </c>
      <c r="B2462" s="151" t="s">
        <v>5187</v>
      </c>
      <c r="C2462" s="151" t="s">
        <v>5188</v>
      </c>
      <c r="D2462" s="151" t="s">
        <v>5151</v>
      </c>
      <c r="E2462" s="151" t="s">
        <v>5152</v>
      </c>
      <c r="F2462" s="151">
        <v>7</v>
      </c>
      <c r="G2462" s="151" t="s">
        <v>4820</v>
      </c>
      <c r="H2462" s="153">
        <v>5</v>
      </c>
      <c r="I2462" s="151">
        <v>7</v>
      </c>
      <c r="J2462" s="154" t="s">
        <v>182</v>
      </c>
    </row>
    <row r="2463" spans="1:10" x14ac:dyDescent="0.3">
      <c r="A2463" s="151">
        <v>2462</v>
      </c>
      <c r="B2463" s="151" t="s">
        <v>5189</v>
      </c>
      <c r="C2463" s="151" t="s">
        <v>5190</v>
      </c>
      <c r="D2463" s="151" t="s">
        <v>5151</v>
      </c>
      <c r="E2463" s="151" t="s">
        <v>5152</v>
      </c>
      <c r="F2463" s="151">
        <v>7</v>
      </c>
      <c r="G2463" s="151" t="s">
        <v>4820</v>
      </c>
      <c r="H2463" s="153">
        <v>5</v>
      </c>
      <c r="I2463" s="151">
        <v>7</v>
      </c>
      <c r="J2463" s="154" t="s">
        <v>182</v>
      </c>
    </row>
    <row r="2464" spans="1:10" x14ac:dyDescent="0.3">
      <c r="A2464" s="151">
        <v>2463</v>
      </c>
      <c r="B2464" s="151" t="s">
        <v>5191</v>
      </c>
      <c r="C2464" s="151" t="s">
        <v>5192</v>
      </c>
      <c r="D2464" s="151" t="s">
        <v>5151</v>
      </c>
      <c r="E2464" s="151" t="s">
        <v>5152</v>
      </c>
      <c r="F2464" s="151">
        <v>7</v>
      </c>
      <c r="G2464" s="151" t="s">
        <v>4820</v>
      </c>
      <c r="H2464" s="153">
        <v>5</v>
      </c>
      <c r="I2464" s="151">
        <v>7</v>
      </c>
      <c r="J2464" s="154" t="s">
        <v>182</v>
      </c>
    </row>
    <row r="2465" spans="1:10" x14ac:dyDescent="0.3">
      <c r="A2465" s="151">
        <v>2464</v>
      </c>
      <c r="B2465" s="151" t="s">
        <v>5193</v>
      </c>
      <c r="C2465" s="151" t="s">
        <v>5194</v>
      </c>
      <c r="D2465" s="151" t="s">
        <v>5151</v>
      </c>
      <c r="E2465" s="151" t="s">
        <v>5152</v>
      </c>
      <c r="F2465" s="151">
        <v>7</v>
      </c>
      <c r="G2465" s="151" t="s">
        <v>4820</v>
      </c>
      <c r="H2465" s="153">
        <v>5</v>
      </c>
      <c r="I2465" s="151">
        <v>7</v>
      </c>
      <c r="J2465" s="154" t="s">
        <v>182</v>
      </c>
    </row>
    <row r="2466" spans="1:10" x14ac:dyDescent="0.3">
      <c r="A2466" s="151">
        <v>2465</v>
      </c>
      <c r="B2466" s="151" t="s">
        <v>5195</v>
      </c>
      <c r="C2466" s="151" t="s">
        <v>5196</v>
      </c>
      <c r="D2466" s="151" t="s">
        <v>5151</v>
      </c>
      <c r="E2466" s="151" t="s">
        <v>5152</v>
      </c>
      <c r="F2466" s="151">
        <v>7</v>
      </c>
      <c r="G2466" s="151" t="s">
        <v>4820</v>
      </c>
      <c r="H2466" s="153">
        <v>5</v>
      </c>
      <c r="I2466" s="151">
        <v>7</v>
      </c>
      <c r="J2466" s="154" t="s">
        <v>182</v>
      </c>
    </row>
    <row r="2467" spans="1:10" x14ac:dyDescent="0.3">
      <c r="A2467" s="151">
        <v>2466</v>
      </c>
      <c r="B2467" s="151" t="s">
        <v>5197</v>
      </c>
      <c r="C2467" s="151" t="s">
        <v>5198</v>
      </c>
      <c r="D2467" s="151" t="s">
        <v>5151</v>
      </c>
      <c r="E2467" s="151" t="s">
        <v>5152</v>
      </c>
      <c r="F2467" s="151">
        <v>7</v>
      </c>
      <c r="G2467" s="151" t="s">
        <v>4820</v>
      </c>
      <c r="H2467" s="153">
        <v>5</v>
      </c>
      <c r="I2467" s="151">
        <v>7</v>
      </c>
      <c r="J2467" s="154" t="s">
        <v>182</v>
      </c>
    </row>
    <row r="2468" spans="1:10" x14ac:dyDescent="0.3">
      <c r="A2468" s="151">
        <v>2467</v>
      </c>
      <c r="B2468" s="151" t="s">
        <v>5199</v>
      </c>
      <c r="C2468" s="151" t="s">
        <v>5200</v>
      </c>
      <c r="D2468" s="151" t="s">
        <v>5151</v>
      </c>
      <c r="E2468" s="151" t="s">
        <v>5152</v>
      </c>
      <c r="F2468" s="151">
        <v>7</v>
      </c>
      <c r="G2468" s="151" t="s">
        <v>4820</v>
      </c>
      <c r="H2468" s="153">
        <v>5</v>
      </c>
      <c r="I2468" s="151">
        <v>7</v>
      </c>
      <c r="J2468" s="154" t="s">
        <v>182</v>
      </c>
    </row>
    <row r="2469" spans="1:10" x14ac:dyDescent="0.3">
      <c r="A2469" s="151">
        <v>2468</v>
      </c>
      <c r="B2469" s="151" t="s">
        <v>5201</v>
      </c>
      <c r="C2469" s="151" t="s">
        <v>5202</v>
      </c>
      <c r="D2469" s="151" t="s">
        <v>5151</v>
      </c>
      <c r="E2469" s="151" t="s">
        <v>5152</v>
      </c>
      <c r="F2469" s="151">
        <v>7</v>
      </c>
      <c r="G2469" s="151" t="s">
        <v>4820</v>
      </c>
      <c r="H2469" s="153">
        <v>5</v>
      </c>
      <c r="I2469" s="151">
        <v>7</v>
      </c>
      <c r="J2469" s="154" t="s">
        <v>182</v>
      </c>
    </row>
    <row r="2470" spans="1:10" x14ac:dyDescent="0.3">
      <c r="A2470" s="151">
        <v>2469</v>
      </c>
      <c r="B2470" s="151" t="s">
        <v>5203</v>
      </c>
      <c r="C2470" s="151" t="s">
        <v>5204</v>
      </c>
      <c r="D2470" s="151" t="s">
        <v>5151</v>
      </c>
      <c r="E2470" s="151" t="s">
        <v>5152</v>
      </c>
      <c r="F2470" s="151">
        <v>7</v>
      </c>
      <c r="G2470" s="151" t="s">
        <v>4820</v>
      </c>
      <c r="H2470" s="153">
        <v>5</v>
      </c>
      <c r="I2470" s="151">
        <v>7</v>
      </c>
      <c r="J2470" s="154" t="s">
        <v>182</v>
      </c>
    </row>
    <row r="2471" spans="1:10" x14ac:dyDescent="0.3">
      <c r="A2471" s="151">
        <v>2470</v>
      </c>
      <c r="B2471" s="151" t="s">
        <v>5205</v>
      </c>
      <c r="C2471" s="151" t="s">
        <v>5206</v>
      </c>
      <c r="D2471" s="151" t="s">
        <v>5151</v>
      </c>
      <c r="E2471" s="151" t="s">
        <v>5152</v>
      </c>
      <c r="F2471" s="151">
        <v>7</v>
      </c>
      <c r="G2471" s="151" t="s">
        <v>4820</v>
      </c>
      <c r="H2471" s="153">
        <v>5</v>
      </c>
      <c r="I2471" s="151">
        <v>7</v>
      </c>
      <c r="J2471" s="154" t="s">
        <v>182</v>
      </c>
    </row>
    <row r="2472" spans="1:10" x14ac:dyDescent="0.3">
      <c r="A2472" s="151">
        <v>2471</v>
      </c>
      <c r="B2472" s="151" t="s">
        <v>5207</v>
      </c>
      <c r="C2472" s="151" t="s">
        <v>5208</v>
      </c>
      <c r="D2472" s="151" t="s">
        <v>5151</v>
      </c>
      <c r="E2472" s="151" t="s">
        <v>5152</v>
      </c>
      <c r="F2472" s="151">
        <v>7</v>
      </c>
      <c r="G2472" s="151" t="s">
        <v>4820</v>
      </c>
      <c r="H2472" s="153">
        <v>5</v>
      </c>
      <c r="I2472" s="151">
        <v>7</v>
      </c>
      <c r="J2472" s="154" t="s">
        <v>182</v>
      </c>
    </row>
    <row r="2473" spans="1:10" x14ac:dyDescent="0.3">
      <c r="A2473" s="151">
        <v>2472</v>
      </c>
      <c r="B2473" s="151" t="s">
        <v>5209</v>
      </c>
      <c r="C2473" s="151" t="s">
        <v>5210</v>
      </c>
      <c r="D2473" s="151" t="s">
        <v>5151</v>
      </c>
      <c r="E2473" s="151" t="s">
        <v>5152</v>
      </c>
      <c r="F2473" s="151">
        <v>7</v>
      </c>
      <c r="G2473" s="151" t="s">
        <v>4820</v>
      </c>
      <c r="H2473" s="153">
        <v>5</v>
      </c>
      <c r="I2473" s="151">
        <v>7</v>
      </c>
      <c r="J2473" s="154" t="s">
        <v>182</v>
      </c>
    </row>
    <row r="2474" spans="1:10" x14ac:dyDescent="0.3">
      <c r="A2474" s="151">
        <v>2473</v>
      </c>
      <c r="B2474" s="151" t="s">
        <v>5211</v>
      </c>
      <c r="C2474" s="151" t="s">
        <v>5212</v>
      </c>
      <c r="D2474" s="151" t="s">
        <v>5151</v>
      </c>
      <c r="E2474" s="151" t="s">
        <v>5152</v>
      </c>
      <c r="F2474" s="151">
        <v>7</v>
      </c>
      <c r="G2474" s="151" t="s">
        <v>4820</v>
      </c>
      <c r="H2474" s="153">
        <v>5</v>
      </c>
      <c r="I2474" s="151">
        <v>7</v>
      </c>
      <c r="J2474" s="154" t="s">
        <v>182</v>
      </c>
    </row>
    <row r="2475" spans="1:10" x14ac:dyDescent="0.3">
      <c r="A2475" s="151">
        <v>2474</v>
      </c>
      <c r="B2475" s="151" t="s">
        <v>5213</v>
      </c>
      <c r="C2475" s="151" t="s">
        <v>5214</v>
      </c>
      <c r="D2475" s="151" t="s">
        <v>5151</v>
      </c>
      <c r="E2475" s="151" t="s">
        <v>5152</v>
      </c>
      <c r="F2475" s="151">
        <v>7</v>
      </c>
      <c r="G2475" s="151" t="s">
        <v>4820</v>
      </c>
      <c r="H2475" s="153">
        <v>5</v>
      </c>
      <c r="I2475" s="151">
        <v>7</v>
      </c>
      <c r="J2475" s="154" t="s">
        <v>182</v>
      </c>
    </row>
    <row r="2476" spans="1:10" x14ac:dyDescent="0.3">
      <c r="A2476" s="151">
        <v>2475</v>
      </c>
      <c r="B2476" s="151" t="s">
        <v>5215</v>
      </c>
      <c r="C2476" s="151" t="s">
        <v>5216</v>
      </c>
      <c r="D2476" s="151" t="s">
        <v>5151</v>
      </c>
      <c r="E2476" s="151" t="s">
        <v>5152</v>
      </c>
      <c r="F2476" s="151">
        <v>7</v>
      </c>
      <c r="G2476" s="151" t="s">
        <v>4820</v>
      </c>
      <c r="H2476" s="153">
        <v>5</v>
      </c>
      <c r="I2476" s="151">
        <v>7</v>
      </c>
      <c r="J2476" s="154" t="s">
        <v>182</v>
      </c>
    </row>
    <row r="2477" spans="1:10" x14ac:dyDescent="0.3">
      <c r="A2477" s="151">
        <v>2476</v>
      </c>
      <c r="B2477" s="151" t="s">
        <v>5217</v>
      </c>
      <c r="C2477" s="151" t="s">
        <v>5218</v>
      </c>
      <c r="D2477" s="151" t="s">
        <v>5151</v>
      </c>
      <c r="E2477" s="151" t="s">
        <v>5152</v>
      </c>
      <c r="F2477" s="151">
        <v>7</v>
      </c>
      <c r="G2477" s="151" t="s">
        <v>4820</v>
      </c>
      <c r="H2477" s="153">
        <v>5</v>
      </c>
      <c r="I2477" s="151">
        <v>7</v>
      </c>
      <c r="J2477" s="154" t="s">
        <v>182</v>
      </c>
    </row>
    <row r="2478" spans="1:10" x14ac:dyDescent="0.3">
      <c r="A2478" s="151">
        <v>2477</v>
      </c>
      <c r="B2478" s="151" t="s">
        <v>5219</v>
      </c>
      <c r="C2478" s="151" t="s">
        <v>5220</v>
      </c>
      <c r="D2478" s="151" t="s">
        <v>5151</v>
      </c>
      <c r="E2478" s="151" t="s">
        <v>5152</v>
      </c>
      <c r="F2478" s="151">
        <v>7</v>
      </c>
      <c r="G2478" s="151" t="s">
        <v>4820</v>
      </c>
      <c r="H2478" s="153">
        <v>5</v>
      </c>
      <c r="I2478" s="151">
        <v>7</v>
      </c>
      <c r="J2478" s="154" t="s">
        <v>182</v>
      </c>
    </row>
    <row r="2479" spans="1:10" x14ac:dyDescent="0.3">
      <c r="A2479" s="151">
        <v>2478</v>
      </c>
      <c r="B2479" s="151" t="s">
        <v>5221</v>
      </c>
      <c r="C2479" s="151" t="s">
        <v>5222</v>
      </c>
      <c r="D2479" s="151" t="s">
        <v>5151</v>
      </c>
      <c r="E2479" s="151" t="s">
        <v>5152</v>
      </c>
      <c r="F2479" s="151">
        <v>7</v>
      </c>
      <c r="G2479" s="151" t="s">
        <v>4820</v>
      </c>
      <c r="H2479" s="153">
        <v>5</v>
      </c>
      <c r="I2479" s="151">
        <v>7</v>
      </c>
      <c r="J2479" s="154" t="s">
        <v>182</v>
      </c>
    </row>
    <row r="2480" spans="1:10" x14ac:dyDescent="0.3">
      <c r="A2480" s="151">
        <v>2479</v>
      </c>
      <c r="B2480" s="151" t="s">
        <v>5223</v>
      </c>
      <c r="C2480" s="151" t="s">
        <v>5224</v>
      </c>
      <c r="D2480" s="151" t="s">
        <v>5151</v>
      </c>
      <c r="E2480" s="151" t="s">
        <v>5152</v>
      </c>
      <c r="F2480" s="151">
        <v>7</v>
      </c>
      <c r="G2480" s="151" t="s">
        <v>4820</v>
      </c>
      <c r="H2480" s="153">
        <v>5</v>
      </c>
      <c r="I2480" s="151">
        <v>7</v>
      </c>
      <c r="J2480" s="154" t="s">
        <v>182</v>
      </c>
    </row>
    <row r="2481" spans="1:10" x14ac:dyDescent="0.3">
      <c r="A2481" s="151">
        <v>2480</v>
      </c>
      <c r="B2481" s="151" t="s">
        <v>5225</v>
      </c>
      <c r="C2481" s="151" t="s">
        <v>5226</v>
      </c>
      <c r="D2481" s="151" t="s">
        <v>5151</v>
      </c>
      <c r="E2481" s="151" t="s">
        <v>5152</v>
      </c>
      <c r="F2481" s="151">
        <v>7</v>
      </c>
      <c r="G2481" s="151" t="s">
        <v>4820</v>
      </c>
      <c r="H2481" s="153">
        <v>5</v>
      </c>
      <c r="I2481" s="151">
        <v>7</v>
      </c>
      <c r="J2481" s="154" t="s">
        <v>182</v>
      </c>
    </row>
    <row r="2482" spans="1:10" x14ac:dyDescent="0.3">
      <c r="A2482" s="151">
        <v>2481</v>
      </c>
      <c r="B2482" s="151" t="s">
        <v>5227</v>
      </c>
      <c r="C2482" s="151" t="s">
        <v>5228</v>
      </c>
      <c r="D2482" s="151" t="s">
        <v>5151</v>
      </c>
      <c r="E2482" s="151" t="s">
        <v>5152</v>
      </c>
      <c r="F2482" s="151">
        <v>7</v>
      </c>
      <c r="G2482" s="151" t="s">
        <v>4820</v>
      </c>
      <c r="H2482" s="153">
        <v>5</v>
      </c>
      <c r="I2482" s="151">
        <v>7</v>
      </c>
      <c r="J2482" s="154" t="s">
        <v>182</v>
      </c>
    </row>
    <row r="2483" spans="1:10" x14ac:dyDescent="0.3">
      <c r="A2483" s="151">
        <v>2482</v>
      </c>
      <c r="B2483" s="151" t="s">
        <v>5229</v>
      </c>
      <c r="C2483" s="151" t="s">
        <v>5230</v>
      </c>
      <c r="D2483" s="151" t="s">
        <v>5151</v>
      </c>
      <c r="E2483" s="151" t="s">
        <v>5152</v>
      </c>
      <c r="F2483" s="151">
        <v>7</v>
      </c>
      <c r="G2483" s="151" t="s">
        <v>4820</v>
      </c>
      <c r="H2483" s="153">
        <v>5</v>
      </c>
      <c r="I2483" s="151">
        <v>7</v>
      </c>
      <c r="J2483" s="154" t="s">
        <v>182</v>
      </c>
    </row>
    <row r="2484" spans="1:10" x14ac:dyDescent="0.3">
      <c r="A2484" s="151">
        <v>2483</v>
      </c>
      <c r="B2484" s="151" t="s">
        <v>5231</v>
      </c>
      <c r="C2484" s="151" t="s">
        <v>5232</v>
      </c>
      <c r="D2484" s="151" t="s">
        <v>5151</v>
      </c>
      <c r="E2484" s="151" t="s">
        <v>5152</v>
      </c>
      <c r="F2484" s="151">
        <v>7</v>
      </c>
      <c r="G2484" s="151" t="s">
        <v>4820</v>
      </c>
      <c r="H2484" s="153">
        <v>5</v>
      </c>
      <c r="I2484" s="151">
        <v>7</v>
      </c>
      <c r="J2484" s="154" t="s">
        <v>182</v>
      </c>
    </row>
    <row r="2485" spans="1:10" x14ac:dyDescent="0.3">
      <c r="A2485" s="151">
        <v>2484</v>
      </c>
      <c r="B2485" s="151" t="s">
        <v>5233</v>
      </c>
      <c r="C2485" s="151" t="s">
        <v>5234</v>
      </c>
      <c r="D2485" s="151" t="s">
        <v>5151</v>
      </c>
      <c r="E2485" s="151" t="s">
        <v>5152</v>
      </c>
      <c r="F2485" s="151">
        <v>7</v>
      </c>
      <c r="G2485" s="151" t="s">
        <v>4820</v>
      </c>
      <c r="H2485" s="153">
        <v>5</v>
      </c>
      <c r="I2485" s="151">
        <v>7</v>
      </c>
      <c r="J2485" s="154" t="s">
        <v>182</v>
      </c>
    </row>
    <row r="2486" spans="1:10" x14ac:dyDescent="0.3">
      <c r="A2486" s="151">
        <v>2485</v>
      </c>
      <c r="B2486" s="151" t="s">
        <v>5235</v>
      </c>
      <c r="C2486" s="151" t="s">
        <v>5236</v>
      </c>
      <c r="D2486" s="151" t="s">
        <v>5151</v>
      </c>
      <c r="E2486" s="151" t="s">
        <v>5152</v>
      </c>
      <c r="F2486" s="151">
        <v>7</v>
      </c>
      <c r="G2486" s="151" t="s">
        <v>4820</v>
      </c>
      <c r="H2486" s="153">
        <v>5</v>
      </c>
      <c r="I2486" s="151">
        <v>7</v>
      </c>
      <c r="J2486" s="154" t="s">
        <v>182</v>
      </c>
    </row>
    <row r="2487" spans="1:10" x14ac:dyDescent="0.3">
      <c r="A2487" s="151">
        <v>2486</v>
      </c>
      <c r="B2487" s="151" t="s">
        <v>5237</v>
      </c>
      <c r="C2487" s="151" t="s">
        <v>5238</v>
      </c>
      <c r="D2487" s="151" t="s">
        <v>5239</v>
      </c>
      <c r="E2487" s="151" t="s">
        <v>5240</v>
      </c>
      <c r="F2487" s="151">
        <v>7</v>
      </c>
      <c r="G2487" s="151" t="s">
        <v>4820</v>
      </c>
      <c r="H2487" s="153">
        <v>5</v>
      </c>
      <c r="I2487" s="151">
        <v>7</v>
      </c>
      <c r="J2487" s="154" t="s">
        <v>182</v>
      </c>
    </row>
    <row r="2488" spans="1:10" x14ac:dyDescent="0.3">
      <c r="A2488" s="151">
        <v>2487</v>
      </c>
      <c r="B2488" s="151" t="s">
        <v>5241</v>
      </c>
      <c r="C2488" s="151" t="s">
        <v>5242</v>
      </c>
      <c r="D2488" s="151" t="s">
        <v>5239</v>
      </c>
      <c r="E2488" s="151" t="s">
        <v>5240</v>
      </c>
      <c r="F2488" s="151">
        <v>7</v>
      </c>
      <c r="G2488" s="151" t="s">
        <v>4820</v>
      </c>
      <c r="H2488" s="153">
        <v>5</v>
      </c>
      <c r="I2488" s="151">
        <v>7</v>
      </c>
      <c r="J2488" s="154" t="s">
        <v>182</v>
      </c>
    </row>
    <row r="2489" spans="1:10" x14ac:dyDescent="0.3">
      <c r="A2489" s="151">
        <v>2488</v>
      </c>
      <c r="B2489" s="151" t="s">
        <v>5243</v>
      </c>
      <c r="C2489" s="151" t="s">
        <v>5244</v>
      </c>
      <c r="D2489" s="151" t="s">
        <v>5239</v>
      </c>
      <c r="E2489" s="151" t="s">
        <v>5240</v>
      </c>
      <c r="F2489" s="151">
        <v>7</v>
      </c>
      <c r="G2489" s="151" t="s">
        <v>4820</v>
      </c>
      <c r="H2489" s="153">
        <v>5</v>
      </c>
      <c r="I2489" s="151">
        <v>7</v>
      </c>
      <c r="J2489" s="154" t="s">
        <v>182</v>
      </c>
    </row>
    <row r="2490" spans="1:10" x14ac:dyDescent="0.3">
      <c r="A2490" s="151">
        <v>2489</v>
      </c>
      <c r="B2490" s="151" t="s">
        <v>5245</v>
      </c>
      <c r="C2490" s="151" t="s">
        <v>5246</v>
      </c>
      <c r="D2490" s="151" t="s">
        <v>5239</v>
      </c>
      <c r="E2490" s="151" t="s">
        <v>5240</v>
      </c>
      <c r="F2490" s="151">
        <v>7</v>
      </c>
      <c r="G2490" s="151" t="s">
        <v>4820</v>
      </c>
      <c r="H2490" s="153">
        <v>5</v>
      </c>
      <c r="I2490" s="151">
        <v>7</v>
      </c>
      <c r="J2490" s="154" t="s">
        <v>182</v>
      </c>
    </row>
    <row r="2491" spans="1:10" x14ac:dyDescent="0.3">
      <c r="A2491" s="151">
        <v>2490</v>
      </c>
      <c r="B2491" s="151" t="s">
        <v>5247</v>
      </c>
      <c r="C2491" s="151" t="s">
        <v>5248</v>
      </c>
      <c r="D2491" s="151" t="s">
        <v>5239</v>
      </c>
      <c r="E2491" s="151" t="s">
        <v>5240</v>
      </c>
      <c r="F2491" s="151">
        <v>7</v>
      </c>
      <c r="G2491" s="151" t="s">
        <v>4820</v>
      </c>
      <c r="H2491" s="153">
        <v>5</v>
      </c>
      <c r="I2491" s="151">
        <v>7</v>
      </c>
      <c r="J2491" s="154" t="s">
        <v>182</v>
      </c>
    </row>
    <row r="2492" spans="1:10" x14ac:dyDescent="0.3">
      <c r="A2492" s="151">
        <v>2491</v>
      </c>
      <c r="B2492" s="151" t="s">
        <v>5249</v>
      </c>
      <c r="C2492" s="151" t="s">
        <v>5250</v>
      </c>
      <c r="D2492" s="151" t="s">
        <v>5239</v>
      </c>
      <c r="E2492" s="151" t="s">
        <v>5240</v>
      </c>
      <c r="F2492" s="151">
        <v>7</v>
      </c>
      <c r="G2492" s="151" t="s">
        <v>4820</v>
      </c>
      <c r="H2492" s="153">
        <v>5</v>
      </c>
      <c r="I2492" s="151">
        <v>7</v>
      </c>
      <c r="J2492" s="154" t="s">
        <v>182</v>
      </c>
    </row>
    <row r="2493" spans="1:10" x14ac:dyDescent="0.3">
      <c r="A2493" s="151">
        <v>2492</v>
      </c>
      <c r="B2493" s="151" t="s">
        <v>5251</v>
      </c>
      <c r="C2493" s="151" t="s">
        <v>5252</v>
      </c>
      <c r="D2493" s="151" t="s">
        <v>5239</v>
      </c>
      <c r="E2493" s="151" t="s">
        <v>5240</v>
      </c>
      <c r="F2493" s="151">
        <v>7</v>
      </c>
      <c r="G2493" s="151" t="s">
        <v>4820</v>
      </c>
      <c r="H2493" s="153">
        <v>5</v>
      </c>
      <c r="I2493" s="151">
        <v>7</v>
      </c>
      <c r="J2493" s="154" t="s">
        <v>182</v>
      </c>
    </row>
    <row r="2494" spans="1:10" x14ac:dyDescent="0.3">
      <c r="A2494" s="151">
        <v>2493</v>
      </c>
      <c r="B2494" s="151" t="s">
        <v>5253</v>
      </c>
      <c r="C2494" s="151" t="s">
        <v>5254</v>
      </c>
      <c r="D2494" s="151" t="s">
        <v>5239</v>
      </c>
      <c r="E2494" s="151" t="s">
        <v>5240</v>
      </c>
      <c r="F2494" s="151">
        <v>7</v>
      </c>
      <c r="G2494" s="151" t="s">
        <v>4820</v>
      </c>
      <c r="H2494" s="153">
        <v>5</v>
      </c>
      <c r="I2494" s="151">
        <v>7</v>
      </c>
      <c r="J2494" s="154" t="s">
        <v>182</v>
      </c>
    </row>
    <row r="2495" spans="1:10" x14ac:dyDescent="0.3">
      <c r="A2495" s="151">
        <v>2494</v>
      </c>
      <c r="B2495" s="151" t="s">
        <v>5255</v>
      </c>
      <c r="C2495" s="151" t="s">
        <v>5256</v>
      </c>
      <c r="D2495" s="151" t="s">
        <v>5239</v>
      </c>
      <c r="E2495" s="151" t="s">
        <v>5240</v>
      </c>
      <c r="F2495" s="151">
        <v>7</v>
      </c>
      <c r="G2495" s="151" t="s">
        <v>4820</v>
      </c>
      <c r="H2495" s="153">
        <v>5</v>
      </c>
      <c r="I2495" s="151">
        <v>7</v>
      </c>
      <c r="J2495" s="154" t="s">
        <v>182</v>
      </c>
    </row>
    <row r="2496" spans="1:10" x14ac:dyDescent="0.3">
      <c r="A2496" s="151">
        <v>2495</v>
      </c>
      <c r="B2496" s="151" t="s">
        <v>5257</v>
      </c>
      <c r="C2496" s="151" t="s">
        <v>5258</v>
      </c>
      <c r="D2496" s="151" t="s">
        <v>5239</v>
      </c>
      <c r="E2496" s="151" t="s">
        <v>5240</v>
      </c>
      <c r="F2496" s="151">
        <v>7</v>
      </c>
      <c r="G2496" s="151" t="s">
        <v>4820</v>
      </c>
      <c r="H2496" s="153">
        <v>5</v>
      </c>
      <c r="I2496" s="151">
        <v>7</v>
      </c>
      <c r="J2496" s="154" t="s">
        <v>182</v>
      </c>
    </row>
    <row r="2497" spans="1:10" x14ac:dyDescent="0.3">
      <c r="A2497" s="151">
        <v>2496</v>
      </c>
      <c r="B2497" s="151" t="s">
        <v>5259</v>
      </c>
      <c r="C2497" s="151" t="s">
        <v>5260</v>
      </c>
      <c r="D2497" s="151" t="s">
        <v>5239</v>
      </c>
      <c r="E2497" s="151" t="s">
        <v>5240</v>
      </c>
      <c r="F2497" s="151">
        <v>7</v>
      </c>
      <c r="G2497" s="151" t="s">
        <v>4820</v>
      </c>
      <c r="H2497" s="153">
        <v>5</v>
      </c>
      <c r="I2497" s="151">
        <v>7</v>
      </c>
      <c r="J2497" s="154" t="s">
        <v>182</v>
      </c>
    </row>
    <row r="2498" spans="1:10" x14ac:dyDescent="0.3">
      <c r="A2498" s="151">
        <v>2497</v>
      </c>
      <c r="B2498" s="151" t="s">
        <v>5261</v>
      </c>
      <c r="C2498" s="151" t="s">
        <v>5262</v>
      </c>
      <c r="D2498" s="151" t="s">
        <v>5239</v>
      </c>
      <c r="E2498" s="151" t="s">
        <v>5240</v>
      </c>
      <c r="F2498" s="151">
        <v>7</v>
      </c>
      <c r="G2498" s="151" t="s">
        <v>4820</v>
      </c>
      <c r="H2498" s="153">
        <v>5</v>
      </c>
      <c r="I2498" s="151">
        <v>7</v>
      </c>
      <c r="J2498" s="154" t="s">
        <v>182</v>
      </c>
    </row>
    <row r="2499" spans="1:10" x14ac:dyDescent="0.3">
      <c r="A2499" s="151">
        <v>2498</v>
      </c>
      <c r="B2499" s="151" t="s">
        <v>5263</v>
      </c>
      <c r="C2499" s="151" t="s">
        <v>5264</v>
      </c>
      <c r="D2499" s="151" t="s">
        <v>5239</v>
      </c>
      <c r="E2499" s="151" t="s">
        <v>5240</v>
      </c>
      <c r="F2499" s="151">
        <v>7</v>
      </c>
      <c r="G2499" s="151" t="s">
        <v>4820</v>
      </c>
      <c r="H2499" s="153">
        <v>5</v>
      </c>
      <c r="I2499" s="151">
        <v>7</v>
      </c>
      <c r="J2499" s="154" t="s">
        <v>182</v>
      </c>
    </row>
    <row r="2500" spans="1:10" x14ac:dyDescent="0.3">
      <c r="A2500" s="151">
        <v>2499</v>
      </c>
      <c r="B2500" s="151" t="s">
        <v>5265</v>
      </c>
      <c r="C2500" s="151" t="s">
        <v>5266</v>
      </c>
      <c r="D2500" s="151" t="s">
        <v>5239</v>
      </c>
      <c r="E2500" s="151" t="s">
        <v>5240</v>
      </c>
      <c r="F2500" s="151">
        <v>7</v>
      </c>
      <c r="G2500" s="151" t="s">
        <v>4820</v>
      </c>
      <c r="H2500" s="153">
        <v>5</v>
      </c>
      <c r="I2500" s="151">
        <v>7</v>
      </c>
      <c r="J2500" s="154" t="s">
        <v>182</v>
      </c>
    </row>
    <row r="2501" spans="1:10" x14ac:dyDescent="0.3">
      <c r="A2501" s="151">
        <v>2500</v>
      </c>
      <c r="B2501" s="151" t="s">
        <v>5267</v>
      </c>
      <c r="C2501" s="151" t="s">
        <v>5268</v>
      </c>
      <c r="D2501" s="151" t="s">
        <v>5239</v>
      </c>
      <c r="E2501" s="151" t="s">
        <v>5240</v>
      </c>
      <c r="F2501" s="151">
        <v>7</v>
      </c>
      <c r="G2501" s="151" t="s">
        <v>4820</v>
      </c>
      <c r="H2501" s="153">
        <v>5</v>
      </c>
      <c r="I2501" s="151">
        <v>7</v>
      </c>
      <c r="J2501" s="154" t="s">
        <v>182</v>
      </c>
    </row>
    <row r="2502" spans="1:10" x14ac:dyDescent="0.3">
      <c r="A2502" s="151">
        <v>2501</v>
      </c>
      <c r="B2502" s="151" t="s">
        <v>5269</v>
      </c>
      <c r="C2502" s="151" t="s">
        <v>5270</v>
      </c>
      <c r="D2502" s="151" t="s">
        <v>5239</v>
      </c>
      <c r="E2502" s="151" t="s">
        <v>5240</v>
      </c>
      <c r="F2502" s="151">
        <v>7</v>
      </c>
      <c r="G2502" s="151" t="s">
        <v>4820</v>
      </c>
      <c r="H2502" s="153">
        <v>5</v>
      </c>
      <c r="I2502" s="151">
        <v>7</v>
      </c>
      <c r="J2502" s="154" t="s">
        <v>182</v>
      </c>
    </row>
    <row r="2503" spans="1:10" x14ac:dyDescent="0.3">
      <c r="A2503" s="151">
        <v>2502</v>
      </c>
      <c r="B2503" s="151" t="s">
        <v>5271</v>
      </c>
      <c r="C2503" s="151" t="s">
        <v>5272</v>
      </c>
      <c r="D2503" s="151" t="s">
        <v>5239</v>
      </c>
      <c r="E2503" s="151" t="s">
        <v>5240</v>
      </c>
      <c r="F2503" s="151">
        <v>7</v>
      </c>
      <c r="G2503" s="151" t="s">
        <v>4820</v>
      </c>
      <c r="H2503" s="153">
        <v>5</v>
      </c>
      <c r="I2503" s="151">
        <v>7</v>
      </c>
      <c r="J2503" s="154" t="s">
        <v>182</v>
      </c>
    </row>
    <row r="2504" spans="1:10" x14ac:dyDescent="0.3">
      <c r="A2504" s="151">
        <v>2503</v>
      </c>
      <c r="B2504" s="151" t="s">
        <v>5273</v>
      </c>
      <c r="C2504" s="151" t="s">
        <v>5274</v>
      </c>
      <c r="D2504" s="151" t="s">
        <v>5239</v>
      </c>
      <c r="E2504" s="151" t="s">
        <v>5240</v>
      </c>
      <c r="F2504" s="151">
        <v>7</v>
      </c>
      <c r="G2504" s="151" t="s">
        <v>4820</v>
      </c>
      <c r="H2504" s="153">
        <v>5</v>
      </c>
      <c r="I2504" s="151">
        <v>7</v>
      </c>
      <c r="J2504" s="154" t="s">
        <v>182</v>
      </c>
    </row>
    <row r="2505" spans="1:10" x14ac:dyDescent="0.3">
      <c r="A2505" s="151">
        <v>2504</v>
      </c>
      <c r="B2505" s="151" t="s">
        <v>5275</v>
      </c>
      <c r="C2505" s="151" t="s">
        <v>5276</v>
      </c>
      <c r="D2505" s="151" t="s">
        <v>5239</v>
      </c>
      <c r="E2505" s="151" t="s">
        <v>5240</v>
      </c>
      <c r="F2505" s="151">
        <v>7</v>
      </c>
      <c r="G2505" s="151" t="s">
        <v>4820</v>
      </c>
      <c r="H2505" s="153">
        <v>5</v>
      </c>
      <c r="I2505" s="151">
        <v>7</v>
      </c>
      <c r="J2505" s="154" t="s">
        <v>182</v>
      </c>
    </row>
    <row r="2506" spans="1:10" x14ac:dyDescent="0.3">
      <c r="A2506" s="151">
        <v>2505</v>
      </c>
      <c r="B2506" s="151" t="s">
        <v>5277</v>
      </c>
      <c r="C2506" s="151" t="s">
        <v>5278</v>
      </c>
      <c r="D2506" s="151" t="s">
        <v>5239</v>
      </c>
      <c r="E2506" s="151" t="s">
        <v>5240</v>
      </c>
      <c r="F2506" s="151">
        <v>7</v>
      </c>
      <c r="G2506" s="151" t="s">
        <v>4820</v>
      </c>
      <c r="H2506" s="153">
        <v>5</v>
      </c>
      <c r="I2506" s="151">
        <v>7</v>
      </c>
      <c r="J2506" s="154" t="s">
        <v>182</v>
      </c>
    </row>
    <row r="2507" spans="1:10" x14ac:dyDescent="0.3">
      <c r="A2507" s="151">
        <v>2506</v>
      </c>
      <c r="B2507" s="151" t="s">
        <v>5279</v>
      </c>
      <c r="C2507" s="151" t="s">
        <v>5280</v>
      </c>
      <c r="D2507" s="151" t="s">
        <v>5239</v>
      </c>
      <c r="E2507" s="151" t="s">
        <v>5240</v>
      </c>
      <c r="F2507" s="151">
        <v>7</v>
      </c>
      <c r="G2507" s="151" t="s">
        <v>4820</v>
      </c>
      <c r="H2507" s="153">
        <v>5</v>
      </c>
      <c r="I2507" s="151">
        <v>7</v>
      </c>
      <c r="J2507" s="154" t="s">
        <v>182</v>
      </c>
    </row>
    <row r="2508" spans="1:10" x14ac:dyDescent="0.3">
      <c r="A2508" s="151">
        <v>2507</v>
      </c>
      <c r="B2508" s="151" t="s">
        <v>5281</v>
      </c>
      <c r="C2508" s="151" t="s">
        <v>5282</v>
      </c>
      <c r="D2508" s="151" t="s">
        <v>5239</v>
      </c>
      <c r="E2508" s="151" t="s">
        <v>5240</v>
      </c>
      <c r="F2508" s="151">
        <v>7</v>
      </c>
      <c r="G2508" s="151" t="s">
        <v>4820</v>
      </c>
      <c r="H2508" s="153">
        <v>5</v>
      </c>
      <c r="I2508" s="151">
        <v>7</v>
      </c>
      <c r="J2508" s="154" t="s">
        <v>182</v>
      </c>
    </row>
    <row r="2509" spans="1:10" x14ac:dyDescent="0.3">
      <c r="A2509" s="151">
        <v>2508</v>
      </c>
      <c r="B2509" s="151" t="s">
        <v>5283</v>
      </c>
      <c r="C2509" s="151" t="s">
        <v>5284</v>
      </c>
      <c r="D2509" s="151" t="s">
        <v>5239</v>
      </c>
      <c r="E2509" s="151" t="s">
        <v>5240</v>
      </c>
      <c r="F2509" s="151">
        <v>7</v>
      </c>
      <c r="G2509" s="151" t="s">
        <v>4820</v>
      </c>
      <c r="H2509" s="153">
        <v>5</v>
      </c>
      <c r="I2509" s="151">
        <v>7</v>
      </c>
      <c r="J2509" s="154" t="s">
        <v>182</v>
      </c>
    </row>
    <row r="2510" spans="1:10" x14ac:dyDescent="0.3">
      <c r="A2510" s="151">
        <v>2509</v>
      </c>
      <c r="B2510" s="151" t="s">
        <v>5285</v>
      </c>
      <c r="C2510" s="151" t="s">
        <v>5286</v>
      </c>
      <c r="D2510" s="151" t="s">
        <v>5239</v>
      </c>
      <c r="E2510" s="151" t="s">
        <v>5240</v>
      </c>
      <c r="F2510" s="151">
        <v>7</v>
      </c>
      <c r="G2510" s="151" t="s">
        <v>4820</v>
      </c>
      <c r="H2510" s="153">
        <v>5</v>
      </c>
      <c r="I2510" s="151">
        <v>7</v>
      </c>
      <c r="J2510" s="154" t="s">
        <v>182</v>
      </c>
    </row>
    <row r="2511" spans="1:10" x14ac:dyDescent="0.3">
      <c r="A2511" s="151">
        <v>2510</v>
      </c>
      <c r="B2511" s="151" t="s">
        <v>5287</v>
      </c>
      <c r="C2511" s="151" t="s">
        <v>5288</v>
      </c>
      <c r="D2511" s="151" t="s">
        <v>5239</v>
      </c>
      <c r="E2511" s="151" t="s">
        <v>5240</v>
      </c>
      <c r="F2511" s="151">
        <v>7</v>
      </c>
      <c r="G2511" s="151" t="s">
        <v>4820</v>
      </c>
      <c r="H2511" s="153">
        <v>5</v>
      </c>
      <c r="I2511" s="151">
        <v>7</v>
      </c>
      <c r="J2511" s="154" t="s">
        <v>182</v>
      </c>
    </row>
    <row r="2512" spans="1:10" x14ac:dyDescent="0.3">
      <c r="A2512" s="151">
        <v>2511</v>
      </c>
      <c r="B2512" s="151" t="s">
        <v>5289</v>
      </c>
      <c r="C2512" s="151" t="s">
        <v>5290</v>
      </c>
      <c r="D2512" s="151" t="s">
        <v>5239</v>
      </c>
      <c r="E2512" s="151" t="s">
        <v>5240</v>
      </c>
      <c r="F2512" s="151">
        <v>7</v>
      </c>
      <c r="G2512" s="151" t="s">
        <v>4820</v>
      </c>
      <c r="H2512" s="153">
        <v>5</v>
      </c>
      <c r="I2512" s="151">
        <v>7</v>
      </c>
      <c r="J2512" s="154" t="s">
        <v>182</v>
      </c>
    </row>
    <row r="2513" spans="1:10" x14ac:dyDescent="0.3">
      <c r="A2513" s="151">
        <v>2512</v>
      </c>
      <c r="B2513" s="151" t="s">
        <v>5291</v>
      </c>
      <c r="C2513" s="151" t="s">
        <v>5292</v>
      </c>
      <c r="D2513" s="151" t="s">
        <v>5239</v>
      </c>
      <c r="E2513" s="151" t="s">
        <v>5240</v>
      </c>
      <c r="F2513" s="151">
        <v>7</v>
      </c>
      <c r="G2513" s="151" t="s">
        <v>4820</v>
      </c>
      <c r="H2513" s="153">
        <v>5</v>
      </c>
      <c r="I2513" s="151">
        <v>7</v>
      </c>
      <c r="J2513" s="154" t="s">
        <v>182</v>
      </c>
    </row>
    <row r="2514" spans="1:10" x14ac:dyDescent="0.3">
      <c r="A2514" s="151">
        <v>2513</v>
      </c>
      <c r="B2514" s="151" t="s">
        <v>5293</v>
      </c>
      <c r="C2514" s="151" t="s">
        <v>5294</v>
      </c>
      <c r="D2514" s="151" t="s">
        <v>5239</v>
      </c>
      <c r="E2514" s="151" t="s">
        <v>5240</v>
      </c>
      <c r="F2514" s="151">
        <v>7</v>
      </c>
      <c r="G2514" s="151" t="s">
        <v>4820</v>
      </c>
      <c r="H2514" s="153">
        <v>5</v>
      </c>
      <c r="I2514" s="151">
        <v>7</v>
      </c>
      <c r="J2514" s="154" t="s">
        <v>182</v>
      </c>
    </row>
    <row r="2515" spans="1:10" x14ac:dyDescent="0.3">
      <c r="A2515" s="151">
        <v>2514</v>
      </c>
      <c r="B2515" s="151" t="s">
        <v>5295</v>
      </c>
      <c r="C2515" s="151" t="s">
        <v>5296</v>
      </c>
      <c r="D2515" s="151" t="s">
        <v>5239</v>
      </c>
      <c r="E2515" s="151" t="s">
        <v>5240</v>
      </c>
      <c r="F2515" s="151">
        <v>7</v>
      </c>
      <c r="G2515" s="151" t="s">
        <v>4820</v>
      </c>
      <c r="H2515" s="153">
        <v>5</v>
      </c>
      <c r="I2515" s="151">
        <v>7</v>
      </c>
      <c r="J2515" s="154" t="s">
        <v>182</v>
      </c>
    </row>
    <row r="2516" spans="1:10" x14ac:dyDescent="0.3">
      <c r="A2516" s="151">
        <v>2515</v>
      </c>
      <c r="B2516" s="151" t="s">
        <v>5297</v>
      </c>
      <c r="C2516" s="151" t="s">
        <v>5298</v>
      </c>
      <c r="D2516" s="151" t="s">
        <v>5239</v>
      </c>
      <c r="E2516" s="151" t="s">
        <v>5240</v>
      </c>
      <c r="F2516" s="151">
        <v>7</v>
      </c>
      <c r="G2516" s="151" t="s">
        <v>4820</v>
      </c>
      <c r="H2516" s="153">
        <v>5</v>
      </c>
      <c r="I2516" s="151">
        <v>7</v>
      </c>
      <c r="J2516" s="154" t="s">
        <v>182</v>
      </c>
    </row>
    <row r="2517" spans="1:10" x14ac:dyDescent="0.3">
      <c r="A2517" s="151">
        <v>2516</v>
      </c>
      <c r="B2517" s="151" t="s">
        <v>5299</v>
      </c>
      <c r="C2517" s="151" t="s">
        <v>5300</v>
      </c>
      <c r="D2517" s="151" t="s">
        <v>5239</v>
      </c>
      <c r="E2517" s="151" t="s">
        <v>5240</v>
      </c>
      <c r="F2517" s="151">
        <v>7</v>
      </c>
      <c r="G2517" s="151" t="s">
        <v>4820</v>
      </c>
      <c r="H2517" s="153">
        <v>5</v>
      </c>
      <c r="I2517" s="151">
        <v>7</v>
      </c>
      <c r="J2517" s="154" t="s">
        <v>182</v>
      </c>
    </row>
    <row r="2518" spans="1:10" x14ac:dyDescent="0.3">
      <c r="A2518" s="151">
        <v>2517</v>
      </c>
      <c r="B2518" s="151" t="s">
        <v>5301</v>
      </c>
      <c r="C2518" s="151" t="s">
        <v>5302</v>
      </c>
      <c r="D2518" s="151" t="s">
        <v>5239</v>
      </c>
      <c r="E2518" s="151" t="s">
        <v>5240</v>
      </c>
      <c r="F2518" s="151">
        <v>7</v>
      </c>
      <c r="G2518" s="151" t="s">
        <v>4820</v>
      </c>
      <c r="H2518" s="153">
        <v>5</v>
      </c>
      <c r="I2518" s="151">
        <v>7</v>
      </c>
      <c r="J2518" s="154" t="s">
        <v>182</v>
      </c>
    </row>
    <row r="2519" spans="1:10" x14ac:dyDescent="0.3">
      <c r="A2519" s="151">
        <v>2518</v>
      </c>
      <c r="B2519" s="151" t="s">
        <v>5303</v>
      </c>
      <c r="C2519" s="151" t="s">
        <v>5304</v>
      </c>
      <c r="D2519" s="151" t="s">
        <v>5239</v>
      </c>
      <c r="E2519" s="151" t="s">
        <v>5240</v>
      </c>
      <c r="F2519" s="151">
        <v>7</v>
      </c>
      <c r="G2519" s="151" t="s">
        <v>4820</v>
      </c>
      <c r="H2519" s="153">
        <v>5</v>
      </c>
      <c r="I2519" s="151">
        <v>7</v>
      </c>
      <c r="J2519" s="154" t="s">
        <v>182</v>
      </c>
    </row>
    <row r="2520" spans="1:10" x14ac:dyDescent="0.3">
      <c r="A2520" s="151">
        <v>2519</v>
      </c>
      <c r="B2520" s="151" t="s">
        <v>5305</v>
      </c>
      <c r="C2520" s="151" t="s">
        <v>5306</v>
      </c>
      <c r="D2520" s="151" t="s">
        <v>5239</v>
      </c>
      <c r="E2520" s="151" t="s">
        <v>5240</v>
      </c>
      <c r="F2520" s="151">
        <v>7</v>
      </c>
      <c r="G2520" s="151" t="s">
        <v>4820</v>
      </c>
      <c r="H2520" s="153">
        <v>5</v>
      </c>
      <c r="I2520" s="151">
        <v>7</v>
      </c>
      <c r="J2520" s="154" t="s">
        <v>182</v>
      </c>
    </row>
    <row r="2521" spans="1:10" x14ac:dyDescent="0.3">
      <c r="A2521" s="151">
        <v>2520</v>
      </c>
      <c r="B2521" s="151" t="s">
        <v>5307</v>
      </c>
      <c r="C2521" s="151" t="s">
        <v>5308</v>
      </c>
      <c r="D2521" s="151" t="s">
        <v>5239</v>
      </c>
      <c r="E2521" s="151" t="s">
        <v>5240</v>
      </c>
      <c r="F2521" s="151">
        <v>7</v>
      </c>
      <c r="G2521" s="151" t="s">
        <v>4820</v>
      </c>
      <c r="H2521" s="153">
        <v>5</v>
      </c>
      <c r="I2521" s="151">
        <v>7</v>
      </c>
      <c r="J2521" s="154" t="s">
        <v>182</v>
      </c>
    </row>
    <row r="2522" spans="1:10" x14ac:dyDescent="0.3">
      <c r="A2522" s="151">
        <v>2521</v>
      </c>
      <c r="B2522" s="151" t="s">
        <v>5309</v>
      </c>
      <c r="C2522" s="151" t="s">
        <v>5310</v>
      </c>
      <c r="D2522" s="151" t="s">
        <v>5239</v>
      </c>
      <c r="E2522" s="151" t="s">
        <v>5240</v>
      </c>
      <c r="F2522" s="151">
        <v>7</v>
      </c>
      <c r="G2522" s="151" t="s">
        <v>4820</v>
      </c>
      <c r="H2522" s="153">
        <v>5</v>
      </c>
      <c r="I2522" s="151">
        <v>7</v>
      </c>
      <c r="J2522" s="154" t="s">
        <v>182</v>
      </c>
    </row>
    <row r="2523" spans="1:10" x14ac:dyDescent="0.3">
      <c r="A2523" s="151">
        <v>2522</v>
      </c>
      <c r="B2523" s="151" t="s">
        <v>5311</v>
      </c>
      <c r="C2523" s="151" t="s">
        <v>5312</v>
      </c>
      <c r="D2523" s="151" t="s">
        <v>5239</v>
      </c>
      <c r="E2523" s="151" t="s">
        <v>5240</v>
      </c>
      <c r="F2523" s="151">
        <v>7</v>
      </c>
      <c r="G2523" s="151" t="s">
        <v>4820</v>
      </c>
      <c r="H2523" s="153">
        <v>5</v>
      </c>
      <c r="I2523" s="151">
        <v>7</v>
      </c>
      <c r="J2523" s="154" t="s">
        <v>182</v>
      </c>
    </row>
    <row r="2524" spans="1:10" x14ac:dyDescent="0.3">
      <c r="A2524" s="151">
        <v>2523</v>
      </c>
      <c r="B2524" s="151" t="s">
        <v>5313</v>
      </c>
      <c r="C2524" s="151" t="s">
        <v>5314</v>
      </c>
      <c r="D2524" s="151" t="s">
        <v>5315</v>
      </c>
      <c r="E2524" s="151" t="s">
        <v>5316</v>
      </c>
      <c r="F2524" s="151">
        <v>7</v>
      </c>
      <c r="G2524" s="151" t="s">
        <v>4820</v>
      </c>
      <c r="H2524" s="153">
        <v>5</v>
      </c>
      <c r="I2524" s="151">
        <v>7</v>
      </c>
      <c r="J2524" s="154" t="s">
        <v>182</v>
      </c>
    </row>
    <row r="2525" spans="1:10" x14ac:dyDescent="0.3">
      <c r="A2525" s="151">
        <v>2524</v>
      </c>
      <c r="B2525" s="151" t="s">
        <v>5317</v>
      </c>
      <c r="C2525" s="151" t="s">
        <v>5318</v>
      </c>
      <c r="D2525" s="151" t="s">
        <v>5315</v>
      </c>
      <c r="E2525" s="151" t="s">
        <v>5316</v>
      </c>
      <c r="F2525" s="151">
        <v>7</v>
      </c>
      <c r="G2525" s="151" t="s">
        <v>4820</v>
      </c>
      <c r="H2525" s="153">
        <v>5</v>
      </c>
      <c r="I2525" s="151">
        <v>7</v>
      </c>
      <c r="J2525" s="154" t="s">
        <v>182</v>
      </c>
    </row>
    <row r="2526" spans="1:10" x14ac:dyDescent="0.3">
      <c r="A2526" s="151">
        <v>2525</v>
      </c>
      <c r="B2526" s="151" t="s">
        <v>5319</v>
      </c>
      <c r="C2526" s="151" t="s">
        <v>5320</v>
      </c>
      <c r="D2526" s="151" t="s">
        <v>5315</v>
      </c>
      <c r="E2526" s="151" t="s">
        <v>5316</v>
      </c>
      <c r="F2526" s="151">
        <v>7</v>
      </c>
      <c r="G2526" s="151" t="s">
        <v>4820</v>
      </c>
      <c r="H2526" s="153">
        <v>5</v>
      </c>
      <c r="I2526" s="151">
        <v>7</v>
      </c>
      <c r="J2526" s="154" t="s">
        <v>182</v>
      </c>
    </row>
    <row r="2527" spans="1:10" x14ac:dyDescent="0.3">
      <c r="A2527" s="151">
        <v>2526</v>
      </c>
      <c r="B2527" s="151" t="s">
        <v>5321</v>
      </c>
      <c r="C2527" s="151" t="s">
        <v>5322</v>
      </c>
      <c r="D2527" s="151" t="s">
        <v>5315</v>
      </c>
      <c r="E2527" s="151" t="s">
        <v>5316</v>
      </c>
      <c r="F2527" s="151">
        <v>7</v>
      </c>
      <c r="G2527" s="151" t="s">
        <v>4820</v>
      </c>
      <c r="H2527" s="153">
        <v>5</v>
      </c>
      <c r="I2527" s="151">
        <v>7</v>
      </c>
      <c r="J2527" s="154" t="s">
        <v>182</v>
      </c>
    </row>
    <row r="2528" spans="1:10" x14ac:dyDescent="0.3">
      <c r="A2528" s="151">
        <v>2527</v>
      </c>
      <c r="B2528" s="151" t="s">
        <v>5323</v>
      </c>
      <c r="C2528" s="151" t="s">
        <v>5324</v>
      </c>
      <c r="D2528" s="151" t="s">
        <v>5315</v>
      </c>
      <c r="E2528" s="151" t="s">
        <v>5316</v>
      </c>
      <c r="F2528" s="151">
        <v>7</v>
      </c>
      <c r="G2528" s="151" t="s">
        <v>4820</v>
      </c>
      <c r="H2528" s="153">
        <v>5</v>
      </c>
      <c r="I2528" s="151">
        <v>7</v>
      </c>
      <c r="J2528" s="154" t="s">
        <v>182</v>
      </c>
    </row>
    <row r="2529" spans="1:10" x14ac:dyDescent="0.3">
      <c r="A2529" s="151">
        <v>2528</v>
      </c>
      <c r="B2529" s="151" t="s">
        <v>5325</v>
      </c>
      <c r="C2529" s="151" t="s">
        <v>5326</v>
      </c>
      <c r="D2529" s="151" t="s">
        <v>5315</v>
      </c>
      <c r="E2529" s="151" t="s">
        <v>5316</v>
      </c>
      <c r="F2529" s="151">
        <v>7</v>
      </c>
      <c r="G2529" s="151" t="s">
        <v>4820</v>
      </c>
      <c r="H2529" s="153">
        <v>5</v>
      </c>
      <c r="I2529" s="151">
        <v>7</v>
      </c>
      <c r="J2529" s="154" t="s">
        <v>182</v>
      </c>
    </row>
    <row r="2530" spans="1:10" x14ac:dyDescent="0.3">
      <c r="A2530" s="151">
        <v>2529</v>
      </c>
      <c r="B2530" s="151" t="s">
        <v>5327</v>
      </c>
      <c r="C2530" s="151" t="s">
        <v>5328</v>
      </c>
      <c r="D2530" s="151" t="s">
        <v>5315</v>
      </c>
      <c r="E2530" s="151" t="s">
        <v>5316</v>
      </c>
      <c r="F2530" s="151">
        <v>7</v>
      </c>
      <c r="G2530" s="151" t="s">
        <v>4820</v>
      </c>
      <c r="H2530" s="153">
        <v>5</v>
      </c>
      <c r="I2530" s="151">
        <v>7</v>
      </c>
      <c r="J2530" s="154" t="s">
        <v>182</v>
      </c>
    </row>
    <row r="2531" spans="1:10" x14ac:dyDescent="0.3">
      <c r="A2531" s="151">
        <v>2530</v>
      </c>
      <c r="B2531" s="151" t="s">
        <v>5329</v>
      </c>
      <c r="C2531" s="151" t="s">
        <v>5330</v>
      </c>
      <c r="D2531" s="151" t="s">
        <v>5315</v>
      </c>
      <c r="E2531" s="151" t="s">
        <v>5316</v>
      </c>
      <c r="F2531" s="151">
        <v>7</v>
      </c>
      <c r="G2531" s="151" t="s">
        <v>4820</v>
      </c>
      <c r="H2531" s="153">
        <v>5</v>
      </c>
      <c r="I2531" s="151">
        <v>7</v>
      </c>
      <c r="J2531" s="154" t="s">
        <v>182</v>
      </c>
    </row>
    <row r="2532" spans="1:10" x14ac:dyDescent="0.3">
      <c r="A2532" s="151">
        <v>2531</v>
      </c>
      <c r="B2532" s="151" t="s">
        <v>5331</v>
      </c>
      <c r="C2532" s="151" t="s">
        <v>5332</v>
      </c>
      <c r="D2532" s="151" t="s">
        <v>5315</v>
      </c>
      <c r="E2532" s="151" t="s">
        <v>5316</v>
      </c>
      <c r="F2532" s="151">
        <v>7</v>
      </c>
      <c r="G2532" s="151" t="s">
        <v>4820</v>
      </c>
      <c r="H2532" s="153">
        <v>5</v>
      </c>
      <c r="I2532" s="151">
        <v>7</v>
      </c>
      <c r="J2532" s="154" t="s">
        <v>182</v>
      </c>
    </row>
    <row r="2533" spans="1:10" x14ac:dyDescent="0.3">
      <c r="A2533" s="151">
        <v>2532</v>
      </c>
      <c r="B2533" s="151" t="s">
        <v>5333</v>
      </c>
      <c r="C2533" s="151" t="s">
        <v>5334</v>
      </c>
      <c r="D2533" s="151" t="s">
        <v>5315</v>
      </c>
      <c r="E2533" s="151" t="s">
        <v>5316</v>
      </c>
      <c r="F2533" s="151">
        <v>7</v>
      </c>
      <c r="G2533" s="151" t="s">
        <v>4820</v>
      </c>
      <c r="H2533" s="153">
        <v>5</v>
      </c>
      <c r="I2533" s="151">
        <v>7</v>
      </c>
      <c r="J2533" s="154" t="s">
        <v>182</v>
      </c>
    </row>
    <row r="2534" spans="1:10" x14ac:dyDescent="0.3">
      <c r="A2534" s="151">
        <v>2533</v>
      </c>
      <c r="B2534" s="151" t="s">
        <v>5335</v>
      </c>
      <c r="C2534" s="151" t="s">
        <v>5336</v>
      </c>
      <c r="D2534" s="151" t="s">
        <v>5315</v>
      </c>
      <c r="E2534" s="151" t="s">
        <v>5316</v>
      </c>
      <c r="F2534" s="151">
        <v>7</v>
      </c>
      <c r="G2534" s="151" t="s">
        <v>4820</v>
      </c>
      <c r="H2534" s="153">
        <v>5</v>
      </c>
      <c r="I2534" s="151">
        <v>7</v>
      </c>
      <c r="J2534" s="154" t="s">
        <v>182</v>
      </c>
    </row>
    <row r="2535" spans="1:10" x14ac:dyDescent="0.3">
      <c r="A2535" s="151">
        <v>2534</v>
      </c>
      <c r="B2535" s="151" t="s">
        <v>5337</v>
      </c>
      <c r="C2535" s="151" t="s">
        <v>5338</v>
      </c>
      <c r="D2535" s="151" t="s">
        <v>5315</v>
      </c>
      <c r="E2535" s="151" t="s">
        <v>5316</v>
      </c>
      <c r="F2535" s="151">
        <v>7</v>
      </c>
      <c r="G2535" s="151" t="s">
        <v>4820</v>
      </c>
      <c r="H2535" s="153">
        <v>5</v>
      </c>
      <c r="I2535" s="151">
        <v>7</v>
      </c>
      <c r="J2535" s="154" t="s">
        <v>182</v>
      </c>
    </row>
    <row r="2536" spans="1:10" x14ac:dyDescent="0.3">
      <c r="A2536" s="151">
        <v>2535</v>
      </c>
      <c r="B2536" s="151" t="s">
        <v>5339</v>
      </c>
      <c r="C2536" s="151" t="s">
        <v>5340</v>
      </c>
      <c r="D2536" s="151" t="s">
        <v>5315</v>
      </c>
      <c r="E2536" s="151" t="s">
        <v>5316</v>
      </c>
      <c r="F2536" s="151">
        <v>7</v>
      </c>
      <c r="G2536" s="151" t="s">
        <v>4820</v>
      </c>
      <c r="H2536" s="153">
        <v>5</v>
      </c>
      <c r="I2536" s="151">
        <v>7</v>
      </c>
      <c r="J2536" s="154" t="s">
        <v>182</v>
      </c>
    </row>
    <row r="2537" spans="1:10" x14ac:dyDescent="0.3">
      <c r="A2537" s="151">
        <v>2536</v>
      </c>
      <c r="B2537" s="151" t="s">
        <v>5341</v>
      </c>
      <c r="C2537" s="151" t="s">
        <v>5342</v>
      </c>
      <c r="D2537" s="151" t="s">
        <v>5315</v>
      </c>
      <c r="E2537" s="151" t="s">
        <v>5316</v>
      </c>
      <c r="F2537" s="151">
        <v>7</v>
      </c>
      <c r="G2537" s="151" t="s">
        <v>4820</v>
      </c>
      <c r="H2537" s="153">
        <v>5</v>
      </c>
      <c r="I2537" s="151">
        <v>7</v>
      </c>
      <c r="J2537" s="154" t="s">
        <v>182</v>
      </c>
    </row>
    <row r="2538" spans="1:10" x14ac:dyDescent="0.3">
      <c r="A2538" s="151">
        <v>2537</v>
      </c>
      <c r="B2538" s="151" t="s">
        <v>5343</v>
      </c>
      <c r="C2538" s="151" t="s">
        <v>5344</v>
      </c>
      <c r="D2538" s="151" t="s">
        <v>5315</v>
      </c>
      <c r="E2538" s="151" t="s">
        <v>5316</v>
      </c>
      <c r="F2538" s="151">
        <v>7</v>
      </c>
      <c r="G2538" s="151" t="s">
        <v>4820</v>
      </c>
      <c r="H2538" s="153">
        <v>5</v>
      </c>
      <c r="I2538" s="151">
        <v>7</v>
      </c>
      <c r="J2538" s="154" t="s">
        <v>182</v>
      </c>
    </row>
    <row r="2539" spans="1:10" x14ac:dyDescent="0.3">
      <c r="A2539" s="151">
        <v>2538</v>
      </c>
      <c r="B2539" s="151" t="s">
        <v>5345</v>
      </c>
      <c r="C2539" s="151" t="s">
        <v>5346</v>
      </c>
      <c r="D2539" s="151" t="s">
        <v>5315</v>
      </c>
      <c r="E2539" s="151" t="s">
        <v>5316</v>
      </c>
      <c r="F2539" s="151">
        <v>7</v>
      </c>
      <c r="G2539" s="151" t="s">
        <v>4820</v>
      </c>
      <c r="H2539" s="153">
        <v>5</v>
      </c>
      <c r="I2539" s="151">
        <v>7</v>
      </c>
      <c r="J2539" s="154" t="s">
        <v>182</v>
      </c>
    </row>
    <row r="2540" spans="1:10" x14ac:dyDescent="0.3">
      <c r="A2540" s="151">
        <v>2539</v>
      </c>
      <c r="B2540" s="151" t="s">
        <v>5347</v>
      </c>
      <c r="C2540" s="151" t="s">
        <v>5348</v>
      </c>
      <c r="D2540" s="151" t="s">
        <v>5315</v>
      </c>
      <c r="E2540" s="151" t="s">
        <v>5316</v>
      </c>
      <c r="F2540" s="151">
        <v>7</v>
      </c>
      <c r="G2540" s="151" t="s">
        <v>4820</v>
      </c>
      <c r="H2540" s="153">
        <v>5</v>
      </c>
      <c r="I2540" s="151">
        <v>7</v>
      </c>
      <c r="J2540" s="154" t="s">
        <v>182</v>
      </c>
    </row>
    <row r="2541" spans="1:10" x14ac:dyDescent="0.3">
      <c r="A2541" s="151">
        <v>2540</v>
      </c>
      <c r="B2541" s="151" t="s">
        <v>5349</v>
      </c>
      <c r="C2541" s="151" t="s">
        <v>5350</v>
      </c>
      <c r="D2541" s="151" t="s">
        <v>5315</v>
      </c>
      <c r="E2541" s="151" t="s">
        <v>5316</v>
      </c>
      <c r="F2541" s="151">
        <v>7</v>
      </c>
      <c r="G2541" s="151" t="s">
        <v>4820</v>
      </c>
      <c r="H2541" s="153">
        <v>5</v>
      </c>
      <c r="I2541" s="151">
        <v>7</v>
      </c>
      <c r="J2541" s="154" t="s">
        <v>182</v>
      </c>
    </row>
    <row r="2542" spans="1:10" x14ac:dyDescent="0.3">
      <c r="A2542" s="151">
        <v>2541</v>
      </c>
      <c r="B2542" s="151" t="s">
        <v>5351</v>
      </c>
      <c r="C2542" s="151" t="s">
        <v>5352</v>
      </c>
      <c r="D2542" s="151" t="s">
        <v>5315</v>
      </c>
      <c r="E2542" s="151" t="s">
        <v>5316</v>
      </c>
      <c r="F2542" s="151">
        <v>7</v>
      </c>
      <c r="G2542" s="151" t="s">
        <v>4820</v>
      </c>
      <c r="H2542" s="153">
        <v>5</v>
      </c>
      <c r="I2542" s="151">
        <v>7</v>
      </c>
      <c r="J2542" s="154" t="s">
        <v>182</v>
      </c>
    </row>
    <row r="2543" spans="1:10" x14ac:dyDescent="0.3">
      <c r="A2543" s="151">
        <v>2542</v>
      </c>
      <c r="B2543" s="151" t="s">
        <v>5353</v>
      </c>
      <c r="C2543" s="151" t="s">
        <v>5354</v>
      </c>
      <c r="D2543" s="151" t="s">
        <v>5315</v>
      </c>
      <c r="E2543" s="151" t="s">
        <v>5316</v>
      </c>
      <c r="F2543" s="151">
        <v>7</v>
      </c>
      <c r="G2543" s="151" t="s">
        <v>4820</v>
      </c>
      <c r="H2543" s="153">
        <v>5</v>
      </c>
      <c r="I2543" s="151">
        <v>7</v>
      </c>
      <c r="J2543" s="154" t="s">
        <v>182</v>
      </c>
    </row>
    <row r="2544" spans="1:10" x14ac:dyDescent="0.3">
      <c r="A2544" s="151">
        <v>2543</v>
      </c>
      <c r="B2544" s="151" t="s">
        <v>5355</v>
      </c>
      <c r="C2544" s="151" t="s">
        <v>5356</v>
      </c>
      <c r="D2544" s="151" t="s">
        <v>5315</v>
      </c>
      <c r="E2544" s="151" t="s">
        <v>5316</v>
      </c>
      <c r="F2544" s="151">
        <v>7</v>
      </c>
      <c r="G2544" s="151" t="s">
        <v>4820</v>
      </c>
      <c r="H2544" s="153">
        <v>5</v>
      </c>
      <c r="I2544" s="151">
        <v>7</v>
      </c>
      <c r="J2544" s="154" t="s">
        <v>182</v>
      </c>
    </row>
    <row r="2545" spans="1:10" x14ac:dyDescent="0.3">
      <c r="A2545" s="151">
        <v>2544</v>
      </c>
      <c r="B2545" s="151" t="s">
        <v>5357</v>
      </c>
      <c r="C2545" s="151" t="s">
        <v>5358</v>
      </c>
      <c r="D2545" s="151" t="s">
        <v>5315</v>
      </c>
      <c r="E2545" s="151" t="s">
        <v>5316</v>
      </c>
      <c r="F2545" s="151">
        <v>7</v>
      </c>
      <c r="G2545" s="151" t="s">
        <v>4820</v>
      </c>
      <c r="H2545" s="153">
        <v>5</v>
      </c>
      <c r="I2545" s="151">
        <v>7</v>
      </c>
      <c r="J2545" s="154" t="s">
        <v>182</v>
      </c>
    </row>
    <row r="2546" spans="1:10" x14ac:dyDescent="0.3">
      <c r="A2546" s="151">
        <v>2545</v>
      </c>
      <c r="B2546" s="151" t="s">
        <v>5359</v>
      </c>
      <c r="C2546" s="151" t="s">
        <v>5360</v>
      </c>
      <c r="D2546" s="151" t="s">
        <v>5315</v>
      </c>
      <c r="E2546" s="151" t="s">
        <v>5316</v>
      </c>
      <c r="F2546" s="151">
        <v>7</v>
      </c>
      <c r="G2546" s="151" t="s">
        <v>4820</v>
      </c>
      <c r="H2546" s="153">
        <v>5</v>
      </c>
      <c r="I2546" s="151">
        <v>7</v>
      </c>
      <c r="J2546" s="154" t="s">
        <v>182</v>
      </c>
    </row>
    <row r="2547" spans="1:10" x14ac:dyDescent="0.3">
      <c r="A2547" s="151">
        <v>2546</v>
      </c>
      <c r="B2547" s="151" t="s">
        <v>5361</v>
      </c>
      <c r="C2547" s="151" t="s">
        <v>5362</v>
      </c>
      <c r="D2547" s="151" t="s">
        <v>5315</v>
      </c>
      <c r="E2547" s="151" t="s">
        <v>5316</v>
      </c>
      <c r="F2547" s="151">
        <v>7</v>
      </c>
      <c r="G2547" s="151" t="s">
        <v>4820</v>
      </c>
      <c r="H2547" s="153">
        <v>5</v>
      </c>
      <c r="I2547" s="151">
        <v>7</v>
      </c>
      <c r="J2547" s="154" t="s">
        <v>182</v>
      </c>
    </row>
    <row r="2548" spans="1:10" x14ac:dyDescent="0.3">
      <c r="A2548" s="151">
        <v>2547</v>
      </c>
      <c r="B2548" s="151" t="s">
        <v>5363</v>
      </c>
      <c r="C2548" s="151" t="s">
        <v>5364</v>
      </c>
      <c r="D2548" s="151" t="s">
        <v>5315</v>
      </c>
      <c r="E2548" s="151" t="s">
        <v>5316</v>
      </c>
      <c r="F2548" s="151">
        <v>7</v>
      </c>
      <c r="G2548" s="151" t="s">
        <v>4820</v>
      </c>
      <c r="H2548" s="153">
        <v>5</v>
      </c>
      <c r="I2548" s="151">
        <v>7</v>
      </c>
      <c r="J2548" s="154" t="s">
        <v>182</v>
      </c>
    </row>
    <row r="2549" spans="1:10" x14ac:dyDescent="0.3">
      <c r="A2549" s="151">
        <v>2548</v>
      </c>
      <c r="B2549" s="151" t="s">
        <v>5365</v>
      </c>
      <c r="C2549" s="151" t="s">
        <v>5366</v>
      </c>
      <c r="D2549" s="151" t="s">
        <v>5315</v>
      </c>
      <c r="E2549" s="151" t="s">
        <v>5316</v>
      </c>
      <c r="F2549" s="151">
        <v>7</v>
      </c>
      <c r="G2549" s="151" t="s">
        <v>4820</v>
      </c>
      <c r="H2549" s="153">
        <v>5</v>
      </c>
      <c r="I2549" s="151">
        <v>7</v>
      </c>
      <c r="J2549" s="154" t="s">
        <v>182</v>
      </c>
    </row>
    <row r="2550" spans="1:10" x14ac:dyDescent="0.3">
      <c r="A2550" s="151">
        <v>2549</v>
      </c>
      <c r="B2550" s="151" t="s">
        <v>5367</v>
      </c>
      <c r="C2550" s="151" t="s">
        <v>5368</v>
      </c>
      <c r="D2550" s="151" t="s">
        <v>5315</v>
      </c>
      <c r="E2550" s="151" t="s">
        <v>5316</v>
      </c>
      <c r="F2550" s="151">
        <v>7</v>
      </c>
      <c r="G2550" s="151" t="s">
        <v>4820</v>
      </c>
      <c r="H2550" s="153">
        <v>5</v>
      </c>
      <c r="I2550" s="151">
        <v>7</v>
      </c>
      <c r="J2550" s="154" t="s">
        <v>182</v>
      </c>
    </row>
    <row r="2551" spans="1:10" x14ac:dyDescent="0.3">
      <c r="A2551" s="151">
        <v>2550</v>
      </c>
      <c r="B2551" s="151" t="s">
        <v>5369</v>
      </c>
      <c r="C2551" s="151" t="s">
        <v>5370</v>
      </c>
      <c r="D2551" s="151" t="s">
        <v>5315</v>
      </c>
      <c r="E2551" s="151" t="s">
        <v>5316</v>
      </c>
      <c r="F2551" s="151">
        <v>7</v>
      </c>
      <c r="G2551" s="151" t="s">
        <v>4820</v>
      </c>
      <c r="H2551" s="153">
        <v>5</v>
      </c>
      <c r="I2551" s="151">
        <v>7</v>
      </c>
      <c r="J2551" s="154" t="s">
        <v>182</v>
      </c>
    </row>
    <row r="2552" spans="1:10" x14ac:dyDescent="0.3">
      <c r="A2552" s="151">
        <v>2551</v>
      </c>
      <c r="B2552" s="151" t="s">
        <v>5371</v>
      </c>
      <c r="C2552" s="151" t="s">
        <v>5372</v>
      </c>
      <c r="D2552" s="151" t="s">
        <v>5373</v>
      </c>
      <c r="E2552" s="151" t="s">
        <v>5374</v>
      </c>
      <c r="F2552" s="151">
        <v>7</v>
      </c>
      <c r="G2552" s="151" t="s">
        <v>4820</v>
      </c>
      <c r="H2552" s="153">
        <v>5</v>
      </c>
      <c r="I2552" s="151">
        <v>7</v>
      </c>
      <c r="J2552" s="154" t="s">
        <v>182</v>
      </c>
    </row>
    <row r="2553" spans="1:10" x14ac:dyDescent="0.3">
      <c r="A2553" s="151">
        <v>2552</v>
      </c>
      <c r="B2553" s="151" t="s">
        <v>5375</v>
      </c>
      <c r="C2553" s="151" t="s">
        <v>5376</v>
      </c>
      <c r="D2553" s="151" t="s">
        <v>5373</v>
      </c>
      <c r="E2553" s="151" t="s">
        <v>5374</v>
      </c>
      <c r="F2553" s="151">
        <v>7</v>
      </c>
      <c r="G2553" s="151" t="s">
        <v>4820</v>
      </c>
      <c r="H2553" s="153">
        <v>5</v>
      </c>
      <c r="I2553" s="151">
        <v>7</v>
      </c>
      <c r="J2553" s="154" t="s">
        <v>182</v>
      </c>
    </row>
    <row r="2554" spans="1:10" x14ac:dyDescent="0.3">
      <c r="A2554" s="151">
        <v>2553</v>
      </c>
      <c r="B2554" s="151" t="s">
        <v>5377</v>
      </c>
      <c r="C2554" s="151" t="s">
        <v>5378</v>
      </c>
      <c r="D2554" s="151" t="s">
        <v>5373</v>
      </c>
      <c r="E2554" s="151" t="s">
        <v>5374</v>
      </c>
      <c r="F2554" s="151">
        <v>7</v>
      </c>
      <c r="G2554" s="151" t="s">
        <v>4820</v>
      </c>
      <c r="H2554" s="153">
        <v>5</v>
      </c>
      <c r="I2554" s="151">
        <v>7</v>
      </c>
      <c r="J2554" s="154" t="s">
        <v>182</v>
      </c>
    </row>
    <row r="2555" spans="1:10" x14ac:dyDescent="0.3">
      <c r="A2555" s="151">
        <v>2554</v>
      </c>
      <c r="B2555" s="151" t="s">
        <v>5379</v>
      </c>
      <c r="C2555" s="151" t="s">
        <v>5380</v>
      </c>
      <c r="D2555" s="151" t="s">
        <v>5373</v>
      </c>
      <c r="E2555" s="151" t="s">
        <v>5374</v>
      </c>
      <c r="F2555" s="151">
        <v>7</v>
      </c>
      <c r="G2555" s="151" t="s">
        <v>4820</v>
      </c>
      <c r="H2555" s="153">
        <v>5</v>
      </c>
      <c r="I2555" s="151">
        <v>7</v>
      </c>
      <c r="J2555" s="154" t="s">
        <v>182</v>
      </c>
    </row>
    <row r="2556" spans="1:10" x14ac:dyDescent="0.3">
      <c r="A2556" s="151">
        <v>2555</v>
      </c>
      <c r="B2556" s="151" t="s">
        <v>5381</v>
      </c>
      <c r="C2556" s="151" t="s">
        <v>5382</v>
      </c>
      <c r="D2556" s="151" t="s">
        <v>5373</v>
      </c>
      <c r="E2556" s="151" t="s">
        <v>5374</v>
      </c>
      <c r="F2556" s="151">
        <v>7</v>
      </c>
      <c r="G2556" s="151" t="s">
        <v>4820</v>
      </c>
      <c r="H2556" s="153">
        <v>5</v>
      </c>
      <c r="I2556" s="151">
        <v>7</v>
      </c>
      <c r="J2556" s="154" t="s">
        <v>182</v>
      </c>
    </row>
    <row r="2557" spans="1:10" x14ac:dyDescent="0.3">
      <c r="A2557" s="151">
        <v>2556</v>
      </c>
      <c r="B2557" s="151" t="s">
        <v>5383</v>
      </c>
      <c r="C2557" s="151" t="s">
        <v>5384</v>
      </c>
      <c r="D2557" s="151" t="s">
        <v>5373</v>
      </c>
      <c r="E2557" s="151" t="s">
        <v>5374</v>
      </c>
      <c r="F2557" s="151">
        <v>7</v>
      </c>
      <c r="G2557" s="151" t="s">
        <v>4820</v>
      </c>
      <c r="H2557" s="153">
        <v>5</v>
      </c>
      <c r="I2557" s="151">
        <v>7</v>
      </c>
      <c r="J2557" s="154" t="s">
        <v>182</v>
      </c>
    </row>
    <row r="2558" spans="1:10" x14ac:dyDescent="0.3">
      <c r="A2558" s="151">
        <v>2557</v>
      </c>
      <c r="B2558" s="151" t="s">
        <v>5385</v>
      </c>
      <c r="C2558" s="151" t="s">
        <v>5386</v>
      </c>
      <c r="D2558" s="151" t="s">
        <v>5373</v>
      </c>
      <c r="E2558" s="151" t="s">
        <v>5374</v>
      </c>
      <c r="F2558" s="151">
        <v>7</v>
      </c>
      <c r="G2558" s="151" t="s">
        <v>4820</v>
      </c>
      <c r="H2558" s="153">
        <v>5</v>
      </c>
      <c r="I2558" s="151">
        <v>7</v>
      </c>
      <c r="J2558" s="154" t="s">
        <v>182</v>
      </c>
    </row>
    <row r="2559" spans="1:10" x14ac:dyDescent="0.3">
      <c r="A2559" s="151">
        <v>2558</v>
      </c>
      <c r="B2559" s="151" t="s">
        <v>5387</v>
      </c>
      <c r="C2559" s="151" t="s">
        <v>5388</v>
      </c>
      <c r="D2559" s="151" t="s">
        <v>5373</v>
      </c>
      <c r="E2559" s="151" t="s">
        <v>5374</v>
      </c>
      <c r="F2559" s="151">
        <v>7</v>
      </c>
      <c r="G2559" s="151" t="s">
        <v>4820</v>
      </c>
      <c r="H2559" s="153">
        <v>5</v>
      </c>
      <c r="I2559" s="151">
        <v>7</v>
      </c>
      <c r="J2559" s="154" t="s">
        <v>182</v>
      </c>
    </row>
    <row r="2560" spans="1:10" x14ac:dyDescent="0.3">
      <c r="A2560" s="151">
        <v>2559</v>
      </c>
      <c r="B2560" s="151" t="s">
        <v>5389</v>
      </c>
      <c r="C2560" s="151" t="s">
        <v>5390</v>
      </c>
      <c r="D2560" s="151" t="s">
        <v>5373</v>
      </c>
      <c r="E2560" s="151" t="s">
        <v>5374</v>
      </c>
      <c r="F2560" s="151">
        <v>7</v>
      </c>
      <c r="G2560" s="151" t="s">
        <v>4820</v>
      </c>
      <c r="H2560" s="153">
        <v>5</v>
      </c>
      <c r="I2560" s="151">
        <v>7</v>
      </c>
      <c r="J2560" s="154" t="s">
        <v>182</v>
      </c>
    </row>
    <row r="2561" spans="1:10" x14ac:dyDescent="0.3">
      <c r="A2561" s="151">
        <v>2560</v>
      </c>
      <c r="B2561" s="151" t="s">
        <v>5391</v>
      </c>
      <c r="C2561" s="151" t="s">
        <v>5392</v>
      </c>
      <c r="D2561" s="151" t="s">
        <v>5373</v>
      </c>
      <c r="E2561" s="151" t="s">
        <v>5374</v>
      </c>
      <c r="F2561" s="151">
        <v>7</v>
      </c>
      <c r="G2561" s="151" t="s">
        <v>4820</v>
      </c>
      <c r="H2561" s="153">
        <v>5</v>
      </c>
      <c r="I2561" s="151">
        <v>7</v>
      </c>
      <c r="J2561" s="154" t="s">
        <v>182</v>
      </c>
    </row>
    <row r="2562" spans="1:10" x14ac:dyDescent="0.3">
      <c r="A2562" s="151">
        <v>2561</v>
      </c>
      <c r="B2562" s="151" t="s">
        <v>5393</v>
      </c>
      <c r="C2562" s="151" t="s">
        <v>5394</v>
      </c>
      <c r="D2562" s="151" t="s">
        <v>5373</v>
      </c>
      <c r="E2562" s="151" t="s">
        <v>5374</v>
      </c>
      <c r="F2562" s="151">
        <v>7</v>
      </c>
      <c r="G2562" s="151" t="s">
        <v>4820</v>
      </c>
      <c r="H2562" s="153">
        <v>5</v>
      </c>
      <c r="I2562" s="151">
        <v>7</v>
      </c>
      <c r="J2562" s="154" t="s">
        <v>182</v>
      </c>
    </row>
    <row r="2563" spans="1:10" x14ac:dyDescent="0.3">
      <c r="A2563" s="151">
        <v>2562</v>
      </c>
      <c r="B2563" s="151" t="s">
        <v>5395</v>
      </c>
      <c r="C2563" s="151" t="s">
        <v>5396</v>
      </c>
      <c r="D2563" s="151" t="s">
        <v>5373</v>
      </c>
      <c r="E2563" s="151" t="s">
        <v>5374</v>
      </c>
      <c r="F2563" s="151">
        <v>7</v>
      </c>
      <c r="G2563" s="151" t="s">
        <v>4820</v>
      </c>
      <c r="H2563" s="153">
        <v>5</v>
      </c>
      <c r="I2563" s="151">
        <v>7</v>
      </c>
      <c r="J2563" s="154" t="s">
        <v>182</v>
      </c>
    </row>
    <row r="2564" spans="1:10" x14ac:dyDescent="0.3">
      <c r="A2564" s="151">
        <v>2563</v>
      </c>
      <c r="B2564" s="151" t="s">
        <v>5397</v>
      </c>
      <c r="C2564" s="151" t="s">
        <v>5398</v>
      </c>
      <c r="D2564" s="151" t="s">
        <v>5373</v>
      </c>
      <c r="E2564" s="151" t="s">
        <v>5374</v>
      </c>
      <c r="F2564" s="151">
        <v>7</v>
      </c>
      <c r="G2564" s="151" t="s">
        <v>4820</v>
      </c>
      <c r="H2564" s="153">
        <v>5</v>
      </c>
      <c r="I2564" s="151">
        <v>7</v>
      </c>
      <c r="J2564" s="154" t="s">
        <v>182</v>
      </c>
    </row>
    <row r="2565" spans="1:10" x14ac:dyDescent="0.3">
      <c r="A2565" s="151">
        <v>2564</v>
      </c>
      <c r="B2565" s="151" t="s">
        <v>5399</v>
      </c>
      <c r="C2565" s="151" t="s">
        <v>5400</v>
      </c>
      <c r="D2565" s="151" t="s">
        <v>5373</v>
      </c>
      <c r="E2565" s="151" t="s">
        <v>5374</v>
      </c>
      <c r="F2565" s="151">
        <v>7</v>
      </c>
      <c r="G2565" s="151" t="s">
        <v>4820</v>
      </c>
      <c r="H2565" s="153">
        <v>5</v>
      </c>
      <c r="I2565" s="151">
        <v>7</v>
      </c>
      <c r="J2565" s="154" t="s">
        <v>182</v>
      </c>
    </row>
    <row r="2566" spans="1:10" x14ac:dyDescent="0.3">
      <c r="A2566" s="151">
        <v>2565</v>
      </c>
      <c r="B2566" s="151" t="s">
        <v>5401</v>
      </c>
      <c r="C2566" s="151" t="s">
        <v>5402</v>
      </c>
      <c r="D2566" s="151" t="s">
        <v>5373</v>
      </c>
      <c r="E2566" s="151" t="s">
        <v>5374</v>
      </c>
      <c r="F2566" s="151">
        <v>7</v>
      </c>
      <c r="G2566" s="151" t="s">
        <v>4820</v>
      </c>
      <c r="H2566" s="153">
        <v>5</v>
      </c>
      <c r="I2566" s="151">
        <v>7</v>
      </c>
      <c r="J2566" s="154" t="s">
        <v>182</v>
      </c>
    </row>
    <row r="2567" spans="1:10" x14ac:dyDescent="0.3">
      <c r="A2567" s="151">
        <v>2566</v>
      </c>
      <c r="B2567" s="151" t="s">
        <v>5403</v>
      </c>
      <c r="C2567" s="151" t="s">
        <v>5404</v>
      </c>
      <c r="D2567" s="151" t="s">
        <v>5373</v>
      </c>
      <c r="E2567" s="151" t="s">
        <v>5374</v>
      </c>
      <c r="F2567" s="151">
        <v>7</v>
      </c>
      <c r="G2567" s="151" t="s">
        <v>4820</v>
      </c>
      <c r="H2567" s="153">
        <v>5</v>
      </c>
      <c r="I2567" s="151">
        <v>7</v>
      </c>
      <c r="J2567" s="154" t="s">
        <v>182</v>
      </c>
    </row>
    <row r="2568" spans="1:10" x14ac:dyDescent="0.3">
      <c r="A2568" s="151">
        <v>2567</v>
      </c>
      <c r="B2568" s="151" t="s">
        <v>5405</v>
      </c>
      <c r="C2568" s="151" t="s">
        <v>5406</v>
      </c>
      <c r="D2568" s="151" t="s">
        <v>5373</v>
      </c>
      <c r="E2568" s="151" t="s">
        <v>5374</v>
      </c>
      <c r="F2568" s="151">
        <v>7</v>
      </c>
      <c r="G2568" s="151" t="s">
        <v>4820</v>
      </c>
      <c r="H2568" s="153">
        <v>5</v>
      </c>
      <c r="I2568" s="151">
        <v>7</v>
      </c>
      <c r="J2568" s="154" t="s">
        <v>182</v>
      </c>
    </row>
    <row r="2569" spans="1:10" x14ac:dyDescent="0.3">
      <c r="A2569" s="151">
        <v>2568</v>
      </c>
      <c r="B2569" s="151" t="s">
        <v>5407</v>
      </c>
      <c r="C2569" s="151" t="s">
        <v>5408</v>
      </c>
      <c r="D2569" s="151" t="s">
        <v>5373</v>
      </c>
      <c r="E2569" s="151" t="s">
        <v>5374</v>
      </c>
      <c r="F2569" s="151">
        <v>7</v>
      </c>
      <c r="G2569" s="151" t="s">
        <v>4820</v>
      </c>
      <c r="H2569" s="153">
        <v>5</v>
      </c>
      <c r="I2569" s="151">
        <v>7</v>
      </c>
      <c r="J2569" s="154" t="s">
        <v>182</v>
      </c>
    </row>
    <row r="2570" spans="1:10" x14ac:dyDescent="0.3">
      <c r="A2570" s="151">
        <v>2569</v>
      </c>
      <c r="B2570" s="151" t="s">
        <v>5409</v>
      </c>
      <c r="C2570" s="151" t="s">
        <v>5410</v>
      </c>
      <c r="D2570" s="151" t="s">
        <v>5373</v>
      </c>
      <c r="E2570" s="151" t="s">
        <v>5374</v>
      </c>
      <c r="F2570" s="151">
        <v>7</v>
      </c>
      <c r="G2570" s="151" t="s">
        <v>4820</v>
      </c>
      <c r="H2570" s="153">
        <v>5</v>
      </c>
      <c r="I2570" s="151">
        <v>7</v>
      </c>
      <c r="J2570" s="154" t="s">
        <v>182</v>
      </c>
    </row>
    <row r="2571" spans="1:10" x14ac:dyDescent="0.3">
      <c r="A2571" s="151">
        <v>2570</v>
      </c>
      <c r="B2571" s="151" t="s">
        <v>5411</v>
      </c>
      <c r="C2571" s="151" t="s">
        <v>5412</v>
      </c>
      <c r="D2571" s="151" t="s">
        <v>5373</v>
      </c>
      <c r="E2571" s="151" t="s">
        <v>5374</v>
      </c>
      <c r="F2571" s="151">
        <v>7</v>
      </c>
      <c r="G2571" s="151" t="s">
        <v>4820</v>
      </c>
      <c r="H2571" s="153">
        <v>5</v>
      </c>
      <c r="I2571" s="151">
        <v>7</v>
      </c>
      <c r="J2571" s="154" t="s">
        <v>182</v>
      </c>
    </row>
    <row r="2572" spans="1:10" x14ac:dyDescent="0.3">
      <c r="A2572" s="151">
        <v>2571</v>
      </c>
      <c r="B2572" s="151" t="s">
        <v>5413</v>
      </c>
      <c r="C2572" s="151" t="s">
        <v>5414</v>
      </c>
      <c r="D2572" s="151" t="s">
        <v>5373</v>
      </c>
      <c r="E2572" s="151" t="s">
        <v>5374</v>
      </c>
      <c r="F2572" s="151">
        <v>7</v>
      </c>
      <c r="G2572" s="151" t="s">
        <v>4820</v>
      </c>
      <c r="H2572" s="153">
        <v>5</v>
      </c>
      <c r="I2572" s="151">
        <v>7</v>
      </c>
      <c r="J2572" s="154" t="s">
        <v>182</v>
      </c>
    </row>
    <row r="2573" spans="1:10" x14ac:dyDescent="0.3">
      <c r="A2573" s="151">
        <v>2572</v>
      </c>
      <c r="B2573" s="151" t="s">
        <v>5415</v>
      </c>
      <c r="C2573" s="151" t="s">
        <v>5416</v>
      </c>
      <c r="D2573" s="151" t="s">
        <v>5373</v>
      </c>
      <c r="E2573" s="151" t="s">
        <v>5374</v>
      </c>
      <c r="F2573" s="151">
        <v>7</v>
      </c>
      <c r="G2573" s="151" t="s">
        <v>4820</v>
      </c>
      <c r="H2573" s="153">
        <v>5</v>
      </c>
      <c r="I2573" s="151">
        <v>7</v>
      </c>
      <c r="J2573" s="154" t="s">
        <v>182</v>
      </c>
    </row>
    <row r="2574" spans="1:10" x14ac:dyDescent="0.3">
      <c r="A2574" s="151">
        <v>2573</v>
      </c>
      <c r="B2574" s="151" t="s">
        <v>5417</v>
      </c>
      <c r="C2574" s="151" t="s">
        <v>5418</v>
      </c>
      <c r="D2574" s="151" t="s">
        <v>5373</v>
      </c>
      <c r="E2574" s="151" t="s">
        <v>5374</v>
      </c>
      <c r="F2574" s="151">
        <v>7</v>
      </c>
      <c r="G2574" s="151" t="s">
        <v>4820</v>
      </c>
      <c r="H2574" s="153">
        <v>5</v>
      </c>
      <c r="I2574" s="151">
        <v>7</v>
      </c>
      <c r="J2574" s="154" t="s">
        <v>182</v>
      </c>
    </row>
    <row r="2575" spans="1:10" x14ac:dyDescent="0.3">
      <c r="A2575" s="151">
        <v>2574</v>
      </c>
      <c r="B2575" s="151" t="s">
        <v>5419</v>
      </c>
      <c r="C2575" s="151" t="s">
        <v>5420</v>
      </c>
      <c r="D2575" s="151" t="s">
        <v>5373</v>
      </c>
      <c r="E2575" s="151" t="s">
        <v>5374</v>
      </c>
      <c r="F2575" s="151">
        <v>7</v>
      </c>
      <c r="G2575" s="151" t="s">
        <v>4820</v>
      </c>
      <c r="H2575" s="153">
        <v>5</v>
      </c>
      <c r="I2575" s="151">
        <v>7</v>
      </c>
      <c r="J2575" s="154" t="s">
        <v>182</v>
      </c>
    </row>
    <row r="2576" spans="1:10" x14ac:dyDescent="0.3">
      <c r="A2576" s="151">
        <v>2575</v>
      </c>
      <c r="B2576" s="151" t="s">
        <v>5421</v>
      </c>
      <c r="C2576" s="151" t="s">
        <v>5422</v>
      </c>
      <c r="D2576" s="151" t="s">
        <v>5373</v>
      </c>
      <c r="E2576" s="151" t="s">
        <v>5374</v>
      </c>
      <c r="F2576" s="151">
        <v>7</v>
      </c>
      <c r="G2576" s="151" t="s">
        <v>4820</v>
      </c>
      <c r="H2576" s="153">
        <v>5</v>
      </c>
      <c r="I2576" s="151">
        <v>7</v>
      </c>
      <c r="J2576" s="154" t="s">
        <v>182</v>
      </c>
    </row>
    <row r="2577" spans="1:10" x14ac:dyDescent="0.3">
      <c r="A2577" s="151">
        <v>2576</v>
      </c>
      <c r="B2577" s="151" t="s">
        <v>5423</v>
      </c>
      <c r="C2577" s="151" t="s">
        <v>5424</v>
      </c>
      <c r="D2577" s="151" t="s">
        <v>5373</v>
      </c>
      <c r="E2577" s="151" t="s">
        <v>5374</v>
      </c>
      <c r="F2577" s="151">
        <v>7</v>
      </c>
      <c r="G2577" s="151" t="s">
        <v>4820</v>
      </c>
      <c r="H2577" s="153">
        <v>5</v>
      </c>
      <c r="I2577" s="151">
        <v>7</v>
      </c>
      <c r="J2577" s="154" t="s">
        <v>182</v>
      </c>
    </row>
    <row r="2578" spans="1:10" x14ac:dyDescent="0.3">
      <c r="A2578" s="151">
        <v>2577</v>
      </c>
      <c r="B2578" s="151" t="s">
        <v>5425</v>
      </c>
      <c r="C2578" s="151" t="s">
        <v>5426</v>
      </c>
      <c r="D2578" s="151" t="s">
        <v>5373</v>
      </c>
      <c r="E2578" s="151" t="s">
        <v>5374</v>
      </c>
      <c r="F2578" s="151">
        <v>7</v>
      </c>
      <c r="G2578" s="151" t="s">
        <v>4820</v>
      </c>
      <c r="H2578" s="153">
        <v>5</v>
      </c>
      <c r="I2578" s="151">
        <v>7</v>
      </c>
      <c r="J2578" s="154" t="s">
        <v>182</v>
      </c>
    </row>
    <row r="2579" spans="1:10" x14ac:dyDescent="0.3">
      <c r="A2579" s="151">
        <v>2578</v>
      </c>
      <c r="B2579" s="151" t="s">
        <v>5427</v>
      </c>
      <c r="C2579" s="151" t="s">
        <v>5428</v>
      </c>
      <c r="D2579" s="151" t="s">
        <v>5373</v>
      </c>
      <c r="E2579" s="151" t="s">
        <v>5374</v>
      </c>
      <c r="F2579" s="151">
        <v>7</v>
      </c>
      <c r="G2579" s="151" t="s">
        <v>4820</v>
      </c>
      <c r="H2579" s="153">
        <v>5</v>
      </c>
      <c r="I2579" s="151">
        <v>7</v>
      </c>
      <c r="J2579" s="154" t="s">
        <v>182</v>
      </c>
    </row>
    <row r="2580" spans="1:10" x14ac:dyDescent="0.3">
      <c r="A2580" s="151">
        <v>2579</v>
      </c>
      <c r="B2580" s="151" t="s">
        <v>5429</v>
      </c>
      <c r="C2580" s="151" t="s">
        <v>5430</v>
      </c>
      <c r="D2580" s="151" t="s">
        <v>5373</v>
      </c>
      <c r="E2580" s="151" t="s">
        <v>5374</v>
      </c>
      <c r="F2580" s="151">
        <v>7</v>
      </c>
      <c r="G2580" s="151" t="s">
        <v>4820</v>
      </c>
      <c r="H2580" s="153">
        <v>5</v>
      </c>
      <c r="I2580" s="151">
        <v>7</v>
      </c>
      <c r="J2580" s="154" t="s">
        <v>182</v>
      </c>
    </row>
    <row r="2581" spans="1:10" x14ac:dyDescent="0.3">
      <c r="A2581" s="151">
        <v>2580</v>
      </c>
      <c r="B2581" s="151" t="s">
        <v>5431</v>
      </c>
      <c r="C2581" s="151" t="s">
        <v>5432</v>
      </c>
      <c r="D2581" s="151" t="s">
        <v>5373</v>
      </c>
      <c r="E2581" s="151" t="s">
        <v>5374</v>
      </c>
      <c r="F2581" s="151">
        <v>7</v>
      </c>
      <c r="G2581" s="151" t="s">
        <v>4820</v>
      </c>
      <c r="H2581" s="153">
        <v>5</v>
      </c>
      <c r="I2581" s="151">
        <v>7</v>
      </c>
      <c r="J2581" s="154" t="s">
        <v>182</v>
      </c>
    </row>
    <row r="2582" spans="1:10" x14ac:dyDescent="0.3">
      <c r="A2582" s="151">
        <v>2581</v>
      </c>
      <c r="B2582" s="151" t="s">
        <v>5433</v>
      </c>
      <c r="C2582" s="151" t="s">
        <v>5434</v>
      </c>
      <c r="D2582" s="151" t="s">
        <v>5373</v>
      </c>
      <c r="E2582" s="151" t="s">
        <v>5374</v>
      </c>
      <c r="F2582" s="151">
        <v>7</v>
      </c>
      <c r="G2582" s="151" t="s">
        <v>4820</v>
      </c>
      <c r="H2582" s="153">
        <v>5</v>
      </c>
      <c r="I2582" s="151">
        <v>7</v>
      </c>
      <c r="J2582" s="154" t="s">
        <v>182</v>
      </c>
    </row>
    <row r="2583" spans="1:10" x14ac:dyDescent="0.3">
      <c r="A2583" s="151">
        <v>2582</v>
      </c>
      <c r="B2583" s="151" t="s">
        <v>5435</v>
      </c>
      <c r="C2583" s="151" t="s">
        <v>5436</v>
      </c>
      <c r="D2583" s="151" t="s">
        <v>5373</v>
      </c>
      <c r="E2583" s="151" t="s">
        <v>5374</v>
      </c>
      <c r="F2583" s="151">
        <v>7</v>
      </c>
      <c r="G2583" s="151" t="s">
        <v>4820</v>
      </c>
      <c r="H2583" s="153">
        <v>5</v>
      </c>
      <c r="I2583" s="151">
        <v>7</v>
      </c>
      <c r="J2583" s="154" t="s">
        <v>182</v>
      </c>
    </row>
    <row r="2584" spans="1:10" x14ac:dyDescent="0.3">
      <c r="A2584" s="151">
        <v>2583</v>
      </c>
      <c r="B2584" s="151" t="s">
        <v>5437</v>
      </c>
      <c r="C2584" s="151" t="s">
        <v>5438</v>
      </c>
      <c r="D2584" s="151" t="s">
        <v>5373</v>
      </c>
      <c r="E2584" s="151" t="s">
        <v>5374</v>
      </c>
      <c r="F2584" s="151">
        <v>7</v>
      </c>
      <c r="G2584" s="151" t="s">
        <v>4820</v>
      </c>
      <c r="H2584" s="153">
        <v>5</v>
      </c>
      <c r="I2584" s="151">
        <v>7</v>
      </c>
      <c r="J2584" s="154" t="s">
        <v>182</v>
      </c>
    </row>
    <row r="2585" spans="1:10" x14ac:dyDescent="0.3">
      <c r="A2585" s="151">
        <v>2584</v>
      </c>
      <c r="B2585" s="151" t="s">
        <v>5439</v>
      </c>
      <c r="C2585" s="151" t="s">
        <v>5440</v>
      </c>
      <c r="D2585" s="151" t="s">
        <v>5373</v>
      </c>
      <c r="E2585" s="151" t="s">
        <v>5374</v>
      </c>
      <c r="F2585" s="151">
        <v>7</v>
      </c>
      <c r="G2585" s="151" t="s">
        <v>4820</v>
      </c>
      <c r="H2585" s="153">
        <v>5</v>
      </c>
      <c r="I2585" s="151">
        <v>7</v>
      </c>
      <c r="J2585" s="154" t="s">
        <v>182</v>
      </c>
    </row>
    <row r="2586" spans="1:10" x14ac:dyDescent="0.3">
      <c r="A2586" s="151">
        <v>2585</v>
      </c>
      <c r="B2586" s="151" t="s">
        <v>5441</v>
      </c>
      <c r="C2586" s="151" t="s">
        <v>5442</v>
      </c>
      <c r="D2586" s="151" t="s">
        <v>5373</v>
      </c>
      <c r="E2586" s="151" t="s">
        <v>5374</v>
      </c>
      <c r="F2586" s="151">
        <v>7</v>
      </c>
      <c r="G2586" s="151" t="s">
        <v>4820</v>
      </c>
      <c r="H2586" s="153">
        <v>5</v>
      </c>
      <c r="I2586" s="151">
        <v>7</v>
      </c>
      <c r="J2586" s="154" t="s">
        <v>182</v>
      </c>
    </row>
    <row r="2587" spans="1:10" x14ac:dyDescent="0.3">
      <c r="A2587" s="151">
        <v>2586</v>
      </c>
      <c r="B2587" s="151" t="s">
        <v>5443</v>
      </c>
      <c r="C2587" s="151" t="s">
        <v>5444</v>
      </c>
      <c r="D2587" s="151" t="s">
        <v>5373</v>
      </c>
      <c r="E2587" s="151" t="s">
        <v>5374</v>
      </c>
      <c r="F2587" s="151">
        <v>7</v>
      </c>
      <c r="G2587" s="151" t="s">
        <v>4820</v>
      </c>
      <c r="H2587" s="153">
        <v>5</v>
      </c>
      <c r="I2587" s="151">
        <v>7</v>
      </c>
      <c r="J2587" s="154" t="s">
        <v>182</v>
      </c>
    </row>
    <row r="2588" spans="1:10" x14ac:dyDescent="0.3">
      <c r="A2588" s="151">
        <v>2587</v>
      </c>
      <c r="B2588" s="151" t="s">
        <v>5445</v>
      </c>
      <c r="C2588" s="151" t="s">
        <v>5446</v>
      </c>
      <c r="D2588" s="151" t="s">
        <v>5373</v>
      </c>
      <c r="E2588" s="151" t="s">
        <v>5374</v>
      </c>
      <c r="F2588" s="151">
        <v>7</v>
      </c>
      <c r="G2588" s="151" t="s">
        <v>4820</v>
      </c>
      <c r="H2588" s="153">
        <v>5</v>
      </c>
      <c r="I2588" s="151">
        <v>7</v>
      </c>
      <c r="J2588" s="154" t="s">
        <v>182</v>
      </c>
    </row>
    <row r="2589" spans="1:10" x14ac:dyDescent="0.3">
      <c r="A2589" s="151">
        <v>2588</v>
      </c>
      <c r="B2589" s="151" t="s">
        <v>5447</v>
      </c>
      <c r="C2589" s="151" t="s">
        <v>5448</v>
      </c>
      <c r="D2589" s="151" t="s">
        <v>5373</v>
      </c>
      <c r="E2589" s="151" t="s">
        <v>5374</v>
      </c>
      <c r="F2589" s="151">
        <v>7</v>
      </c>
      <c r="G2589" s="151" t="s">
        <v>4820</v>
      </c>
      <c r="H2589" s="153">
        <v>5</v>
      </c>
      <c r="I2589" s="151">
        <v>7</v>
      </c>
      <c r="J2589" s="154" t="s">
        <v>182</v>
      </c>
    </row>
    <row r="2590" spans="1:10" x14ac:dyDescent="0.3">
      <c r="A2590" s="151">
        <v>2589</v>
      </c>
      <c r="B2590" s="151" t="s">
        <v>5449</v>
      </c>
      <c r="C2590" s="151" t="s">
        <v>5450</v>
      </c>
      <c r="D2590" s="151" t="s">
        <v>5373</v>
      </c>
      <c r="E2590" s="151" t="s">
        <v>5374</v>
      </c>
      <c r="F2590" s="151">
        <v>7</v>
      </c>
      <c r="G2590" s="151" t="s">
        <v>4820</v>
      </c>
      <c r="H2590" s="153">
        <v>5</v>
      </c>
      <c r="I2590" s="151">
        <v>7</v>
      </c>
      <c r="J2590" s="154" t="s">
        <v>182</v>
      </c>
    </row>
    <row r="2591" spans="1:10" x14ac:dyDescent="0.3">
      <c r="A2591" s="151">
        <v>2590</v>
      </c>
      <c r="B2591" s="151" t="s">
        <v>5451</v>
      </c>
      <c r="C2591" s="151" t="s">
        <v>5452</v>
      </c>
      <c r="D2591" s="151" t="s">
        <v>5453</v>
      </c>
      <c r="E2591" s="151" t="s">
        <v>5454</v>
      </c>
      <c r="F2591" s="151">
        <v>7</v>
      </c>
      <c r="G2591" s="151" t="s">
        <v>4820</v>
      </c>
      <c r="H2591" s="153">
        <v>5</v>
      </c>
      <c r="I2591" s="151">
        <v>7</v>
      </c>
      <c r="J2591" s="154" t="s">
        <v>182</v>
      </c>
    </row>
    <row r="2592" spans="1:10" x14ac:dyDescent="0.3">
      <c r="A2592" s="151">
        <v>2591</v>
      </c>
      <c r="B2592" s="151" t="s">
        <v>5455</v>
      </c>
      <c r="C2592" s="151" t="s">
        <v>5456</v>
      </c>
      <c r="D2592" s="151" t="s">
        <v>5453</v>
      </c>
      <c r="E2592" s="151" t="s">
        <v>5454</v>
      </c>
      <c r="F2592" s="151">
        <v>7</v>
      </c>
      <c r="G2592" s="151" t="s">
        <v>4820</v>
      </c>
      <c r="H2592" s="153">
        <v>5</v>
      </c>
      <c r="I2592" s="151">
        <v>7</v>
      </c>
      <c r="J2592" s="154" t="s">
        <v>182</v>
      </c>
    </row>
    <row r="2593" spans="1:10" x14ac:dyDescent="0.3">
      <c r="A2593" s="151">
        <v>2592</v>
      </c>
      <c r="B2593" s="151" t="s">
        <v>5457</v>
      </c>
      <c r="C2593" s="151" t="s">
        <v>5458</v>
      </c>
      <c r="D2593" s="151" t="s">
        <v>5453</v>
      </c>
      <c r="E2593" s="151" t="s">
        <v>5454</v>
      </c>
      <c r="F2593" s="151">
        <v>7</v>
      </c>
      <c r="G2593" s="151" t="s">
        <v>4820</v>
      </c>
      <c r="H2593" s="153">
        <v>5</v>
      </c>
      <c r="I2593" s="151">
        <v>7</v>
      </c>
      <c r="J2593" s="154" t="s">
        <v>182</v>
      </c>
    </row>
    <row r="2594" spans="1:10" x14ac:dyDescent="0.3">
      <c r="A2594" s="151">
        <v>2593</v>
      </c>
      <c r="B2594" s="151" t="s">
        <v>5459</v>
      </c>
      <c r="C2594" s="151" t="s">
        <v>5460</v>
      </c>
      <c r="D2594" s="151" t="s">
        <v>5453</v>
      </c>
      <c r="E2594" s="151" t="s">
        <v>5454</v>
      </c>
      <c r="F2594" s="151">
        <v>7</v>
      </c>
      <c r="G2594" s="151" t="s">
        <v>4820</v>
      </c>
      <c r="H2594" s="153">
        <v>5</v>
      </c>
      <c r="I2594" s="151">
        <v>7</v>
      </c>
      <c r="J2594" s="154" t="s">
        <v>182</v>
      </c>
    </row>
    <row r="2595" spans="1:10" x14ac:dyDescent="0.3">
      <c r="A2595" s="151">
        <v>2594</v>
      </c>
      <c r="B2595" s="151" t="s">
        <v>5461</v>
      </c>
      <c r="C2595" s="151" t="s">
        <v>5462</v>
      </c>
      <c r="D2595" s="151" t="s">
        <v>5453</v>
      </c>
      <c r="E2595" s="151" t="s">
        <v>5454</v>
      </c>
      <c r="F2595" s="151">
        <v>7</v>
      </c>
      <c r="G2595" s="151" t="s">
        <v>4820</v>
      </c>
      <c r="H2595" s="153">
        <v>5</v>
      </c>
      <c r="I2595" s="151">
        <v>7</v>
      </c>
      <c r="J2595" s="154" t="s">
        <v>182</v>
      </c>
    </row>
    <row r="2596" spans="1:10" x14ac:dyDescent="0.3">
      <c r="A2596" s="151">
        <v>2595</v>
      </c>
      <c r="B2596" s="151" t="s">
        <v>5463</v>
      </c>
      <c r="C2596" s="151" t="s">
        <v>5464</v>
      </c>
      <c r="D2596" s="151" t="s">
        <v>5453</v>
      </c>
      <c r="E2596" s="151" t="s">
        <v>5454</v>
      </c>
      <c r="F2596" s="151">
        <v>7</v>
      </c>
      <c r="G2596" s="151" t="s">
        <v>4820</v>
      </c>
      <c r="H2596" s="153">
        <v>5</v>
      </c>
      <c r="I2596" s="151">
        <v>7</v>
      </c>
      <c r="J2596" s="154" t="s">
        <v>182</v>
      </c>
    </row>
    <row r="2597" spans="1:10" x14ac:dyDescent="0.3">
      <c r="A2597" s="151">
        <v>2596</v>
      </c>
      <c r="B2597" s="151" t="s">
        <v>5465</v>
      </c>
      <c r="C2597" s="151" t="s">
        <v>5466</v>
      </c>
      <c r="D2597" s="151" t="s">
        <v>5453</v>
      </c>
      <c r="E2597" s="151" t="s">
        <v>5454</v>
      </c>
      <c r="F2597" s="151">
        <v>7</v>
      </c>
      <c r="G2597" s="151" t="s">
        <v>4820</v>
      </c>
      <c r="H2597" s="153">
        <v>5</v>
      </c>
      <c r="I2597" s="151">
        <v>7</v>
      </c>
      <c r="J2597" s="154" t="s">
        <v>182</v>
      </c>
    </row>
    <row r="2598" spans="1:10" x14ac:dyDescent="0.3">
      <c r="A2598" s="151">
        <v>2597</v>
      </c>
      <c r="B2598" s="151" t="s">
        <v>5467</v>
      </c>
      <c r="C2598" s="151" t="s">
        <v>5468</v>
      </c>
      <c r="D2598" s="151" t="s">
        <v>5453</v>
      </c>
      <c r="E2598" s="151" t="s">
        <v>5454</v>
      </c>
      <c r="F2598" s="151">
        <v>7</v>
      </c>
      <c r="G2598" s="151" t="s">
        <v>4820</v>
      </c>
      <c r="H2598" s="153">
        <v>5</v>
      </c>
      <c r="I2598" s="151">
        <v>7</v>
      </c>
      <c r="J2598" s="154" t="s">
        <v>182</v>
      </c>
    </row>
    <row r="2599" spans="1:10" x14ac:dyDescent="0.3">
      <c r="A2599" s="151">
        <v>2598</v>
      </c>
      <c r="B2599" s="151" t="s">
        <v>5469</v>
      </c>
      <c r="C2599" s="151" t="s">
        <v>5470</v>
      </c>
      <c r="D2599" s="151" t="s">
        <v>5453</v>
      </c>
      <c r="E2599" s="151" t="s">
        <v>5454</v>
      </c>
      <c r="F2599" s="151">
        <v>7</v>
      </c>
      <c r="G2599" s="151" t="s">
        <v>4820</v>
      </c>
      <c r="H2599" s="153">
        <v>5</v>
      </c>
      <c r="I2599" s="151">
        <v>7</v>
      </c>
      <c r="J2599" s="154" t="s">
        <v>182</v>
      </c>
    </row>
    <row r="2600" spans="1:10" x14ac:dyDescent="0.3">
      <c r="A2600" s="151">
        <v>2599</v>
      </c>
      <c r="B2600" s="151" t="s">
        <v>5471</v>
      </c>
      <c r="C2600" s="151" t="s">
        <v>5472</v>
      </c>
      <c r="D2600" s="151" t="s">
        <v>5453</v>
      </c>
      <c r="E2600" s="151" t="s">
        <v>5454</v>
      </c>
      <c r="F2600" s="151">
        <v>7</v>
      </c>
      <c r="G2600" s="151" t="s">
        <v>4820</v>
      </c>
      <c r="H2600" s="153">
        <v>5</v>
      </c>
      <c r="I2600" s="151">
        <v>7</v>
      </c>
      <c r="J2600" s="154" t="s">
        <v>182</v>
      </c>
    </row>
    <row r="2601" spans="1:10" x14ac:dyDescent="0.3">
      <c r="A2601" s="151">
        <v>2600</v>
      </c>
      <c r="B2601" s="151" t="s">
        <v>5473</v>
      </c>
      <c r="C2601" s="151" t="s">
        <v>5474</v>
      </c>
      <c r="D2601" s="151" t="s">
        <v>5453</v>
      </c>
      <c r="E2601" s="151" t="s">
        <v>5454</v>
      </c>
      <c r="F2601" s="151">
        <v>7</v>
      </c>
      <c r="G2601" s="151" t="s">
        <v>4820</v>
      </c>
      <c r="H2601" s="153">
        <v>5</v>
      </c>
      <c r="I2601" s="151">
        <v>7</v>
      </c>
      <c r="J2601" s="154" t="s">
        <v>182</v>
      </c>
    </row>
    <row r="2602" spans="1:10" x14ac:dyDescent="0.3">
      <c r="A2602" s="151">
        <v>2601</v>
      </c>
      <c r="B2602" s="151" t="s">
        <v>5475</v>
      </c>
      <c r="C2602" s="151" t="s">
        <v>5476</v>
      </c>
      <c r="D2602" s="151" t="s">
        <v>5453</v>
      </c>
      <c r="E2602" s="151" t="s">
        <v>5454</v>
      </c>
      <c r="F2602" s="151">
        <v>7</v>
      </c>
      <c r="G2602" s="151" t="s">
        <v>4820</v>
      </c>
      <c r="H2602" s="153">
        <v>5</v>
      </c>
      <c r="I2602" s="151">
        <v>7</v>
      </c>
      <c r="J2602" s="154" t="s">
        <v>182</v>
      </c>
    </row>
    <row r="2603" spans="1:10" x14ac:dyDescent="0.3">
      <c r="A2603" s="151">
        <v>2602</v>
      </c>
      <c r="B2603" s="151" t="s">
        <v>5477</v>
      </c>
      <c r="C2603" s="151" t="s">
        <v>5478</v>
      </c>
      <c r="D2603" s="151" t="s">
        <v>5453</v>
      </c>
      <c r="E2603" s="151" t="s">
        <v>5454</v>
      </c>
      <c r="F2603" s="151">
        <v>7</v>
      </c>
      <c r="G2603" s="151" t="s">
        <v>4820</v>
      </c>
      <c r="H2603" s="153">
        <v>5</v>
      </c>
      <c r="I2603" s="151">
        <v>7</v>
      </c>
      <c r="J2603" s="154" t="s">
        <v>182</v>
      </c>
    </row>
    <row r="2604" spans="1:10" x14ac:dyDescent="0.3">
      <c r="A2604" s="151">
        <v>2603</v>
      </c>
      <c r="B2604" s="151" t="s">
        <v>5479</v>
      </c>
      <c r="C2604" s="151" t="s">
        <v>5480</v>
      </c>
      <c r="D2604" s="151" t="s">
        <v>5453</v>
      </c>
      <c r="E2604" s="151" t="s">
        <v>5454</v>
      </c>
      <c r="F2604" s="151">
        <v>7</v>
      </c>
      <c r="G2604" s="151" t="s">
        <v>4820</v>
      </c>
      <c r="H2604" s="153">
        <v>5</v>
      </c>
      <c r="I2604" s="151">
        <v>7</v>
      </c>
      <c r="J2604" s="154" t="s">
        <v>182</v>
      </c>
    </row>
    <row r="2605" spans="1:10" x14ac:dyDescent="0.3">
      <c r="A2605" s="151">
        <v>2604</v>
      </c>
      <c r="B2605" s="151" t="s">
        <v>5481</v>
      </c>
      <c r="C2605" s="151" t="s">
        <v>5482</v>
      </c>
      <c r="D2605" s="151" t="s">
        <v>5453</v>
      </c>
      <c r="E2605" s="151" t="s">
        <v>5454</v>
      </c>
      <c r="F2605" s="151">
        <v>7</v>
      </c>
      <c r="G2605" s="151" t="s">
        <v>4820</v>
      </c>
      <c r="H2605" s="153">
        <v>5</v>
      </c>
      <c r="I2605" s="151">
        <v>7</v>
      </c>
      <c r="J2605" s="154" t="s">
        <v>182</v>
      </c>
    </row>
    <row r="2606" spans="1:10" x14ac:dyDescent="0.3">
      <c r="A2606" s="151">
        <v>2605</v>
      </c>
      <c r="B2606" s="151" t="s">
        <v>5483</v>
      </c>
      <c r="C2606" s="151" t="s">
        <v>5484</v>
      </c>
      <c r="D2606" s="151" t="s">
        <v>5453</v>
      </c>
      <c r="E2606" s="151" t="s">
        <v>5454</v>
      </c>
      <c r="F2606" s="151">
        <v>7</v>
      </c>
      <c r="G2606" s="151" t="s">
        <v>4820</v>
      </c>
      <c r="H2606" s="153">
        <v>5</v>
      </c>
      <c r="I2606" s="151">
        <v>7</v>
      </c>
      <c r="J2606" s="154" t="s">
        <v>182</v>
      </c>
    </row>
    <row r="2607" spans="1:10" x14ac:dyDescent="0.3">
      <c r="A2607" s="151">
        <v>2606</v>
      </c>
      <c r="B2607" s="151" t="s">
        <v>5485</v>
      </c>
      <c r="C2607" s="151" t="s">
        <v>5486</v>
      </c>
      <c r="D2607" s="151" t="s">
        <v>5453</v>
      </c>
      <c r="E2607" s="151" t="s">
        <v>5454</v>
      </c>
      <c r="F2607" s="151">
        <v>7</v>
      </c>
      <c r="G2607" s="151" t="s">
        <v>4820</v>
      </c>
      <c r="H2607" s="153">
        <v>5</v>
      </c>
      <c r="I2607" s="151">
        <v>7</v>
      </c>
      <c r="J2607" s="154" t="s">
        <v>182</v>
      </c>
    </row>
    <row r="2608" spans="1:10" x14ac:dyDescent="0.3">
      <c r="A2608" s="151">
        <v>2607</v>
      </c>
      <c r="B2608" s="151" t="s">
        <v>5487</v>
      </c>
      <c r="C2608" s="151" t="s">
        <v>5488</v>
      </c>
      <c r="D2608" s="151" t="s">
        <v>5453</v>
      </c>
      <c r="E2608" s="151" t="s">
        <v>5454</v>
      </c>
      <c r="F2608" s="151">
        <v>7</v>
      </c>
      <c r="G2608" s="151" t="s">
        <v>4820</v>
      </c>
      <c r="H2608" s="153">
        <v>5</v>
      </c>
      <c r="I2608" s="151">
        <v>7</v>
      </c>
      <c r="J2608" s="154" t="s">
        <v>182</v>
      </c>
    </row>
    <row r="2609" spans="1:10" x14ac:dyDescent="0.3">
      <c r="A2609" s="151">
        <v>2608</v>
      </c>
      <c r="B2609" s="151" t="s">
        <v>5489</v>
      </c>
      <c r="C2609" s="151" t="s">
        <v>5490</v>
      </c>
      <c r="D2609" s="151" t="s">
        <v>5453</v>
      </c>
      <c r="E2609" s="151" t="s">
        <v>5454</v>
      </c>
      <c r="F2609" s="151">
        <v>7</v>
      </c>
      <c r="G2609" s="151" t="s">
        <v>4820</v>
      </c>
      <c r="H2609" s="153">
        <v>5</v>
      </c>
      <c r="I2609" s="151">
        <v>7</v>
      </c>
      <c r="J2609" s="154" t="s">
        <v>182</v>
      </c>
    </row>
    <row r="2610" spans="1:10" x14ac:dyDescent="0.3">
      <c r="A2610" s="151">
        <v>2609</v>
      </c>
      <c r="B2610" s="151" t="s">
        <v>5491</v>
      </c>
      <c r="C2610" s="151" t="s">
        <v>5492</v>
      </c>
      <c r="D2610" s="151" t="s">
        <v>5453</v>
      </c>
      <c r="E2610" s="151" t="s">
        <v>5454</v>
      </c>
      <c r="F2610" s="151">
        <v>7</v>
      </c>
      <c r="G2610" s="151" t="s">
        <v>4820</v>
      </c>
      <c r="H2610" s="153">
        <v>5</v>
      </c>
      <c r="I2610" s="151">
        <v>7</v>
      </c>
      <c r="J2610" s="154" t="s">
        <v>182</v>
      </c>
    </row>
    <row r="2611" spans="1:10" x14ac:dyDescent="0.3">
      <c r="A2611" s="151">
        <v>2610</v>
      </c>
      <c r="B2611" s="151" t="s">
        <v>5493</v>
      </c>
      <c r="C2611" s="151" t="s">
        <v>5494</v>
      </c>
      <c r="D2611" s="151" t="s">
        <v>5453</v>
      </c>
      <c r="E2611" s="151" t="s">
        <v>5454</v>
      </c>
      <c r="F2611" s="151">
        <v>7</v>
      </c>
      <c r="G2611" s="151" t="s">
        <v>4820</v>
      </c>
      <c r="H2611" s="153">
        <v>5</v>
      </c>
      <c r="I2611" s="151">
        <v>7</v>
      </c>
      <c r="J2611" s="154" t="s">
        <v>182</v>
      </c>
    </row>
    <row r="2612" spans="1:10" x14ac:dyDescent="0.3">
      <c r="A2612" s="151">
        <v>2611</v>
      </c>
      <c r="B2612" s="151" t="s">
        <v>5495</v>
      </c>
      <c r="C2612" s="151" t="s">
        <v>5496</v>
      </c>
      <c r="D2612" s="151" t="s">
        <v>5453</v>
      </c>
      <c r="E2612" s="151" t="s">
        <v>5454</v>
      </c>
      <c r="F2612" s="151">
        <v>7</v>
      </c>
      <c r="G2612" s="151" t="s">
        <v>4820</v>
      </c>
      <c r="H2612" s="153">
        <v>5</v>
      </c>
      <c r="I2612" s="151">
        <v>7</v>
      </c>
      <c r="J2612" s="154" t="s">
        <v>182</v>
      </c>
    </row>
    <row r="2613" spans="1:10" x14ac:dyDescent="0.3">
      <c r="A2613" s="151">
        <v>2612</v>
      </c>
      <c r="B2613" s="151" t="s">
        <v>5497</v>
      </c>
      <c r="C2613" s="151" t="s">
        <v>5498</v>
      </c>
      <c r="D2613" s="151" t="s">
        <v>5453</v>
      </c>
      <c r="E2613" s="151" t="s">
        <v>5454</v>
      </c>
      <c r="F2613" s="151">
        <v>7</v>
      </c>
      <c r="G2613" s="151" t="s">
        <v>4820</v>
      </c>
      <c r="H2613" s="153">
        <v>5</v>
      </c>
      <c r="I2613" s="151">
        <v>7</v>
      </c>
      <c r="J2613" s="154" t="s">
        <v>182</v>
      </c>
    </row>
    <row r="2614" spans="1:10" x14ac:dyDescent="0.3">
      <c r="A2614" s="151">
        <v>2613</v>
      </c>
      <c r="B2614" s="151" t="s">
        <v>5499</v>
      </c>
      <c r="C2614" s="151" t="s">
        <v>5500</v>
      </c>
      <c r="D2614" s="151" t="s">
        <v>5453</v>
      </c>
      <c r="E2614" s="151" t="s">
        <v>5454</v>
      </c>
      <c r="F2614" s="151">
        <v>7</v>
      </c>
      <c r="G2614" s="151" t="s">
        <v>4820</v>
      </c>
      <c r="H2614" s="153">
        <v>5</v>
      </c>
      <c r="I2614" s="151">
        <v>7</v>
      </c>
      <c r="J2614" s="154" t="s">
        <v>182</v>
      </c>
    </row>
    <row r="2615" spans="1:10" x14ac:dyDescent="0.3">
      <c r="A2615" s="151">
        <v>2614</v>
      </c>
      <c r="B2615" s="151" t="s">
        <v>5501</v>
      </c>
      <c r="C2615" s="151" t="s">
        <v>5502</v>
      </c>
      <c r="D2615" s="151" t="s">
        <v>5453</v>
      </c>
      <c r="E2615" s="151" t="s">
        <v>5454</v>
      </c>
      <c r="F2615" s="151">
        <v>7</v>
      </c>
      <c r="G2615" s="151" t="s">
        <v>4820</v>
      </c>
      <c r="H2615" s="153">
        <v>5</v>
      </c>
      <c r="I2615" s="151">
        <v>7</v>
      </c>
      <c r="J2615" s="154" t="s">
        <v>182</v>
      </c>
    </row>
    <row r="2616" spans="1:10" x14ac:dyDescent="0.3">
      <c r="A2616" s="151">
        <v>2615</v>
      </c>
      <c r="B2616" s="151" t="s">
        <v>5503</v>
      </c>
      <c r="C2616" s="151" t="s">
        <v>5504</v>
      </c>
      <c r="D2616" s="151" t="s">
        <v>5453</v>
      </c>
      <c r="E2616" s="151" t="s">
        <v>5454</v>
      </c>
      <c r="F2616" s="151">
        <v>7</v>
      </c>
      <c r="G2616" s="151" t="s">
        <v>4820</v>
      </c>
      <c r="H2616" s="153">
        <v>5</v>
      </c>
      <c r="I2616" s="151">
        <v>7</v>
      </c>
      <c r="J2616" s="154" t="s">
        <v>182</v>
      </c>
    </row>
    <row r="2617" spans="1:10" x14ac:dyDescent="0.3">
      <c r="A2617" s="151">
        <v>2616</v>
      </c>
      <c r="B2617" s="151" t="s">
        <v>5505</v>
      </c>
      <c r="C2617" s="151" t="s">
        <v>5506</v>
      </c>
      <c r="D2617" s="151" t="s">
        <v>5453</v>
      </c>
      <c r="E2617" s="151" t="s">
        <v>5454</v>
      </c>
      <c r="F2617" s="151">
        <v>7</v>
      </c>
      <c r="G2617" s="151" t="s">
        <v>4820</v>
      </c>
      <c r="H2617" s="153">
        <v>5</v>
      </c>
      <c r="I2617" s="151">
        <v>7</v>
      </c>
      <c r="J2617" s="154" t="s">
        <v>182</v>
      </c>
    </row>
    <row r="2618" spans="1:10" x14ac:dyDescent="0.3">
      <c r="A2618" s="151">
        <v>2617</v>
      </c>
      <c r="B2618" s="151" t="s">
        <v>5507</v>
      </c>
      <c r="C2618" s="151" t="s">
        <v>5508</v>
      </c>
      <c r="D2618" s="151" t="s">
        <v>5453</v>
      </c>
      <c r="E2618" s="151" t="s">
        <v>5454</v>
      </c>
      <c r="F2618" s="151">
        <v>7</v>
      </c>
      <c r="G2618" s="151" t="s">
        <v>4820</v>
      </c>
      <c r="H2618" s="153">
        <v>5</v>
      </c>
      <c r="I2618" s="151">
        <v>7</v>
      </c>
      <c r="J2618" s="154" t="s">
        <v>182</v>
      </c>
    </row>
    <row r="2619" spans="1:10" x14ac:dyDescent="0.3">
      <c r="A2619" s="151">
        <v>2618</v>
      </c>
      <c r="B2619" s="151" t="s">
        <v>5509</v>
      </c>
      <c r="C2619" s="151" t="s">
        <v>5510</v>
      </c>
      <c r="D2619" s="151" t="s">
        <v>5453</v>
      </c>
      <c r="E2619" s="151" t="s">
        <v>5454</v>
      </c>
      <c r="F2619" s="151">
        <v>7</v>
      </c>
      <c r="G2619" s="151" t="s">
        <v>4820</v>
      </c>
      <c r="H2619" s="153">
        <v>5</v>
      </c>
      <c r="I2619" s="151">
        <v>7</v>
      </c>
      <c r="J2619" s="154" t="s">
        <v>182</v>
      </c>
    </row>
    <row r="2620" spans="1:10" x14ac:dyDescent="0.3">
      <c r="A2620" s="151">
        <v>2619</v>
      </c>
      <c r="B2620" s="151" t="s">
        <v>5511</v>
      </c>
      <c r="C2620" s="151" t="s">
        <v>5512</v>
      </c>
      <c r="D2620" s="151" t="s">
        <v>5453</v>
      </c>
      <c r="E2620" s="151" t="s">
        <v>5454</v>
      </c>
      <c r="F2620" s="151">
        <v>7</v>
      </c>
      <c r="G2620" s="151" t="s">
        <v>4820</v>
      </c>
      <c r="H2620" s="153">
        <v>5</v>
      </c>
      <c r="I2620" s="151">
        <v>7</v>
      </c>
      <c r="J2620" s="154" t="s">
        <v>182</v>
      </c>
    </row>
    <row r="2621" spans="1:10" x14ac:dyDescent="0.3">
      <c r="A2621" s="151">
        <v>2620</v>
      </c>
      <c r="B2621" s="151" t="s">
        <v>5513</v>
      </c>
      <c r="C2621" s="151" t="s">
        <v>5514</v>
      </c>
      <c r="D2621" s="151" t="s">
        <v>5453</v>
      </c>
      <c r="E2621" s="151" t="s">
        <v>5454</v>
      </c>
      <c r="F2621" s="151">
        <v>7</v>
      </c>
      <c r="G2621" s="151" t="s">
        <v>4820</v>
      </c>
      <c r="H2621" s="153">
        <v>5</v>
      </c>
      <c r="I2621" s="151">
        <v>7</v>
      </c>
      <c r="J2621" s="154" t="s">
        <v>182</v>
      </c>
    </row>
    <row r="2622" spans="1:10" x14ac:dyDescent="0.3">
      <c r="A2622" s="151">
        <v>2621</v>
      </c>
      <c r="B2622" s="151" t="s">
        <v>5515</v>
      </c>
      <c r="C2622" s="151" t="s">
        <v>5516</v>
      </c>
      <c r="D2622" s="151" t="s">
        <v>5453</v>
      </c>
      <c r="E2622" s="151" t="s">
        <v>5454</v>
      </c>
      <c r="F2622" s="151">
        <v>7</v>
      </c>
      <c r="G2622" s="151" t="s">
        <v>4820</v>
      </c>
      <c r="H2622" s="153">
        <v>5</v>
      </c>
      <c r="I2622" s="151">
        <v>7</v>
      </c>
      <c r="J2622" s="154" t="s">
        <v>182</v>
      </c>
    </row>
    <row r="2623" spans="1:10" x14ac:dyDescent="0.3">
      <c r="A2623" s="151">
        <v>2622</v>
      </c>
      <c r="B2623" s="151" t="s">
        <v>5517</v>
      </c>
      <c r="C2623" s="151" t="s">
        <v>5518</v>
      </c>
      <c r="D2623" s="151" t="s">
        <v>5519</v>
      </c>
      <c r="E2623" s="151" t="s">
        <v>5520</v>
      </c>
      <c r="F2623" s="151">
        <v>9</v>
      </c>
      <c r="G2623" s="151" t="s">
        <v>4182</v>
      </c>
      <c r="H2623" s="153">
        <v>5</v>
      </c>
      <c r="I2623" s="151">
        <v>6</v>
      </c>
      <c r="J2623" s="154" t="s">
        <v>182</v>
      </c>
    </row>
    <row r="2624" spans="1:10" x14ac:dyDescent="0.3">
      <c r="A2624" s="151">
        <v>2623</v>
      </c>
      <c r="B2624" s="151" t="s">
        <v>5521</v>
      </c>
      <c r="C2624" s="151" t="s">
        <v>5522</v>
      </c>
      <c r="D2624" s="151" t="s">
        <v>5519</v>
      </c>
      <c r="E2624" s="151" t="s">
        <v>5520</v>
      </c>
      <c r="F2624" s="151">
        <v>9</v>
      </c>
      <c r="G2624" s="151" t="s">
        <v>4182</v>
      </c>
      <c r="H2624" s="153">
        <v>5</v>
      </c>
      <c r="I2624" s="151">
        <v>6</v>
      </c>
      <c r="J2624" s="154" t="s">
        <v>182</v>
      </c>
    </row>
    <row r="2625" spans="1:10" x14ac:dyDescent="0.3">
      <c r="A2625" s="151">
        <v>2624</v>
      </c>
      <c r="B2625" s="151" t="s">
        <v>5523</v>
      </c>
      <c r="C2625" s="151" t="s">
        <v>5524</v>
      </c>
      <c r="D2625" s="151" t="s">
        <v>5519</v>
      </c>
      <c r="E2625" s="151" t="s">
        <v>5520</v>
      </c>
      <c r="F2625" s="151">
        <v>9</v>
      </c>
      <c r="G2625" s="151" t="s">
        <v>4182</v>
      </c>
      <c r="H2625" s="153">
        <v>5</v>
      </c>
      <c r="I2625" s="151">
        <v>6</v>
      </c>
      <c r="J2625" s="154" t="s">
        <v>182</v>
      </c>
    </row>
    <row r="2626" spans="1:10" x14ac:dyDescent="0.3">
      <c r="A2626" s="151">
        <v>2625</v>
      </c>
      <c r="B2626" s="151" t="s">
        <v>5525</v>
      </c>
      <c r="C2626" s="151" t="s">
        <v>5526</v>
      </c>
      <c r="D2626" s="151" t="s">
        <v>5519</v>
      </c>
      <c r="E2626" s="151" t="s">
        <v>5520</v>
      </c>
      <c r="F2626" s="151">
        <v>9</v>
      </c>
      <c r="G2626" s="151" t="s">
        <v>4182</v>
      </c>
      <c r="H2626" s="153">
        <v>5</v>
      </c>
      <c r="I2626" s="151">
        <v>6</v>
      </c>
      <c r="J2626" s="154" t="s">
        <v>182</v>
      </c>
    </row>
    <row r="2627" spans="1:10" x14ac:dyDescent="0.3">
      <c r="A2627" s="151">
        <v>2626</v>
      </c>
      <c r="B2627" s="151" t="s">
        <v>5527</v>
      </c>
      <c r="C2627" s="151" t="s">
        <v>5528</v>
      </c>
      <c r="D2627" s="151" t="s">
        <v>5519</v>
      </c>
      <c r="E2627" s="151" t="s">
        <v>5520</v>
      </c>
      <c r="F2627" s="151">
        <v>9</v>
      </c>
      <c r="G2627" s="151" t="s">
        <v>4182</v>
      </c>
      <c r="H2627" s="153">
        <v>5</v>
      </c>
      <c r="I2627" s="151">
        <v>6</v>
      </c>
      <c r="J2627" s="154" t="s">
        <v>182</v>
      </c>
    </row>
    <row r="2628" spans="1:10" x14ac:dyDescent="0.3">
      <c r="A2628" s="151">
        <v>2627</v>
      </c>
      <c r="B2628" s="151" t="s">
        <v>5529</v>
      </c>
      <c r="C2628" s="151" t="s">
        <v>5530</v>
      </c>
      <c r="D2628" s="151" t="s">
        <v>5519</v>
      </c>
      <c r="E2628" s="151" t="s">
        <v>5520</v>
      </c>
      <c r="F2628" s="151">
        <v>9</v>
      </c>
      <c r="G2628" s="151" t="s">
        <v>4182</v>
      </c>
      <c r="H2628" s="153">
        <v>5</v>
      </c>
      <c r="I2628" s="151">
        <v>6</v>
      </c>
      <c r="J2628" s="154" t="s">
        <v>182</v>
      </c>
    </row>
    <row r="2629" spans="1:10" x14ac:dyDescent="0.3">
      <c r="A2629" s="151">
        <v>2628</v>
      </c>
      <c r="B2629" s="151" t="s">
        <v>5531</v>
      </c>
      <c r="C2629" s="151" t="s">
        <v>5532</v>
      </c>
      <c r="D2629" s="151" t="s">
        <v>5519</v>
      </c>
      <c r="E2629" s="151" t="s">
        <v>5520</v>
      </c>
      <c r="F2629" s="151">
        <v>9</v>
      </c>
      <c r="G2629" s="151" t="s">
        <v>4182</v>
      </c>
      <c r="H2629" s="153">
        <v>5</v>
      </c>
      <c r="I2629" s="151">
        <v>6</v>
      </c>
      <c r="J2629" s="154" t="s">
        <v>182</v>
      </c>
    </row>
    <row r="2630" spans="1:10" x14ac:dyDescent="0.3">
      <c r="A2630" s="151">
        <v>2629</v>
      </c>
      <c r="B2630" s="151" t="s">
        <v>5533</v>
      </c>
      <c r="C2630" s="151" t="s">
        <v>5534</v>
      </c>
      <c r="D2630" s="151" t="s">
        <v>5519</v>
      </c>
      <c r="E2630" s="151" t="s">
        <v>5520</v>
      </c>
      <c r="F2630" s="151">
        <v>9</v>
      </c>
      <c r="G2630" s="151" t="s">
        <v>4182</v>
      </c>
      <c r="H2630" s="153">
        <v>5</v>
      </c>
      <c r="I2630" s="151">
        <v>6</v>
      </c>
      <c r="J2630" s="154" t="s">
        <v>182</v>
      </c>
    </row>
    <row r="2631" spans="1:10" x14ac:dyDescent="0.3">
      <c r="A2631" s="151">
        <v>2630</v>
      </c>
      <c r="B2631" s="151" t="s">
        <v>5535</v>
      </c>
      <c r="C2631" s="151" t="s">
        <v>5536</v>
      </c>
      <c r="D2631" s="151" t="s">
        <v>5519</v>
      </c>
      <c r="E2631" s="151" t="s">
        <v>5520</v>
      </c>
      <c r="F2631" s="151">
        <v>9</v>
      </c>
      <c r="G2631" s="151" t="s">
        <v>4182</v>
      </c>
      <c r="H2631" s="153">
        <v>5</v>
      </c>
      <c r="I2631" s="151">
        <v>6</v>
      </c>
      <c r="J2631" s="154" t="s">
        <v>182</v>
      </c>
    </row>
    <row r="2632" spans="1:10" x14ac:dyDescent="0.3">
      <c r="A2632" s="151">
        <v>2631</v>
      </c>
      <c r="B2632" s="151" t="s">
        <v>5537</v>
      </c>
      <c r="C2632" s="151" t="s">
        <v>5538</v>
      </c>
      <c r="D2632" s="151" t="s">
        <v>5519</v>
      </c>
      <c r="E2632" s="151" t="s">
        <v>5520</v>
      </c>
      <c r="F2632" s="151">
        <v>9</v>
      </c>
      <c r="G2632" s="151" t="s">
        <v>4182</v>
      </c>
      <c r="H2632" s="153">
        <v>5</v>
      </c>
      <c r="I2632" s="151">
        <v>6</v>
      </c>
      <c r="J2632" s="154" t="s">
        <v>182</v>
      </c>
    </row>
    <row r="2633" spans="1:10" x14ac:dyDescent="0.3">
      <c r="A2633" s="151">
        <v>2632</v>
      </c>
      <c r="B2633" s="151" t="s">
        <v>5539</v>
      </c>
      <c r="C2633" s="151" t="s">
        <v>5540</v>
      </c>
      <c r="D2633" s="151" t="s">
        <v>5519</v>
      </c>
      <c r="E2633" s="151" t="s">
        <v>5520</v>
      </c>
      <c r="F2633" s="151">
        <v>9</v>
      </c>
      <c r="G2633" s="151" t="s">
        <v>4182</v>
      </c>
      <c r="H2633" s="153">
        <v>5</v>
      </c>
      <c r="I2633" s="151">
        <v>6</v>
      </c>
      <c r="J2633" s="154" t="s">
        <v>182</v>
      </c>
    </row>
    <row r="2634" spans="1:10" x14ac:dyDescent="0.3">
      <c r="A2634" s="151">
        <v>2633</v>
      </c>
      <c r="B2634" s="151" t="s">
        <v>5541</v>
      </c>
      <c r="C2634" s="151" t="s">
        <v>5542</v>
      </c>
      <c r="D2634" s="151" t="s">
        <v>5519</v>
      </c>
      <c r="E2634" s="151" t="s">
        <v>5520</v>
      </c>
      <c r="F2634" s="151">
        <v>9</v>
      </c>
      <c r="G2634" s="151" t="s">
        <v>4182</v>
      </c>
      <c r="H2634" s="153">
        <v>5</v>
      </c>
      <c r="I2634" s="151">
        <v>6</v>
      </c>
      <c r="J2634" s="154" t="s">
        <v>182</v>
      </c>
    </row>
    <row r="2635" spans="1:10" x14ac:dyDescent="0.3">
      <c r="A2635" s="151">
        <v>2634</v>
      </c>
      <c r="B2635" s="151" t="s">
        <v>5543</v>
      </c>
      <c r="C2635" s="151" t="s">
        <v>5544</v>
      </c>
      <c r="D2635" s="151" t="s">
        <v>5519</v>
      </c>
      <c r="E2635" s="151" t="s">
        <v>5520</v>
      </c>
      <c r="F2635" s="151">
        <v>9</v>
      </c>
      <c r="G2635" s="151" t="s">
        <v>4182</v>
      </c>
      <c r="H2635" s="153">
        <v>5</v>
      </c>
      <c r="I2635" s="151">
        <v>6</v>
      </c>
      <c r="J2635" s="154" t="s">
        <v>182</v>
      </c>
    </row>
    <row r="2636" spans="1:10" x14ac:dyDescent="0.3">
      <c r="A2636" s="151">
        <v>2635</v>
      </c>
      <c r="B2636" s="151" t="s">
        <v>5545</v>
      </c>
      <c r="C2636" s="151" t="s">
        <v>5546</v>
      </c>
      <c r="D2636" s="151" t="s">
        <v>5519</v>
      </c>
      <c r="E2636" s="151" t="s">
        <v>5520</v>
      </c>
      <c r="F2636" s="151">
        <v>9</v>
      </c>
      <c r="G2636" s="151" t="s">
        <v>4182</v>
      </c>
      <c r="H2636" s="153">
        <v>5</v>
      </c>
      <c r="I2636" s="151">
        <v>6</v>
      </c>
      <c r="J2636" s="154" t="s">
        <v>182</v>
      </c>
    </row>
    <row r="2637" spans="1:10" x14ac:dyDescent="0.3">
      <c r="A2637" s="151">
        <v>2636</v>
      </c>
      <c r="B2637" s="151" t="s">
        <v>5547</v>
      </c>
      <c r="C2637" s="151" t="s">
        <v>5548</v>
      </c>
      <c r="D2637" s="151" t="s">
        <v>5519</v>
      </c>
      <c r="E2637" s="151" t="s">
        <v>5520</v>
      </c>
      <c r="F2637" s="151">
        <v>9</v>
      </c>
      <c r="G2637" s="151" t="s">
        <v>4182</v>
      </c>
      <c r="H2637" s="153">
        <v>5</v>
      </c>
      <c r="I2637" s="151">
        <v>6</v>
      </c>
      <c r="J2637" s="154" t="s">
        <v>182</v>
      </c>
    </row>
    <row r="2638" spans="1:10" x14ac:dyDescent="0.3">
      <c r="A2638" s="151">
        <v>2637</v>
      </c>
      <c r="B2638" s="151" t="s">
        <v>5549</v>
      </c>
      <c r="C2638" s="151" t="s">
        <v>5550</v>
      </c>
      <c r="D2638" s="151" t="s">
        <v>5519</v>
      </c>
      <c r="E2638" s="151" t="s">
        <v>5520</v>
      </c>
      <c r="F2638" s="151">
        <v>9</v>
      </c>
      <c r="G2638" s="151" t="s">
        <v>4182</v>
      </c>
      <c r="H2638" s="153">
        <v>5</v>
      </c>
      <c r="I2638" s="151">
        <v>6</v>
      </c>
      <c r="J2638" s="154" t="s">
        <v>182</v>
      </c>
    </row>
    <row r="2639" spans="1:10" x14ac:dyDescent="0.3">
      <c r="A2639" s="151">
        <v>2638</v>
      </c>
      <c r="B2639" s="151" t="s">
        <v>5551</v>
      </c>
      <c r="C2639" s="151" t="s">
        <v>5552</v>
      </c>
      <c r="D2639" s="151" t="s">
        <v>5519</v>
      </c>
      <c r="E2639" s="151" t="s">
        <v>5520</v>
      </c>
      <c r="F2639" s="151">
        <v>9</v>
      </c>
      <c r="G2639" s="151" t="s">
        <v>4182</v>
      </c>
      <c r="H2639" s="153">
        <v>5</v>
      </c>
      <c r="I2639" s="151">
        <v>6</v>
      </c>
      <c r="J2639" s="154" t="s">
        <v>182</v>
      </c>
    </row>
    <row r="2640" spans="1:10" x14ac:dyDescent="0.3">
      <c r="A2640" s="151">
        <v>2639</v>
      </c>
      <c r="B2640" s="151" t="s">
        <v>5553</v>
      </c>
      <c r="C2640" s="151" t="s">
        <v>5554</v>
      </c>
      <c r="D2640" s="151" t="s">
        <v>5519</v>
      </c>
      <c r="E2640" s="151" t="s">
        <v>5520</v>
      </c>
      <c r="F2640" s="151">
        <v>9</v>
      </c>
      <c r="G2640" s="151" t="s">
        <v>4182</v>
      </c>
      <c r="H2640" s="153">
        <v>5</v>
      </c>
      <c r="I2640" s="151">
        <v>6</v>
      </c>
      <c r="J2640" s="154" t="s">
        <v>182</v>
      </c>
    </row>
    <row r="2641" spans="1:10" x14ac:dyDescent="0.3">
      <c r="A2641" s="151">
        <v>2640</v>
      </c>
      <c r="B2641" s="151" t="s">
        <v>5555</v>
      </c>
      <c r="C2641" s="151" t="s">
        <v>5556</v>
      </c>
      <c r="D2641" s="151" t="s">
        <v>5519</v>
      </c>
      <c r="E2641" s="151" t="s">
        <v>5520</v>
      </c>
      <c r="F2641" s="151">
        <v>9</v>
      </c>
      <c r="G2641" s="151" t="s">
        <v>4182</v>
      </c>
      <c r="H2641" s="153">
        <v>5</v>
      </c>
      <c r="I2641" s="151">
        <v>6</v>
      </c>
      <c r="J2641" s="154" t="s">
        <v>182</v>
      </c>
    </row>
    <row r="2642" spans="1:10" x14ac:dyDescent="0.3">
      <c r="A2642" s="151">
        <v>2641</v>
      </c>
      <c r="B2642" s="151" t="s">
        <v>5557</v>
      </c>
      <c r="C2642" s="151" t="s">
        <v>5558</v>
      </c>
      <c r="D2642" s="151" t="s">
        <v>5519</v>
      </c>
      <c r="E2642" s="151" t="s">
        <v>5520</v>
      </c>
      <c r="F2642" s="151">
        <v>9</v>
      </c>
      <c r="G2642" s="151" t="s">
        <v>4182</v>
      </c>
      <c r="H2642" s="153">
        <v>5</v>
      </c>
      <c r="I2642" s="151">
        <v>6</v>
      </c>
      <c r="J2642" s="154" t="s">
        <v>182</v>
      </c>
    </row>
    <row r="2643" spans="1:10" x14ac:dyDescent="0.3">
      <c r="A2643" s="151">
        <v>2642</v>
      </c>
      <c r="B2643" s="151" t="s">
        <v>5559</v>
      </c>
      <c r="C2643" s="151" t="s">
        <v>5560</v>
      </c>
      <c r="D2643" s="151" t="s">
        <v>5519</v>
      </c>
      <c r="E2643" s="151" t="s">
        <v>5520</v>
      </c>
      <c r="F2643" s="151">
        <v>9</v>
      </c>
      <c r="G2643" s="151" t="s">
        <v>4182</v>
      </c>
      <c r="H2643" s="153">
        <v>5</v>
      </c>
      <c r="I2643" s="151">
        <v>6</v>
      </c>
      <c r="J2643" s="154" t="s">
        <v>182</v>
      </c>
    </row>
    <row r="2644" spans="1:10" x14ac:dyDescent="0.3">
      <c r="A2644" s="151">
        <v>2643</v>
      </c>
      <c r="B2644" s="151" t="s">
        <v>5561</v>
      </c>
      <c r="C2644" s="151" t="s">
        <v>5562</v>
      </c>
      <c r="D2644" s="151" t="s">
        <v>5519</v>
      </c>
      <c r="E2644" s="151" t="s">
        <v>5520</v>
      </c>
      <c r="F2644" s="151">
        <v>9</v>
      </c>
      <c r="G2644" s="151" t="s">
        <v>4182</v>
      </c>
      <c r="H2644" s="153">
        <v>5</v>
      </c>
      <c r="I2644" s="151">
        <v>6</v>
      </c>
      <c r="J2644" s="154" t="s">
        <v>182</v>
      </c>
    </row>
    <row r="2645" spans="1:10" x14ac:dyDescent="0.3">
      <c r="A2645" s="151">
        <v>2644</v>
      </c>
      <c r="B2645" s="151" t="s">
        <v>5563</v>
      </c>
      <c r="C2645" s="151" t="s">
        <v>5564</v>
      </c>
      <c r="D2645" s="151" t="s">
        <v>5519</v>
      </c>
      <c r="E2645" s="151" t="s">
        <v>5520</v>
      </c>
      <c r="F2645" s="151">
        <v>9</v>
      </c>
      <c r="G2645" s="151" t="s">
        <v>4182</v>
      </c>
      <c r="H2645" s="153">
        <v>5</v>
      </c>
      <c r="I2645" s="151">
        <v>6</v>
      </c>
      <c r="J2645" s="154" t="s">
        <v>182</v>
      </c>
    </row>
    <row r="2646" spans="1:10" x14ac:dyDescent="0.3">
      <c r="A2646" s="151">
        <v>2645</v>
      </c>
      <c r="B2646" s="151" t="s">
        <v>5565</v>
      </c>
      <c r="C2646" s="151" t="s">
        <v>5566</v>
      </c>
      <c r="D2646" s="151" t="s">
        <v>5519</v>
      </c>
      <c r="E2646" s="151" t="s">
        <v>5520</v>
      </c>
      <c r="F2646" s="151">
        <v>9</v>
      </c>
      <c r="G2646" s="151" t="s">
        <v>4182</v>
      </c>
      <c r="H2646" s="153">
        <v>5</v>
      </c>
      <c r="I2646" s="151">
        <v>6</v>
      </c>
      <c r="J2646" s="154" t="s">
        <v>182</v>
      </c>
    </row>
    <row r="2647" spans="1:10" x14ac:dyDescent="0.3">
      <c r="A2647" s="151">
        <v>2646</v>
      </c>
      <c r="B2647" s="151" t="s">
        <v>5567</v>
      </c>
      <c r="C2647" s="151" t="s">
        <v>5568</v>
      </c>
      <c r="D2647" s="151" t="s">
        <v>5519</v>
      </c>
      <c r="E2647" s="151" t="s">
        <v>5520</v>
      </c>
      <c r="F2647" s="151">
        <v>9</v>
      </c>
      <c r="G2647" s="151" t="s">
        <v>4182</v>
      </c>
      <c r="H2647" s="153">
        <v>5</v>
      </c>
      <c r="I2647" s="151">
        <v>6</v>
      </c>
      <c r="J2647" s="154" t="s">
        <v>182</v>
      </c>
    </row>
    <row r="2648" spans="1:10" x14ac:dyDescent="0.3">
      <c r="A2648" s="151">
        <v>2647</v>
      </c>
      <c r="B2648" s="151" t="s">
        <v>5569</v>
      </c>
      <c r="C2648" s="151" t="s">
        <v>5570</v>
      </c>
      <c r="D2648" s="151" t="s">
        <v>5519</v>
      </c>
      <c r="E2648" s="151" t="s">
        <v>5520</v>
      </c>
      <c r="F2648" s="151">
        <v>9</v>
      </c>
      <c r="G2648" s="151" t="s">
        <v>4182</v>
      </c>
      <c r="H2648" s="153">
        <v>5</v>
      </c>
      <c r="I2648" s="151">
        <v>6</v>
      </c>
      <c r="J2648" s="154" t="s">
        <v>182</v>
      </c>
    </row>
    <row r="2649" spans="1:10" x14ac:dyDescent="0.3">
      <c r="A2649" s="151">
        <v>2648</v>
      </c>
      <c r="B2649" s="151" t="s">
        <v>5571</v>
      </c>
      <c r="C2649" s="151" t="s">
        <v>5572</v>
      </c>
      <c r="D2649" s="151" t="s">
        <v>5519</v>
      </c>
      <c r="E2649" s="151" t="s">
        <v>5520</v>
      </c>
      <c r="F2649" s="151">
        <v>9</v>
      </c>
      <c r="G2649" s="151" t="s">
        <v>4182</v>
      </c>
      <c r="H2649" s="153">
        <v>5</v>
      </c>
      <c r="I2649" s="151">
        <v>6</v>
      </c>
      <c r="J2649" s="154" t="s">
        <v>182</v>
      </c>
    </row>
    <row r="2650" spans="1:10" x14ac:dyDescent="0.3">
      <c r="A2650" s="151">
        <v>2649</v>
      </c>
      <c r="B2650" s="151" t="s">
        <v>5573</v>
      </c>
      <c r="C2650" s="151" t="s">
        <v>5574</v>
      </c>
      <c r="D2650" s="151" t="s">
        <v>5519</v>
      </c>
      <c r="E2650" s="151" t="s">
        <v>5520</v>
      </c>
      <c r="F2650" s="151">
        <v>9</v>
      </c>
      <c r="G2650" s="151" t="s">
        <v>4182</v>
      </c>
      <c r="H2650" s="153">
        <v>5</v>
      </c>
      <c r="I2650" s="151">
        <v>6</v>
      </c>
      <c r="J2650" s="154" t="s">
        <v>182</v>
      </c>
    </row>
    <row r="2651" spans="1:10" x14ac:dyDescent="0.3">
      <c r="A2651" s="151">
        <v>2650</v>
      </c>
      <c r="B2651" s="151" t="s">
        <v>5575</v>
      </c>
      <c r="C2651" s="151" t="s">
        <v>5576</v>
      </c>
      <c r="D2651" s="151" t="s">
        <v>5519</v>
      </c>
      <c r="E2651" s="151" t="s">
        <v>5520</v>
      </c>
      <c r="F2651" s="151">
        <v>9</v>
      </c>
      <c r="G2651" s="151" t="s">
        <v>4182</v>
      </c>
      <c r="H2651" s="153">
        <v>5</v>
      </c>
      <c r="I2651" s="151">
        <v>6</v>
      </c>
      <c r="J2651" s="154" t="s">
        <v>182</v>
      </c>
    </row>
    <row r="2652" spans="1:10" x14ac:dyDescent="0.3">
      <c r="A2652" s="151">
        <v>2651</v>
      </c>
      <c r="B2652" s="151" t="s">
        <v>5577</v>
      </c>
      <c r="C2652" s="151" t="s">
        <v>5578</v>
      </c>
      <c r="D2652" s="151" t="s">
        <v>5519</v>
      </c>
      <c r="E2652" s="151" t="s">
        <v>5520</v>
      </c>
      <c r="F2652" s="151">
        <v>9</v>
      </c>
      <c r="G2652" s="151" t="s">
        <v>4182</v>
      </c>
      <c r="H2652" s="153">
        <v>5</v>
      </c>
      <c r="I2652" s="151">
        <v>6</v>
      </c>
      <c r="J2652" s="154" t="s">
        <v>182</v>
      </c>
    </row>
    <row r="2653" spans="1:10" x14ac:dyDescent="0.3">
      <c r="A2653" s="151">
        <v>2652</v>
      </c>
      <c r="B2653" s="151" t="s">
        <v>5579</v>
      </c>
      <c r="C2653" s="151" t="s">
        <v>5580</v>
      </c>
      <c r="D2653" s="151" t="s">
        <v>5519</v>
      </c>
      <c r="E2653" s="151" t="s">
        <v>5520</v>
      </c>
      <c r="F2653" s="151">
        <v>9</v>
      </c>
      <c r="G2653" s="151" t="s">
        <v>4182</v>
      </c>
      <c r="H2653" s="153">
        <v>5</v>
      </c>
      <c r="I2653" s="151">
        <v>6</v>
      </c>
      <c r="J2653" s="154" t="s">
        <v>182</v>
      </c>
    </row>
    <row r="2654" spans="1:10" x14ac:dyDescent="0.3">
      <c r="A2654" s="151">
        <v>2653</v>
      </c>
      <c r="B2654" s="151" t="s">
        <v>5581</v>
      </c>
      <c r="C2654" s="151" t="s">
        <v>5582</v>
      </c>
      <c r="D2654" s="151" t="s">
        <v>5519</v>
      </c>
      <c r="E2654" s="151" t="s">
        <v>5520</v>
      </c>
      <c r="F2654" s="151">
        <v>9</v>
      </c>
      <c r="G2654" s="151" t="s">
        <v>4182</v>
      </c>
      <c r="H2654" s="153">
        <v>5</v>
      </c>
      <c r="I2654" s="151">
        <v>6</v>
      </c>
      <c r="J2654" s="154" t="s">
        <v>182</v>
      </c>
    </row>
    <row r="2655" spans="1:10" x14ac:dyDescent="0.3">
      <c r="A2655" s="151">
        <v>2654</v>
      </c>
      <c r="B2655" s="151" t="s">
        <v>5583</v>
      </c>
      <c r="C2655" s="151" t="s">
        <v>5584</v>
      </c>
      <c r="D2655" s="151" t="s">
        <v>5519</v>
      </c>
      <c r="E2655" s="151" t="s">
        <v>5520</v>
      </c>
      <c r="F2655" s="151">
        <v>9</v>
      </c>
      <c r="G2655" s="151" t="s">
        <v>4182</v>
      </c>
      <c r="H2655" s="153">
        <v>5</v>
      </c>
      <c r="I2655" s="151">
        <v>6</v>
      </c>
      <c r="J2655" s="154" t="s">
        <v>182</v>
      </c>
    </row>
    <row r="2656" spans="1:10" x14ac:dyDescent="0.3">
      <c r="A2656" s="151">
        <v>2655</v>
      </c>
      <c r="B2656" s="151" t="s">
        <v>5585</v>
      </c>
      <c r="C2656" s="151" t="s">
        <v>5586</v>
      </c>
      <c r="D2656" s="151" t="s">
        <v>5519</v>
      </c>
      <c r="E2656" s="151" t="s">
        <v>5520</v>
      </c>
      <c r="F2656" s="151">
        <v>9</v>
      </c>
      <c r="G2656" s="151" t="s">
        <v>4182</v>
      </c>
      <c r="H2656" s="153">
        <v>5</v>
      </c>
      <c r="I2656" s="151">
        <v>6</v>
      </c>
      <c r="J2656" s="154" t="s">
        <v>182</v>
      </c>
    </row>
    <row r="2657" spans="1:10" x14ac:dyDescent="0.3">
      <c r="A2657" s="151">
        <v>2656</v>
      </c>
      <c r="B2657" s="151" t="s">
        <v>5587</v>
      </c>
      <c r="C2657" s="151" t="s">
        <v>5588</v>
      </c>
      <c r="D2657" s="151" t="s">
        <v>5519</v>
      </c>
      <c r="E2657" s="151" t="s">
        <v>5520</v>
      </c>
      <c r="F2657" s="151">
        <v>9</v>
      </c>
      <c r="G2657" s="151" t="s">
        <v>4182</v>
      </c>
      <c r="H2657" s="153">
        <v>5</v>
      </c>
      <c r="I2657" s="151">
        <v>6</v>
      </c>
      <c r="J2657" s="154" t="s">
        <v>182</v>
      </c>
    </row>
    <row r="2658" spans="1:10" x14ac:dyDescent="0.3">
      <c r="A2658" s="151">
        <v>2657</v>
      </c>
      <c r="B2658" s="151" t="s">
        <v>5589</v>
      </c>
      <c r="C2658" s="151" t="s">
        <v>5590</v>
      </c>
      <c r="D2658" s="151" t="s">
        <v>5519</v>
      </c>
      <c r="E2658" s="151" t="s">
        <v>5520</v>
      </c>
      <c r="F2658" s="151">
        <v>9</v>
      </c>
      <c r="G2658" s="151" t="s">
        <v>4182</v>
      </c>
      <c r="H2658" s="153">
        <v>5</v>
      </c>
      <c r="I2658" s="151">
        <v>6</v>
      </c>
      <c r="J2658" s="154" t="s">
        <v>182</v>
      </c>
    </row>
    <row r="2659" spans="1:10" x14ac:dyDescent="0.3">
      <c r="A2659" s="151">
        <v>2658</v>
      </c>
      <c r="B2659" s="151" t="s">
        <v>5591</v>
      </c>
      <c r="C2659" s="151" t="s">
        <v>5592</v>
      </c>
      <c r="D2659" s="151" t="s">
        <v>5519</v>
      </c>
      <c r="E2659" s="151" t="s">
        <v>5520</v>
      </c>
      <c r="F2659" s="151">
        <v>9</v>
      </c>
      <c r="G2659" s="151" t="s">
        <v>4182</v>
      </c>
      <c r="H2659" s="153">
        <v>5</v>
      </c>
      <c r="I2659" s="151">
        <v>6</v>
      </c>
      <c r="J2659" s="154" t="s">
        <v>182</v>
      </c>
    </row>
    <row r="2660" spans="1:10" x14ac:dyDescent="0.3">
      <c r="A2660" s="151">
        <v>2659</v>
      </c>
      <c r="B2660" s="151" t="s">
        <v>5593</v>
      </c>
      <c r="C2660" s="151" t="s">
        <v>5594</v>
      </c>
      <c r="D2660" s="151" t="s">
        <v>5519</v>
      </c>
      <c r="E2660" s="151" t="s">
        <v>5520</v>
      </c>
      <c r="F2660" s="151">
        <v>9</v>
      </c>
      <c r="G2660" s="151" t="s">
        <v>4182</v>
      </c>
      <c r="H2660" s="153">
        <v>5</v>
      </c>
      <c r="I2660" s="151">
        <v>6</v>
      </c>
      <c r="J2660" s="154" t="s">
        <v>182</v>
      </c>
    </row>
    <row r="2661" spans="1:10" x14ac:dyDescent="0.3">
      <c r="A2661" s="151">
        <v>2660</v>
      </c>
      <c r="B2661" s="151" t="s">
        <v>5595</v>
      </c>
      <c r="C2661" s="151" t="s">
        <v>5596</v>
      </c>
      <c r="D2661" s="151" t="s">
        <v>5519</v>
      </c>
      <c r="E2661" s="151" t="s">
        <v>5520</v>
      </c>
      <c r="F2661" s="151">
        <v>9</v>
      </c>
      <c r="G2661" s="151" t="s">
        <v>4182</v>
      </c>
      <c r="H2661" s="153">
        <v>5</v>
      </c>
      <c r="I2661" s="151">
        <v>6</v>
      </c>
      <c r="J2661" s="154" t="s">
        <v>182</v>
      </c>
    </row>
    <row r="2662" spans="1:10" x14ac:dyDescent="0.3">
      <c r="A2662" s="151">
        <v>2661</v>
      </c>
      <c r="B2662" s="151" t="s">
        <v>5597</v>
      </c>
      <c r="C2662" s="151" t="s">
        <v>5598</v>
      </c>
      <c r="D2662" s="151" t="s">
        <v>5519</v>
      </c>
      <c r="E2662" s="151" t="s">
        <v>5520</v>
      </c>
      <c r="F2662" s="151">
        <v>9</v>
      </c>
      <c r="G2662" s="151" t="s">
        <v>4182</v>
      </c>
      <c r="H2662" s="153">
        <v>5</v>
      </c>
      <c r="I2662" s="151">
        <v>6</v>
      </c>
      <c r="J2662" s="154" t="s">
        <v>182</v>
      </c>
    </row>
    <row r="2663" spans="1:10" x14ac:dyDescent="0.3">
      <c r="A2663" s="151">
        <v>2662</v>
      </c>
      <c r="B2663" s="151" t="s">
        <v>5599</v>
      </c>
      <c r="C2663" s="151" t="s">
        <v>5600</v>
      </c>
      <c r="D2663" s="151" t="s">
        <v>5519</v>
      </c>
      <c r="E2663" s="151" t="s">
        <v>5520</v>
      </c>
      <c r="F2663" s="151">
        <v>9</v>
      </c>
      <c r="G2663" s="151" t="s">
        <v>4182</v>
      </c>
      <c r="H2663" s="153">
        <v>5</v>
      </c>
      <c r="I2663" s="151">
        <v>6</v>
      </c>
      <c r="J2663" s="154" t="s">
        <v>182</v>
      </c>
    </row>
    <row r="2664" spans="1:10" x14ac:dyDescent="0.3">
      <c r="A2664" s="151">
        <v>2663</v>
      </c>
      <c r="B2664" s="151" t="s">
        <v>5601</v>
      </c>
      <c r="C2664" s="151" t="s">
        <v>5602</v>
      </c>
      <c r="D2664" s="151" t="s">
        <v>5519</v>
      </c>
      <c r="E2664" s="151" t="s">
        <v>5520</v>
      </c>
      <c r="F2664" s="151">
        <v>9</v>
      </c>
      <c r="G2664" s="151" t="s">
        <v>4182</v>
      </c>
      <c r="H2664" s="153">
        <v>5</v>
      </c>
      <c r="I2664" s="151">
        <v>6</v>
      </c>
      <c r="J2664" s="154" t="s">
        <v>182</v>
      </c>
    </row>
    <row r="2665" spans="1:10" x14ac:dyDescent="0.3">
      <c r="A2665" s="151">
        <v>2664</v>
      </c>
      <c r="B2665" s="151" t="s">
        <v>5603</v>
      </c>
      <c r="C2665" s="151" t="s">
        <v>5604</v>
      </c>
      <c r="D2665" s="151" t="s">
        <v>5519</v>
      </c>
      <c r="E2665" s="151" t="s">
        <v>5520</v>
      </c>
      <c r="F2665" s="151">
        <v>9</v>
      </c>
      <c r="G2665" s="151" t="s">
        <v>4182</v>
      </c>
      <c r="H2665" s="153">
        <v>5</v>
      </c>
      <c r="I2665" s="151">
        <v>6</v>
      </c>
      <c r="J2665" s="154" t="s">
        <v>182</v>
      </c>
    </row>
    <row r="2666" spans="1:10" x14ac:dyDescent="0.3">
      <c r="A2666" s="151">
        <v>2665</v>
      </c>
      <c r="B2666" s="151" t="s">
        <v>5605</v>
      </c>
      <c r="C2666" s="151" t="s">
        <v>5606</v>
      </c>
      <c r="D2666" s="151" t="s">
        <v>5519</v>
      </c>
      <c r="E2666" s="151" t="s">
        <v>5520</v>
      </c>
      <c r="F2666" s="151">
        <v>9</v>
      </c>
      <c r="G2666" s="151" t="s">
        <v>4182</v>
      </c>
      <c r="H2666" s="153">
        <v>5</v>
      </c>
      <c r="I2666" s="151">
        <v>6</v>
      </c>
      <c r="J2666" s="154" t="s">
        <v>182</v>
      </c>
    </row>
    <row r="2667" spans="1:10" x14ac:dyDescent="0.3">
      <c r="A2667" s="151">
        <v>2666</v>
      </c>
      <c r="B2667" s="151" t="s">
        <v>5607</v>
      </c>
      <c r="C2667" s="151" t="s">
        <v>5608</v>
      </c>
      <c r="D2667" s="151" t="s">
        <v>5519</v>
      </c>
      <c r="E2667" s="151" t="s">
        <v>5520</v>
      </c>
      <c r="F2667" s="151">
        <v>9</v>
      </c>
      <c r="G2667" s="151" t="s">
        <v>4182</v>
      </c>
      <c r="H2667" s="153">
        <v>5</v>
      </c>
      <c r="I2667" s="151">
        <v>6</v>
      </c>
      <c r="J2667" s="154" t="s">
        <v>182</v>
      </c>
    </row>
    <row r="2668" spans="1:10" x14ac:dyDescent="0.3">
      <c r="A2668" s="151">
        <v>2667</v>
      </c>
      <c r="B2668" s="151" t="s">
        <v>5609</v>
      </c>
      <c r="C2668" s="151" t="s">
        <v>5610</v>
      </c>
      <c r="D2668" s="151" t="s">
        <v>5519</v>
      </c>
      <c r="E2668" s="151" t="s">
        <v>5520</v>
      </c>
      <c r="F2668" s="151">
        <v>9</v>
      </c>
      <c r="G2668" s="151" t="s">
        <v>4182</v>
      </c>
      <c r="H2668" s="153">
        <v>5</v>
      </c>
      <c r="I2668" s="151">
        <v>6</v>
      </c>
      <c r="J2668" s="154" t="s">
        <v>182</v>
      </c>
    </row>
    <row r="2669" spans="1:10" x14ac:dyDescent="0.3">
      <c r="A2669" s="151">
        <v>2668</v>
      </c>
      <c r="B2669" s="151" t="s">
        <v>5611</v>
      </c>
      <c r="C2669" s="151" t="s">
        <v>5612</v>
      </c>
      <c r="D2669" s="151" t="s">
        <v>5519</v>
      </c>
      <c r="E2669" s="151" t="s">
        <v>5520</v>
      </c>
      <c r="F2669" s="151">
        <v>9</v>
      </c>
      <c r="G2669" s="151" t="s">
        <v>4182</v>
      </c>
      <c r="H2669" s="153">
        <v>5</v>
      </c>
      <c r="I2669" s="151">
        <v>6</v>
      </c>
      <c r="J2669" s="154" t="s">
        <v>182</v>
      </c>
    </row>
    <row r="2670" spans="1:10" x14ac:dyDescent="0.3">
      <c r="A2670" s="151">
        <v>2669</v>
      </c>
      <c r="B2670" s="151" t="s">
        <v>5613</v>
      </c>
      <c r="C2670" s="151" t="s">
        <v>5614</v>
      </c>
      <c r="D2670" s="151" t="s">
        <v>5519</v>
      </c>
      <c r="E2670" s="151" t="s">
        <v>5520</v>
      </c>
      <c r="F2670" s="151">
        <v>9</v>
      </c>
      <c r="G2670" s="151" t="s">
        <v>4182</v>
      </c>
      <c r="H2670" s="153">
        <v>5</v>
      </c>
      <c r="I2670" s="151">
        <v>6</v>
      </c>
      <c r="J2670" s="154" t="s">
        <v>182</v>
      </c>
    </row>
    <row r="2671" spans="1:10" x14ac:dyDescent="0.3">
      <c r="A2671" s="151">
        <v>2670</v>
      </c>
      <c r="B2671" s="151" t="s">
        <v>5615</v>
      </c>
      <c r="C2671" s="151" t="s">
        <v>5616</v>
      </c>
      <c r="D2671" s="151" t="s">
        <v>5519</v>
      </c>
      <c r="E2671" s="151" t="s">
        <v>5520</v>
      </c>
      <c r="F2671" s="151">
        <v>9</v>
      </c>
      <c r="G2671" s="151" t="s">
        <v>4182</v>
      </c>
      <c r="H2671" s="153">
        <v>5</v>
      </c>
      <c r="I2671" s="151">
        <v>6</v>
      </c>
      <c r="J2671" s="154" t="s">
        <v>182</v>
      </c>
    </row>
    <row r="2672" spans="1:10" x14ac:dyDescent="0.3">
      <c r="A2672" s="151">
        <v>2671</v>
      </c>
      <c r="B2672" s="151" t="s">
        <v>5617</v>
      </c>
      <c r="C2672" s="151" t="s">
        <v>5618</v>
      </c>
      <c r="D2672" s="151" t="s">
        <v>5519</v>
      </c>
      <c r="E2672" s="151" t="s">
        <v>5520</v>
      </c>
      <c r="F2672" s="151">
        <v>9</v>
      </c>
      <c r="G2672" s="151" t="s">
        <v>4182</v>
      </c>
      <c r="H2672" s="153">
        <v>5</v>
      </c>
      <c r="I2672" s="151">
        <v>6</v>
      </c>
      <c r="J2672" s="154" t="s">
        <v>182</v>
      </c>
    </row>
    <row r="2673" spans="1:10" x14ac:dyDescent="0.3">
      <c r="A2673" s="151">
        <v>2672</v>
      </c>
      <c r="B2673" s="151" t="s">
        <v>5619</v>
      </c>
      <c r="C2673" s="151" t="s">
        <v>5620</v>
      </c>
      <c r="D2673" s="151" t="s">
        <v>5519</v>
      </c>
      <c r="E2673" s="151" t="s">
        <v>5520</v>
      </c>
      <c r="F2673" s="151">
        <v>9</v>
      </c>
      <c r="G2673" s="151" t="s">
        <v>4182</v>
      </c>
      <c r="H2673" s="153">
        <v>5</v>
      </c>
      <c r="I2673" s="151">
        <v>6</v>
      </c>
      <c r="J2673" s="154" t="s">
        <v>182</v>
      </c>
    </row>
    <row r="2674" spans="1:10" x14ac:dyDescent="0.3">
      <c r="A2674" s="151">
        <v>2673</v>
      </c>
      <c r="B2674" s="151" t="s">
        <v>5621</v>
      </c>
      <c r="C2674" s="151" t="s">
        <v>5622</v>
      </c>
      <c r="D2674" s="151" t="s">
        <v>5519</v>
      </c>
      <c r="E2674" s="151" t="s">
        <v>5520</v>
      </c>
      <c r="F2674" s="151">
        <v>9</v>
      </c>
      <c r="G2674" s="151" t="s">
        <v>4182</v>
      </c>
      <c r="H2674" s="153">
        <v>5</v>
      </c>
      <c r="I2674" s="151">
        <v>6</v>
      </c>
      <c r="J2674" s="154" t="s">
        <v>182</v>
      </c>
    </row>
    <row r="2675" spans="1:10" x14ac:dyDescent="0.3">
      <c r="A2675" s="151">
        <v>2674</v>
      </c>
      <c r="B2675" s="151" t="s">
        <v>5623</v>
      </c>
      <c r="C2675" s="151" t="s">
        <v>5624</v>
      </c>
      <c r="D2675" s="151" t="s">
        <v>5519</v>
      </c>
      <c r="E2675" s="151" t="s">
        <v>5520</v>
      </c>
      <c r="F2675" s="151">
        <v>9</v>
      </c>
      <c r="G2675" s="151" t="s">
        <v>4182</v>
      </c>
      <c r="H2675" s="153">
        <v>5</v>
      </c>
      <c r="I2675" s="151">
        <v>6</v>
      </c>
      <c r="J2675" s="154" t="s">
        <v>182</v>
      </c>
    </row>
    <row r="2676" spans="1:10" x14ac:dyDescent="0.3">
      <c r="A2676" s="151">
        <v>2675</v>
      </c>
      <c r="B2676" s="151" t="s">
        <v>5625</v>
      </c>
      <c r="C2676" s="151" t="s">
        <v>5626</v>
      </c>
      <c r="D2676" s="151" t="s">
        <v>5519</v>
      </c>
      <c r="E2676" s="151" t="s">
        <v>5520</v>
      </c>
      <c r="F2676" s="151">
        <v>9</v>
      </c>
      <c r="G2676" s="151" t="s">
        <v>4182</v>
      </c>
      <c r="H2676" s="153">
        <v>5</v>
      </c>
      <c r="I2676" s="151">
        <v>6</v>
      </c>
      <c r="J2676" s="154" t="s">
        <v>182</v>
      </c>
    </row>
    <row r="2677" spans="1:10" x14ac:dyDescent="0.3">
      <c r="A2677" s="151">
        <v>2676</v>
      </c>
      <c r="B2677" s="151" t="s">
        <v>5627</v>
      </c>
      <c r="C2677" s="151" t="s">
        <v>5628</v>
      </c>
      <c r="D2677" s="151" t="s">
        <v>5519</v>
      </c>
      <c r="E2677" s="151" t="s">
        <v>5520</v>
      </c>
      <c r="F2677" s="151">
        <v>9</v>
      </c>
      <c r="G2677" s="151" t="s">
        <v>4182</v>
      </c>
      <c r="H2677" s="153">
        <v>5</v>
      </c>
      <c r="I2677" s="151">
        <v>6</v>
      </c>
      <c r="J2677" s="154" t="s">
        <v>182</v>
      </c>
    </row>
    <row r="2678" spans="1:10" x14ac:dyDescent="0.3">
      <c r="A2678" s="151">
        <v>2677</v>
      </c>
      <c r="B2678" s="151" t="s">
        <v>5629</v>
      </c>
      <c r="C2678" s="151" t="s">
        <v>5630</v>
      </c>
      <c r="D2678" s="151" t="s">
        <v>5519</v>
      </c>
      <c r="E2678" s="151" t="s">
        <v>5520</v>
      </c>
      <c r="F2678" s="151">
        <v>9</v>
      </c>
      <c r="G2678" s="151" t="s">
        <v>4182</v>
      </c>
      <c r="H2678" s="153">
        <v>5</v>
      </c>
      <c r="I2678" s="151">
        <v>6</v>
      </c>
      <c r="J2678" s="154" t="s">
        <v>182</v>
      </c>
    </row>
    <row r="2679" spans="1:10" x14ac:dyDescent="0.3">
      <c r="A2679" s="151">
        <v>2678</v>
      </c>
      <c r="B2679" s="151" t="s">
        <v>5631</v>
      </c>
      <c r="C2679" s="151" t="s">
        <v>5632</v>
      </c>
      <c r="D2679" s="151" t="s">
        <v>5519</v>
      </c>
      <c r="E2679" s="151" t="s">
        <v>5520</v>
      </c>
      <c r="F2679" s="151">
        <v>9</v>
      </c>
      <c r="G2679" s="151" t="s">
        <v>4182</v>
      </c>
      <c r="H2679" s="153">
        <v>5</v>
      </c>
      <c r="I2679" s="151">
        <v>6</v>
      </c>
      <c r="J2679" s="154" t="s">
        <v>182</v>
      </c>
    </row>
    <row r="2680" spans="1:10" x14ac:dyDescent="0.3">
      <c r="A2680" s="151">
        <v>2679</v>
      </c>
      <c r="B2680" s="151" t="s">
        <v>5633</v>
      </c>
      <c r="C2680" s="151" t="s">
        <v>5634</v>
      </c>
      <c r="D2680" s="151" t="s">
        <v>5519</v>
      </c>
      <c r="E2680" s="151" t="s">
        <v>5520</v>
      </c>
      <c r="F2680" s="151">
        <v>9</v>
      </c>
      <c r="G2680" s="151" t="s">
        <v>4182</v>
      </c>
      <c r="H2680" s="153">
        <v>5</v>
      </c>
      <c r="I2680" s="151">
        <v>6</v>
      </c>
      <c r="J2680" s="154" t="s">
        <v>182</v>
      </c>
    </row>
    <row r="2681" spans="1:10" x14ac:dyDescent="0.3">
      <c r="A2681" s="151">
        <v>2680</v>
      </c>
      <c r="B2681" s="151" t="s">
        <v>5635</v>
      </c>
      <c r="C2681" s="151" t="s">
        <v>5636</v>
      </c>
      <c r="D2681" s="151" t="s">
        <v>5519</v>
      </c>
      <c r="E2681" s="151" t="s">
        <v>5520</v>
      </c>
      <c r="F2681" s="151">
        <v>9</v>
      </c>
      <c r="G2681" s="151" t="s">
        <v>4182</v>
      </c>
      <c r="H2681" s="153">
        <v>5</v>
      </c>
      <c r="I2681" s="151">
        <v>6</v>
      </c>
      <c r="J2681" s="154" t="s">
        <v>182</v>
      </c>
    </row>
    <row r="2682" spans="1:10" x14ac:dyDescent="0.3">
      <c r="A2682" s="151">
        <v>2681</v>
      </c>
      <c r="B2682" s="151" t="s">
        <v>5637</v>
      </c>
      <c r="C2682" s="151" t="s">
        <v>5638</v>
      </c>
      <c r="D2682" s="151" t="s">
        <v>5519</v>
      </c>
      <c r="E2682" s="151" t="s">
        <v>5520</v>
      </c>
      <c r="F2682" s="151">
        <v>9</v>
      </c>
      <c r="G2682" s="151" t="s">
        <v>4182</v>
      </c>
      <c r="H2682" s="153">
        <v>5</v>
      </c>
      <c r="I2682" s="151">
        <v>6</v>
      </c>
      <c r="J2682" s="154" t="s">
        <v>182</v>
      </c>
    </row>
    <row r="2683" spans="1:10" x14ac:dyDescent="0.3">
      <c r="A2683" s="151">
        <v>2682</v>
      </c>
      <c r="B2683" s="151" t="s">
        <v>5639</v>
      </c>
      <c r="C2683" s="151" t="s">
        <v>5640</v>
      </c>
      <c r="D2683" s="151" t="s">
        <v>5519</v>
      </c>
      <c r="E2683" s="151" t="s">
        <v>5520</v>
      </c>
      <c r="F2683" s="151">
        <v>9</v>
      </c>
      <c r="G2683" s="151" t="s">
        <v>4182</v>
      </c>
      <c r="H2683" s="153">
        <v>5</v>
      </c>
      <c r="I2683" s="151">
        <v>6</v>
      </c>
      <c r="J2683" s="154" t="s">
        <v>182</v>
      </c>
    </row>
    <row r="2684" spans="1:10" x14ac:dyDescent="0.3">
      <c r="A2684" s="151">
        <v>2683</v>
      </c>
      <c r="B2684" s="151" t="s">
        <v>5641</v>
      </c>
      <c r="C2684" s="151" t="s">
        <v>5642</v>
      </c>
      <c r="D2684" s="151" t="s">
        <v>5643</v>
      </c>
      <c r="E2684" s="151" t="s">
        <v>5644</v>
      </c>
      <c r="F2684" s="151">
        <v>9</v>
      </c>
      <c r="G2684" s="151" t="s">
        <v>4182</v>
      </c>
      <c r="H2684" s="153">
        <v>5</v>
      </c>
      <c r="I2684" s="151">
        <v>6</v>
      </c>
      <c r="J2684" s="154" t="s">
        <v>182</v>
      </c>
    </row>
    <row r="2685" spans="1:10" x14ac:dyDescent="0.3">
      <c r="A2685" s="151">
        <v>2684</v>
      </c>
      <c r="B2685" s="151" t="s">
        <v>5645</v>
      </c>
      <c r="C2685" s="151" t="s">
        <v>5646</v>
      </c>
      <c r="D2685" s="151" t="s">
        <v>5643</v>
      </c>
      <c r="E2685" s="151" t="s">
        <v>5644</v>
      </c>
      <c r="F2685" s="151">
        <v>9</v>
      </c>
      <c r="G2685" s="151" t="s">
        <v>4182</v>
      </c>
      <c r="H2685" s="153">
        <v>5</v>
      </c>
      <c r="I2685" s="151">
        <v>6</v>
      </c>
      <c r="J2685" s="154" t="s">
        <v>182</v>
      </c>
    </row>
    <row r="2686" spans="1:10" x14ac:dyDescent="0.3">
      <c r="A2686" s="151">
        <v>2685</v>
      </c>
      <c r="B2686" s="151" t="s">
        <v>5647</v>
      </c>
      <c r="C2686" s="151" t="s">
        <v>5648</v>
      </c>
      <c r="D2686" s="151" t="s">
        <v>5643</v>
      </c>
      <c r="E2686" s="151" t="s">
        <v>5644</v>
      </c>
      <c r="F2686" s="151">
        <v>9</v>
      </c>
      <c r="G2686" s="151" t="s">
        <v>4182</v>
      </c>
      <c r="H2686" s="153">
        <v>5</v>
      </c>
      <c r="I2686" s="151">
        <v>6</v>
      </c>
      <c r="J2686" s="154" t="s">
        <v>182</v>
      </c>
    </row>
    <row r="2687" spans="1:10" x14ac:dyDescent="0.3">
      <c r="A2687" s="151">
        <v>2686</v>
      </c>
      <c r="B2687" s="151" t="s">
        <v>5649</v>
      </c>
      <c r="C2687" s="151" t="s">
        <v>5650</v>
      </c>
      <c r="D2687" s="151" t="s">
        <v>5643</v>
      </c>
      <c r="E2687" s="151" t="s">
        <v>5644</v>
      </c>
      <c r="F2687" s="151">
        <v>9</v>
      </c>
      <c r="G2687" s="151" t="s">
        <v>4182</v>
      </c>
      <c r="H2687" s="153">
        <v>5</v>
      </c>
      <c r="I2687" s="151">
        <v>6</v>
      </c>
      <c r="J2687" s="154" t="s">
        <v>182</v>
      </c>
    </row>
    <row r="2688" spans="1:10" x14ac:dyDescent="0.3">
      <c r="A2688" s="151">
        <v>2687</v>
      </c>
      <c r="B2688" s="151" t="s">
        <v>5651</v>
      </c>
      <c r="C2688" s="151" t="s">
        <v>5652</v>
      </c>
      <c r="D2688" s="151" t="s">
        <v>5643</v>
      </c>
      <c r="E2688" s="151" t="s">
        <v>5644</v>
      </c>
      <c r="F2688" s="151">
        <v>9</v>
      </c>
      <c r="G2688" s="151" t="s">
        <v>4182</v>
      </c>
      <c r="H2688" s="153">
        <v>5</v>
      </c>
      <c r="I2688" s="151">
        <v>6</v>
      </c>
      <c r="J2688" s="154" t="s">
        <v>182</v>
      </c>
    </row>
    <row r="2689" spans="1:10" x14ac:dyDescent="0.3">
      <c r="A2689" s="151">
        <v>2688</v>
      </c>
      <c r="B2689" s="151" t="s">
        <v>5653</v>
      </c>
      <c r="C2689" s="151" t="s">
        <v>5654</v>
      </c>
      <c r="D2689" s="151" t="s">
        <v>5643</v>
      </c>
      <c r="E2689" s="151" t="s">
        <v>5644</v>
      </c>
      <c r="F2689" s="151">
        <v>9</v>
      </c>
      <c r="G2689" s="151" t="s">
        <v>4182</v>
      </c>
      <c r="H2689" s="153">
        <v>5</v>
      </c>
      <c r="I2689" s="151">
        <v>6</v>
      </c>
      <c r="J2689" s="154" t="s">
        <v>182</v>
      </c>
    </row>
    <row r="2690" spans="1:10" x14ac:dyDescent="0.3">
      <c r="A2690" s="151">
        <v>2689</v>
      </c>
      <c r="B2690" s="151" t="s">
        <v>5655</v>
      </c>
      <c r="C2690" s="151" t="s">
        <v>5656</v>
      </c>
      <c r="D2690" s="151" t="s">
        <v>5643</v>
      </c>
      <c r="E2690" s="151" t="s">
        <v>5644</v>
      </c>
      <c r="F2690" s="151">
        <v>9</v>
      </c>
      <c r="G2690" s="151" t="s">
        <v>4182</v>
      </c>
      <c r="H2690" s="153">
        <v>5</v>
      </c>
      <c r="I2690" s="151">
        <v>6</v>
      </c>
      <c r="J2690" s="154" t="s">
        <v>182</v>
      </c>
    </row>
    <row r="2691" spans="1:10" x14ac:dyDescent="0.3">
      <c r="A2691" s="151">
        <v>2690</v>
      </c>
      <c r="B2691" s="151" t="s">
        <v>5657</v>
      </c>
      <c r="C2691" s="151" t="s">
        <v>5658</v>
      </c>
      <c r="D2691" s="151" t="s">
        <v>5643</v>
      </c>
      <c r="E2691" s="151" t="s">
        <v>5644</v>
      </c>
      <c r="F2691" s="151">
        <v>9</v>
      </c>
      <c r="G2691" s="151" t="s">
        <v>4182</v>
      </c>
      <c r="H2691" s="153">
        <v>5</v>
      </c>
      <c r="I2691" s="151">
        <v>6</v>
      </c>
      <c r="J2691" s="154" t="s">
        <v>182</v>
      </c>
    </row>
    <row r="2692" spans="1:10" x14ac:dyDescent="0.3">
      <c r="A2692" s="151">
        <v>2691</v>
      </c>
      <c r="B2692" s="151" t="s">
        <v>5659</v>
      </c>
      <c r="C2692" s="151" t="s">
        <v>5660</v>
      </c>
      <c r="D2692" s="151" t="s">
        <v>5643</v>
      </c>
      <c r="E2692" s="151" t="s">
        <v>5644</v>
      </c>
      <c r="F2692" s="151">
        <v>9</v>
      </c>
      <c r="G2692" s="151" t="s">
        <v>4182</v>
      </c>
      <c r="H2692" s="153">
        <v>5</v>
      </c>
      <c r="I2692" s="151">
        <v>6</v>
      </c>
      <c r="J2692" s="154" t="s">
        <v>182</v>
      </c>
    </row>
    <row r="2693" spans="1:10" x14ac:dyDescent="0.3">
      <c r="A2693" s="151">
        <v>2692</v>
      </c>
      <c r="B2693" s="151" t="s">
        <v>5661</v>
      </c>
      <c r="C2693" s="151" t="s">
        <v>5662</v>
      </c>
      <c r="D2693" s="151" t="s">
        <v>5643</v>
      </c>
      <c r="E2693" s="151" t="s">
        <v>5644</v>
      </c>
      <c r="F2693" s="151">
        <v>9</v>
      </c>
      <c r="G2693" s="151" t="s">
        <v>4182</v>
      </c>
      <c r="H2693" s="153">
        <v>5</v>
      </c>
      <c r="I2693" s="151">
        <v>6</v>
      </c>
      <c r="J2693" s="154" t="s">
        <v>182</v>
      </c>
    </row>
    <row r="2694" spans="1:10" x14ac:dyDescent="0.3">
      <c r="A2694" s="151">
        <v>2693</v>
      </c>
      <c r="B2694" s="151" t="s">
        <v>5663</v>
      </c>
      <c r="C2694" s="151" t="s">
        <v>5664</v>
      </c>
      <c r="D2694" s="151" t="s">
        <v>5643</v>
      </c>
      <c r="E2694" s="151" t="s">
        <v>5644</v>
      </c>
      <c r="F2694" s="151">
        <v>9</v>
      </c>
      <c r="G2694" s="151" t="s">
        <v>4182</v>
      </c>
      <c r="H2694" s="153">
        <v>5</v>
      </c>
      <c r="I2694" s="151">
        <v>6</v>
      </c>
      <c r="J2694" s="154" t="s">
        <v>182</v>
      </c>
    </row>
    <row r="2695" spans="1:10" x14ac:dyDescent="0.3">
      <c r="A2695" s="151">
        <v>2694</v>
      </c>
      <c r="B2695" s="151" t="s">
        <v>5665</v>
      </c>
      <c r="C2695" s="151" t="s">
        <v>5666</v>
      </c>
      <c r="D2695" s="151" t="s">
        <v>5643</v>
      </c>
      <c r="E2695" s="151" t="s">
        <v>5644</v>
      </c>
      <c r="F2695" s="151">
        <v>9</v>
      </c>
      <c r="G2695" s="151" t="s">
        <v>4182</v>
      </c>
      <c r="H2695" s="153">
        <v>5</v>
      </c>
      <c r="I2695" s="151">
        <v>6</v>
      </c>
      <c r="J2695" s="154" t="s">
        <v>182</v>
      </c>
    </row>
    <row r="2696" spans="1:10" x14ac:dyDescent="0.3">
      <c r="A2696" s="151">
        <v>2695</v>
      </c>
      <c r="B2696" s="151" t="s">
        <v>5667</v>
      </c>
      <c r="C2696" s="151" t="s">
        <v>5668</v>
      </c>
      <c r="D2696" s="151" t="s">
        <v>5643</v>
      </c>
      <c r="E2696" s="151" t="s">
        <v>5644</v>
      </c>
      <c r="F2696" s="151">
        <v>9</v>
      </c>
      <c r="G2696" s="151" t="s">
        <v>4182</v>
      </c>
      <c r="H2696" s="153">
        <v>5</v>
      </c>
      <c r="I2696" s="151">
        <v>6</v>
      </c>
      <c r="J2696" s="154" t="s">
        <v>182</v>
      </c>
    </row>
    <row r="2697" spans="1:10" x14ac:dyDescent="0.3">
      <c r="A2697" s="151">
        <v>2696</v>
      </c>
      <c r="B2697" s="151" t="s">
        <v>5669</v>
      </c>
      <c r="C2697" s="151" t="s">
        <v>5670</v>
      </c>
      <c r="D2697" s="151" t="s">
        <v>5643</v>
      </c>
      <c r="E2697" s="151" t="s">
        <v>5644</v>
      </c>
      <c r="F2697" s="151">
        <v>9</v>
      </c>
      <c r="G2697" s="151" t="s">
        <v>4182</v>
      </c>
      <c r="H2697" s="153">
        <v>5</v>
      </c>
      <c r="I2697" s="151">
        <v>6</v>
      </c>
      <c r="J2697" s="154" t="s">
        <v>182</v>
      </c>
    </row>
    <row r="2698" spans="1:10" x14ac:dyDescent="0.3">
      <c r="A2698" s="151">
        <v>2697</v>
      </c>
      <c r="B2698" s="151" t="s">
        <v>5671</v>
      </c>
      <c r="C2698" s="151" t="s">
        <v>5672</v>
      </c>
      <c r="D2698" s="151" t="s">
        <v>5643</v>
      </c>
      <c r="E2698" s="151" t="s">
        <v>5644</v>
      </c>
      <c r="F2698" s="151">
        <v>9</v>
      </c>
      <c r="G2698" s="151" t="s">
        <v>4182</v>
      </c>
      <c r="H2698" s="153">
        <v>5</v>
      </c>
      <c r="I2698" s="151">
        <v>6</v>
      </c>
      <c r="J2698" s="154" t="s">
        <v>182</v>
      </c>
    </row>
    <row r="2699" spans="1:10" x14ac:dyDescent="0.3">
      <c r="A2699" s="151">
        <v>2698</v>
      </c>
      <c r="B2699" s="151" t="s">
        <v>5673</v>
      </c>
      <c r="C2699" s="151" t="s">
        <v>5674</v>
      </c>
      <c r="D2699" s="151" t="s">
        <v>5643</v>
      </c>
      <c r="E2699" s="151" t="s">
        <v>5644</v>
      </c>
      <c r="F2699" s="151">
        <v>9</v>
      </c>
      <c r="G2699" s="151" t="s">
        <v>4182</v>
      </c>
      <c r="H2699" s="153">
        <v>5</v>
      </c>
      <c r="I2699" s="151">
        <v>6</v>
      </c>
      <c r="J2699" s="154" t="s">
        <v>182</v>
      </c>
    </row>
    <row r="2700" spans="1:10" x14ac:dyDescent="0.3">
      <c r="A2700" s="151">
        <v>2699</v>
      </c>
      <c r="B2700" s="151" t="s">
        <v>5675</v>
      </c>
      <c r="C2700" s="151" t="s">
        <v>5676</v>
      </c>
      <c r="D2700" s="151" t="s">
        <v>5643</v>
      </c>
      <c r="E2700" s="151" t="s">
        <v>5644</v>
      </c>
      <c r="F2700" s="151">
        <v>9</v>
      </c>
      <c r="G2700" s="151" t="s">
        <v>4182</v>
      </c>
      <c r="H2700" s="153">
        <v>5</v>
      </c>
      <c r="I2700" s="151">
        <v>6</v>
      </c>
      <c r="J2700" s="154" t="s">
        <v>182</v>
      </c>
    </row>
    <row r="2701" spans="1:10" x14ac:dyDescent="0.3">
      <c r="A2701" s="151">
        <v>2700</v>
      </c>
      <c r="B2701" s="151" t="s">
        <v>5677</v>
      </c>
      <c r="C2701" s="151" t="s">
        <v>5678</v>
      </c>
      <c r="D2701" s="151" t="s">
        <v>5643</v>
      </c>
      <c r="E2701" s="151" t="s">
        <v>5644</v>
      </c>
      <c r="F2701" s="151">
        <v>9</v>
      </c>
      <c r="G2701" s="151" t="s">
        <v>4182</v>
      </c>
      <c r="H2701" s="153">
        <v>5</v>
      </c>
      <c r="I2701" s="151">
        <v>6</v>
      </c>
      <c r="J2701" s="154" t="s">
        <v>182</v>
      </c>
    </row>
    <row r="2702" spans="1:10" x14ac:dyDescent="0.3">
      <c r="A2702" s="151">
        <v>2701</v>
      </c>
      <c r="B2702" s="151" t="s">
        <v>5679</v>
      </c>
      <c r="C2702" s="151" t="s">
        <v>5680</v>
      </c>
      <c r="D2702" s="151" t="s">
        <v>5643</v>
      </c>
      <c r="E2702" s="151" t="s">
        <v>5644</v>
      </c>
      <c r="F2702" s="151">
        <v>9</v>
      </c>
      <c r="G2702" s="151" t="s">
        <v>4182</v>
      </c>
      <c r="H2702" s="153">
        <v>5</v>
      </c>
      <c r="I2702" s="151">
        <v>6</v>
      </c>
      <c r="J2702" s="154" t="s">
        <v>182</v>
      </c>
    </row>
    <row r="2703" spans="1:10" x14ac:dyDescent="0.3">
      <c r="A2703" s="151">
        <v>2702</v>
      </c>
      <c r="B2703" s="151" t="s">
        <v>5681</v>
      </c>
      <c r="C2703" s="151" t="s">
        <v>5682</v>
      </c>
      <c r="D2703" s="151" t="s">
        <v>5643</v>
      </c>
      <c r="E2703" s="151" t="s">
        <v>5644</v>
      </c>
      <c r="F2703" s="151">
        <v>9</v>
      </c>
      <c r="G2703" s="151" t="s">
        <v>4182</v>
      </c>
      <c r="H2703" s="153">
        <v>5</v>
      </c>
      <c r="I2703" s="151">
        <v>6</v>
      </c>
      <c r="J2703" s="154" t="s">
        <v>182</v>
      </c>
    </row>
    <row r="2704" spans="1:10" x14ac:dyDescent="0.3">
      <c r="A2704" s="151">
        <v>2703</v>
      </c>
      <c r="B2704" s="151" t="s">
        <v>5683</v>
      </c>
      <c r="C2704" s="151" t="s">
        <v>5684</v>
      </c>
      <c r="D2704" s="151" t="s">
        <v>5643</v>
      </c>
      <c r="E2704" s="151" t="s">
        <v>5644</v>
      </c>
      <c r="F2704" s="151">
        <v>9</v>
      </c>
      <c r="G2704" s="151" t="s">
        <v>4182</v>
      </c>
      <c r="H2704" s="153">
        <v>5</v>
      </c>
      <c r="I2704" s="151">
        <v>6</v>
      </c>
      <c r="J2704" s="154" t="s">
        <v>182</v>
      </c>
    </row>
    <row r="2705" spans="1:10" x14ac:dyDescent="0.3">
      <c r="A2705" s="151">
        <v>2704</v>
      </c>
      <c r="B2705" s="151" t="s">
        <v>5685</v>
      </c>
      <c r="C2705" s="151" t="s">
        <v>5686</v>
      </c>
      <c r="D2705" s="151" t="s">
        <v>5643</v>
      </c>
      <c r="E2705" s="151" t="s">
        <v>5644</v>
      </c>
      <c r="F2705" s="151">
        <v>9</v>
      </c>
      <c r="G2705" s="151" t="s">
        <v>4182</v>
      </c>
      <c r="H2705" s="153">
        <v>5</v>
      </c>
      <c r="I2705" s="151">
        <v>6</v>
      </c>
      <c r="J2705" s="154" t="s">
        <v>182</v>
      </c>
    </row>
    <row r="2706" spans="1:10" x14ac:dyDescent="0.3">
      <c r="A2706" s="151">
        <v>2705</v>
      </c>
      <c r="B2706" s="151" t="s">
        <v>5687</v>
      </c>
      <c r="C2706" s="151" t="s">
        <v>5688</v>
      </c>
      <c r="D2706" s="151" t="s">
        <v>5643</v>
      </c>
      <c r="E2706" s="151" t="s">
        <v>5644</v>
      </c>
      <c r="F2706" s="151">
        <v>9</v>
      </c>
      <c r="G2706" s="151" t="s">
        <v>4182</v>
      </c>
      <c r="H2706" s="153">
        <v>5</v>
      </c>
      <c r="I2706" s="151">
        <v>6</v>
      </c>
      <c r="J2706" s="154" t="s">
        <v>182</v>
      </c>
    </row>
    <row r="2707" spans="1:10" x14ac:dyDescent="0.3">
      <c r="A2707" s="151">
        <v>2706</v>
      </c>
      <c r="B2707" s="151" t="s">
        <v>5689</v>
      </c>
      <c r="C2707" s="151" t="s">
        <v>5690</v>
      </c>
      <c r="D2707" s="151" t="s">
        <v>5643</v>
      </c>
      <c r="E2707" s="151" t="s">
        <v>5644</v>
      </c>
      <c r="F2707" s="151">
        <v>9</v>
      </c>
      <c r="G2707" s="151" t="s">
        <v>4182</v>
      </c>
      <c r="H2707" s="153">
        <v>5</v>
      </c>
      <c r="I2707" s="151">
        <v>6</v>
      </c>
      <c r="J2707" s="154" t="s">
        <v>182</v>
      </c>
    </row>
    <row r="2708" spans="1:10" x14ac:dyDescent="0.3">
      <c r="A2708" s="151">
        <v>2707</v>
      </c>
      <c r="B2708" s="151" t="s">
        <v>5691</v>
      </c>
      <c r="C2708" s="151" t="s">
        <v>5692</v>
      </c>
      <c r="D2708" s="151" t="s">
        <v>5643</v>
      </c>
      <c r="E2708" s="151" t="s">
        <v>5644</v>
      </c>
      <c r="F2708" s="151">
        <v>9</v>
      </c>
      <c r="G2708" s="151" t="s">
        <v>4182</v>
      </c>
      <c r="H2708" s="153">
        <v>5</v>
      </c>
      <c r="I2708" s="151">
        <v>6</v>
      </c>
      <c r="J2708" s="154" t="s">
        <v>182</v>
      </c>
    </row>
    <row r="2709" spans="1:10" x14ac:dyDescent="0.3">
      <c r="A2709" s="151">
        <v>2708</v>
      </c>
      <c r="B2709" s="151" t="s">
        <v>5693</v>
      </c>
      <c r="C2709" s="151" t="s">
        <v>5694</v>
      </c>
      <c r="D2709" s="151" t="s">
        <v>5643</v>
      </c>
      <c r="E2709" s="151" t="s">
        <v>5644</v>
      </c>
      <c r="F2709" s="151">
        <v>9</v>
      </c>
      <c r="G2709" s="151" t="s">
        <v>4182</v>
      </c>
      <c r="H2709" s="153">
        <v>5</v>
      </c>
      <c r="I2709" s="151">
        <v>6</v>
      </c>
      <c r="J2709" s="154" t="s">
        <v>182</v>
      </c>
    </row>
    <row r="2710" spans="1:10" x14ac:dyDescent="0.3">
      <c r="A2710" s="151">
        <v>2709</v>
      </c>
      <c r="B2710" s="151" t="s">
        <v>5695</v>
      </c>
      <c r="C2710" s="151" t="s">
        <v>5696</v>
      </c>
      <c r="D2710" s="151" t="s">
        <v>5643</v>
      </c>
      <c r="E2710" s="151" t="s">
        <v>5644</v>
      </c>
      <c r="F2710" s="151">
        <v>9</v>
      </c>
      <c r="G2710" s="151" t="s">
        <v>4182</v>
      </c>
      <c r="H2710" s="153">
        <v>5</v>
      </c>
      <c r="I2710" s="151">
        <v>6</v>
      </c>
      <c r="J2710" s="154" t="s">
        <v>182</v>
      </c>
    </row>
    <row r="2711" spans="1:10" x14ac:dyDescent="0.3">
      <c r="A2711" s="151">
        <v>2710</v>
      </c>
      <c r="B2711" s="151" t="s">
        <v>5697</v>
      </c>
      <c r="C2711" s="151" t="s">
        <v>5698</v>
      </c>
      <c r="D2711" s="151" t="s">
        <v>5699</v>
      </c>
      <c r="E2711" s="151" t="s">
        <v>5700</v>
      </c>
      <c r="F2711" s="151">
        <v>9</v>
      </c>
      <c r="G2711" s="151" t="s">
        <v>4182</v>
      </c>
      <c r="H2711" s="153">
        <v>5</v>
      </c>
      <c r="I2711" s="151">
        <v>6</v>
      </c>
      <c r="J2711" s="154" t="s">
        <v>182</v>
      </c>
    </row>
    <row r="2712" spans="1:10" x14ac:dyDescent="0.3">
      <c r="A2712" s="151">
        <v>2711</v>
      </c>
      <c r="B2712" s="151" t="s">
        <v>5701</v>
      </c>
      <c r="C2712" s="151" t="s">
        <v>5702</v>
      </c>
      <c r="D2712" s="151" t="s">
        <v>5699</v>
      </c>
      <c r="E2712" s="151" t="s">
        <v>5700</v>
      </c>
      <c r="F2712" s="151">
        <v>9</v>
      </c>
      <c r="G2712" s="151" t="s">
        <v>4182</v>
      </c>
      <c r="H2712" s="153">
        <v>5</v>
      </c>
      <c r="I2712" s="151">
        <v>6</v>
      </c>
      <c r="J2712" s="154" t="s">
        <v>182</v>
      </c>
    </row>
    <row r="2713" spans="1:10" x14ac:dyDescent="0.3">
      <c r="A2713" s="151">
        <v>2712</v>
      </c>
      <c r="B2713" s="151" t="s">
        <v>5703</v>
      </c>
      <c r="C2713" s="151" t="s">
        <v>5704</v>
      </c>
      <c r="D2713" s="151" t="s">
        <v>5699</v>
      </c>
      <c r="E2713" s="151" t="s">
        <v>5700</v>
      </c>
      <c r="F2713" s="151">
        <v>9</v>
      </c>
      <c r="G2713" s="151" t="s">
        <v>4182</v>
      </c>
      <c r="H2713" s="153">
        <v>5</v>
      </c>
      <c r="I2713" s="151">
        <v>6</v>
      </c>
      <c r="J2713" s="154" t="s">
        <v>182</v>
      </c>
    </row>
    <row r="2714" spans="1:10" x14ac:dyDescent="0.3">
      <c r="A2714" s="151">
        <v>2713</v>
      </c>
      <c r="B2714" s="151" t="s">
        <v>5705</v>
      </c>
      <c r="C2714" s="151" t="s">
        <v>5706</v>
      </c>
      <c r="D2714" s="151" t="s">
        <v>5699</v>
      </c>
      <c r="E2714" s="151" t="s">
        <v>5700</v>
      </c>
      <c r="F2714" s="151">
        <v>9</v>
      </c>
      <c r="G2714" s="151" t="s">
        <v>4182</v>
      </c>
      <c r="H2714" s="153">
        <v>5</v>
      </c>
      <c r="I2714" s="151">
        <v>6</v>
      </c>
      <c r="J2714" s="154" t="s">
        <v>182</v>
      </c>
    </row>
    <row r="2715" spans="1:10" x14ac:dyDescent="0.3">
      <c r="A2715" s="151">
        <v>2714</v>
      </c>
      <c r="B2715" s="151" t="s">
        <v>5707</v>
      </c>
      <c r="C2715" s="151" t="s">
        <v>5708</v>
      </c>
      <c r="D2715" s="151" t="s">
        <v>5699</v>
      </c>
      <c r="E2715" s="151" t="s">
        <v>5700</v>
      </c>
      <c r="F2715" s="151">
        <v>9</v>
      </c>
      <c r="G2715" s="151" t="s">
        <v>4182</v>
      </c>
      <c r="H2715" s="153">
        <v>5</v>
      </c>
      <c r="I2715" s="151">
        <v>6</v>
      </c>
      <c r="J2715" s="154" t="s">
        <v>182</v>
      </c>
    </row>
    <row r="2716" spans="1:10" x14ac:dyDescent="0.3">
      <c r="A2716" s="151">
        <v>2715</v>
      </c>
      <c r="B2716" s="151" t="s">
        <v>5709</v>
      </c>
      <c r="C2716" s="151" t="s">
        <v>5710</v>
      </c>
      <c r="D2716" s="151" t="s">
        <v>5699</v>
      </c>
      <c r="E2716" s="151" t="s">
        <v>5700</v>
      </c>
      <c r="F2716" s="151">
        <v>9</v>
      </c>
      <c r="G2716" s="151" t="s">
        <v>4182</v>
      </c>
      <c r="H2716" s="153">
        <v>5</v>
      </c>
      <c r="I2716" s="151">
        <v>6</v>
      </c>
      <c r="J2716" s="154" t="s">
        <v>182</v>
      </c>
    </row>
    <row r="2717" spans="1:10" x14ac:dyDescent="0.3">
      <c r="A2717" s="151">
        <v>2716</v>
      </c>
      <c r="B2717" s="151" t="s">
        <v>5711</v>
      </c>
      <c r="C2717" s="151" t="s">
        <v>5712</v>
      </c>
      <c r="D2717" s="151" t="s">
        <v>5699</v>
      </c>
      <c r="E2717" s="151" t="s">
        <v>5700</v>
      </c>
      <c r="F2717" s="151">
        <v>9</v>
      </c>
      <c r="G2717" s="151" t="s">
        <v>4182</v>
      </c>
      <c r="H2717" s="153">
        <v>5</v>
      </c>
      <c r="I2717" s="151">
        <v>6</v>
      </c>
      <c r="J2717" s="154" t="s">
        <v>182</v>
      </c>
    </row>
    <row r="2718" spans="1:10" x14ac:dyDescent="0.3">
      <c r="A2718" s="151">
        <v>2717</v>
      </c>
      <c r="B2718" s="151" t="s">
        <v>5713</v>
      </c>
      <c r="C2718" s="151" t="s">
        <v>5714</v>
      </c>
      <c r="D2718" s="151" t="s">
        <v>5699</v>
      </c>
      <c r="E2718" s="151" t="s">
        <v>5700</v>
      </c>
      <c r="F2718" s="151">
        <v>9</v>
      </c>
      <c r="G2718" s="151" t="s">
        <v>4182</v>
      </c>
      <c r="H2718" s="153">
        <v>5</v>
      </c>
      <c r="I2718" s="151">
        <v>6</v>
      </c>
      <c r="J2718" s="154" t="s">
        <v>182</v>
      </c>
    </row>
    <row r="2719" spans="1:10" x14ac:dyDescent="0.3">
      <c r="A2719" s="151">
        <v>2718</v>
      </c>
      <c r="B2719" s="151" t="s">
        <v>5715</v>
      </c>
      <c r="C2719" s="151" t="s">
        <v>5716</v>
      </c>
      <c r="D2719" s="151" t="s">
        <v>5699</v>
      </c>
      <c r="E2719" s="151" t="s">
        <v>5700</v>
      </c>
      <c r="F2719" s="151">
        <v>9</v>
      </c>
      <c r="G2719" s="151" t="s">
        <v>4182</v>
      </c>
      <c r="H2719" s="153">
        <v>5</v>
      </c>
      <c r="I2719" s="151">
        <v>6</v>
      </c>
      <c r="J2719" s="154" t="s">
        <v>182</v>
      </c>
    </row>
    <row r="2720" spans="1:10" x14ac:dyDescent="0.3">
      <c r="A2720" s="151">
        <v>2719</v>
      </c>
      <c r="B2720" s="151" t="s">
        <v>5717</v>
      </c>
      <c r="C2720" s="151" t="s">
        <v>5718</v>
      </c>
      <c r="D2720" s="151" t="s">
        <v>5699</v>
      </c>
      <c r="E2720" s="151" t="s">
        <v>5700</v>
      </c>
      <c r="F2720" s="151">
        <v>9</v>
      </c>
      <c r="G2720" s="151" t="s">
        <v>4182</v>
      </c>
      <c r="H2720" s="153">
        <v>5</v>
      </c>
      <c r="I2720" s="151">
        <v>6</v>
      </c>
      <c r="J2720" s="154" t="s">
        <v>182</v>
      </c>
    </row>
    <row r="2721" spans="1:10" x14ac:dyDescent="0.3">
      <c r="A2721" s="151">
        <v>2720</v>
      </c>
      <c r="B2721" s="151" t="s">
        <v>5719</v>
      </c>
      <c r="C2721" s="151" t="s">
        <v>5720</v>
      </c>
      <c r="D2721" s="151" t="s">
        <v>5699</v>
      </c>
      <c r="E2721" s="151" t="s">
        <v>5700</v>
      </c>
      <c r="F2721" s="151">
        <v>9</v>
      </c>
      <c r="G2721" s="151" t="s">
        <v>4182</v>
      </c>
      <c r="H2721" s="153">
        <v>5</v>
      </c>
      <c r="I2721" s="151">
        <v>6</v>
      </c>
      <c r="J2721" s="154" t="s">
        <v>182</v>
      </c>
    </row>
    <row r="2722" spans="1:10" x14ac:dyDescent="0.3">
      <c r="A2722" s="151">
        <v>2721</v>
      </c>
      <c r="B2722" s="151" t="s">
        <v>5721</v>
      </c>
      <c r="C2722" s="151" t="s">
        <v>5722</v>
      </c>
      <c r="D2722" s="151" t="s">
        <v>5699</v>
      </c>
      <c r="E2722" s="151" t="s">
        <v>5700</v>
      </c>
      <c r="F2722" s="151">
        <v>9</v>
      </c>
      <c r="G2722" s="151" t="s">
        <v>4182</v>
      </c>
      <c r="H2722" s="153">
        <v>5</v>
      </c>
      <c r="I2722" s="151">
        <v>6</v>
      </c>
      <c r="J2722" s="154" t="s">
        <v>182</v>
      </c>
    </row>
    <row r="2723" spans="1:10" x14ac:dyDescent="0.3">
      <c r="A2723" s="151">
        <v>2722</v>
      </c>
      <c r="B2723" s="151" t="s">
        <v>5723</v>
      </c>
      <c r="C2723" s="151" t="s">
        <v>5724</v>
      </c>
      <c r="D2723" s="151" t="s">
        <v>5699</v>
      </c>
      <c r="E2723" s="151" t="s">
        <v>5700</v>
      </c>
      <c r="F2723" s="151">
        <v>9</v>
      </c>
      <c r="G2723" s="151" t="s">
        <v>4182</v>
      </c>
      <c r="H2723" s="153">
        <v>5</v>
      </c>
      <c r="I2723" s="151">
        <v>6</v>
      </c>
      <c r="J2723" s="154" t="s">
        <v>182</v>
      </c>
    </row>
    <row r="2724" spans="1:10" x14ac:dyDescent="0.3">
      <c r="A2724" s="151">
        <v>2723</v>
      </c>
      <c r="B2724" s="151" t="s">
        <v>5725</v>
      </c>
      <c r="C2724" s="151" t="s">
        <v>5726</v>
      </c>
      <c r="D2724" s="151" t="s">
        <v>5699</v>
      </c>
      <c r="E2724" s="151" t="s">
        <v>5700</v>
      </c>
      <c r="F2724" s="151">
        <v>9</v>
      </c>
      <c r="G2724" s="151" t="s">
        <v>4182</v>
      </c>
      <c r="H2724" s="153">
        <v>5</v>
      </c>
      <c r="I2724" s="151">
        <v>6</v>
      </c>
      <c r="J2724" s="154" t="s">
        <v>182</v>
      </c>
    </row>
    <row r="2725" spans="1:10" x14ac:dyDescent="0.3">
      <c r="A2725" s="151">
        <v>2724</v>
      </c>
      <c r="B2725" s="151" t="s">
        <v>5727</v>
      </c>
      <c r="C2725" s="151" t="s">
        <v>5728</v>
      </c>
      <c r="D2725" s="151" t="s">
        <v>5699</v>
      </c>
      <c r="E2725" s="151" t="s">
        <v>5700</v>
      </c>
      <c r="F2725" s="151">
        <v>9</v>
      </c>
      <c r="G2725" s="151" t="s">
        <v>4182</v>
      </c>
      <c r="H2725" s="153">
        <v>5</v>
      </c>
      <c r="I2725" s="151">
        <v>6</v>
      </c>
      <c r="J2725" s="154" t="s">
        <v>182</v>
      </c>
    </row>
    <row r="2726" spans="1:10" x14ac:dyDescent="0.3">
      <c r="A2726" s="151">
        <v>2725</v>
      </c>
      <c r="B2726" s="151" t="s">
        <v>5729</v>
      </c>
      <c r="C2726" s="151" t="s">
        <v>5730</v>
      </c>
      <c r="D2726" s="151" t="s">
        <v>5699</v>
      </c>
      <c r="E2726" s="151" t="s">
        <v>5700</v>
      </c>
      <c r="F2726" s="151">
        <v>9</v>
      </c>
      <c r="G2726" s="151" t="s">
        <v>4182</v>
      </c>
      <c r="H2726" s="153">
        <v>5</v>
      </c>
      <c r="I2726" s="151">
        <v>6</v>
      </c>
      <c r="J2726" s="154" t="s">
        <v>182</v>
      </c>
    </row>
    <row r="2727" spans="1:10" x14ac:dyDescent="0.3">
      <c r="A2727" s="151">
        <v>2726</v>
      </c>
      <c r="B2727" s="151" t="s">
        <v>5731</v>
      </c>
      <c r="C2727" s="151" t="s">
        <v>5732</v>
      </c>
      <c r="D2727" s="151" t="s">
        <v>5699</v>
      </c>
      <c r="E2727" s="151" t="s">
        <v>5700</v>
      </c>
      <c r="F2727" s="151">
        <v>9</v>
      </c>
      <c r="G2727" s="151" t="s">
        <v>4182</v>
      </c>
      <c r="H2727" s="153">
        <v>5</v>
      </c>
      <c r="I2727" s="151">
        <v>6</v>
      </c>
      <c r="J2727" s="154" t="s">
        <v>182</v>
      </c>
    </row>
    <row r="2728" spans="1:10" x14ac:dyDescent="0.3">
      <c r="A2728" s="151">
        <v>2727</v>
      </c>
      <c r="B2728" s="151" t="s">
        <v>5733</v>
      </c>
      <c r="C2728" s="151" t="s">
        <v>5734</v>
      </c>
      <c r="D2728" s="151" t="s">
        <v>5699</v>
      </c>
      <c r="E2728" s="151" t="s">
        <v>5700</v>
      </c>
      <c r="F2728" s="151">
        <v>9</v>
      </c>
      <c r="G2728" s="151" t="s">
        <v>4182</v>
      </c>
      <c r="H2728" s="153">
        <v>5</v>
      </c>
      <c r="I2728" s="151">
        <v>6</v>
      </c>
      <c r="J2728" s="154" t="s">
        <v>182</v>
      </c>
    </row>
    <row r="2729" spans="1:10" x14ac:dyDescent="0.3">
      <c r="A2729" s="151">
        <v>2728</v>
      </c>
      <c r="B2729" s="151" t="s">
        <v>5735</v>
      </c>
      <c r="C2729" s="151" t="s">
        <v>5736</v>
      </c>
      <c r="D2729" s="151" t="s">
        <v>5699</v>
      </c>
      <c r="E2729" s="151" t="s">
        <v>5700</v>
      </c>
      <c r="F2729" s="151">
        <v>9</v>
      </c>
      <c r="G2729" s="151" t="s">
        <v>4182</v>
      </c>
      <c r="H2729" s="153">
        <v>5</v>
      </c>
      <c r="I2729" s="151">
        <v>6</v>
      </c>
      <c r="J2729" s="154" t="s">
        <v>182</v>
      </c>
    </row>
    <row r="2730" spans="1:10" x14ac:dyDescent="0.3">
      <c r="A2730" s="151">
        <v>2729</v>
      </c>
      <c r="B2730" s="151" t="s">
        <v>5737</v>
      </c>
      <c r="C2730" s="151" t="s">
        <v>5738</v>
      </c>
      <c r="D2730" s="151" t="s">
        <v>5699</v>
      </c>
      <c r="E2730" s="151" t="s">
        <v>5700</v>
      </c>
      <c r="F2730" s="151">
        <v>9</v>
      </c>
      <c r="G2730" s="151" t="s">
        <v>4182</v>
      </c>
      <c r="H2730" s="153">
        <v>5</v>
      </c>
      <c r="I2730" s="151">
        <v>6</v>
      </c>
      <c r="J2730" s="154" t="s">
        <v>182</v>
      </c>
    </row>
    <row r="2731" spans="1:10" x14ac:dyDescent="0.3">
      <c r="A2731" s="151">
        <v>2730</v>
      </c>
      <c r="B2731" s="151" t="s">
        <v>5739</v>
      </c>
      <c r="C2731" s="151" t="s">
        <v>5740</v>
      </c>
      <c r="D2731" s="151" t="s">
        <v>5699</v>
      </c>
      <c r="E2731" s="151" t="s">
        <v>5700</v>
      </c>
      <c r="F2731" s="151">
        <v>9</v>
      </c>
      <c r="G2731" s="151" t="s">
        <v>4182</v>
      </c>
      <c r="H2731" s="153">
        <v>5</v>
      </c>
      <c r="I2731" s="151">
        <v>6</v>
      </c>
      <c r="J2731" s="154" t="s">
        <v>182</v>
      </c>
    </row>
    <row r="2732" spans="1:10" x14ac:dyDescent="0.3">
      <c r="A2732" s="151">
        <v>2731</v>
      </c>
      <c r="B2732" s="151" t="s">
        <v>5741</v>
      </c>
      <c r="C2732" s="151" t="s">
        <v>5742</v>
      </c>
      <c r="D2732" s="151" t="s">
        <v>5699</v>
      </c>
      <c r="E2732" s="151" t="s">
        <v>5700</v>
      </c>
      <c r="F2732" s="151">
        <v>9</v>
      </c>
      <c r="G2732" s="151" t="s">
        <v>4182</v>
      </c>
      <c r="H2732" s="153">
        <v>5</v>
      </c>
      <c r="I2732" s="151">
        <v>6</v>
      </c>
      <c r="J2732" s="154" t="s">
        <v>182</v>
      </c>
    </row>
    <row r="2733" spans="1:10" x14ac:dyDescent="0.3">
      <c r="A2733" s="151">
        <v>2732</v>
      </c>
      <c r="B2733" s="151" t="s">
        <v>5743</v>
      </c>
      <c r="C2733" s="151" t="s">
        <v>5744</v>
      </c>
      <c r="D2733" s="151" t="s">
        <v>5699</v>
      </c>
      <c r="E2733" s="151" t="s">
        <v>5700</v>
      </c>
      <c r="F2733" s="151">
        <v>9</v>
      </c>
      <c r="G2733" s="151" t="s">
        <v>4182</v>
      </c>
      <c r="H2733" s="153">
        <v>5</v>
      </c>
      <c r="I2733" s="151">
        <v>6</v>
      </c>
      <c r="J2733" s="154" t="s">
        <v>182</v>
      </c>
    </row>
    <row r="2734" spans="1:10" x14ac:dyDescent="0.3">
      <c r="A2734" s="151">
        <v>2733</v>
      </c>
      <c r="B2734" s="151" t="s">
        <v>5745</v>
      </c>
      <c r="C2734" s="151" t="s">
        <v>5746</v>
      </c>
      <c r="D2734" s="151" t="s">
        <v>5699</v>
      </c>
      <c r="E2734" s="151" t="s">
        <v>5700</v>
      </c>
      <c r="F2734" s="151">
        <v>9</v>
      </c>
      <c r="G2734" s="151" t="s">
        <v>4182</v>
      </c>
      <c r="H2734" s="153">
        <v>5</v>
      </c>
      <c r="I2734" s="151">
        <v>6</v>
      </c>
      <c r="J2734" s="154" t="s">
        <v>182</v>
      </c>
    </row>
    <row r="2735" spans="1:10" x14ac:dyDescent="0.3">
      <c r="A2735" s="151">
        <v>2734</v>
      </c>
      <c r="B2735" s="151" t="s">
        <v>5747</v>
      </c>
      <c r="C2735" s="151" t="s">
        <v>5748</v>
      </c>
      <c r="D2735" s="151" t="s">
        <v>5699</v>
      </c>
      <c r="E2735" s="151" t="s">
        <v>5700</v>
      </c>
      <c r="F2735" s="151">
        <v>9</v>
      </c>
      <c r="G2735" s="151" t="s">
        <v>4182</v>
      </c>
      <c r="H2735" s="153">
        <v>5</v>
      </c>
      <c r="I2735" s="151">
        <v>6</v>
      </c>
      <c r="J2735" s="154" t="s">
        <v>182</v>
      </c>
    </row>
    <row r="2736" spans="1:10" x14ac:dyDescent="0.3">
      <c r="A2736" s="151">
        <v>2735</v>
      </c>
      <c r="B2736" s="151" t="s">
        <v>5749</v>
      </c>
      <c r="C2736" s="151" t="s">
        <v>5750</v>
      </c>
      <c r="D2736" s="151" t="s">
        <v>5699</v>
      </c>
      <c r="E2736" s="151" t="s">
        <v>5700</v>
      </c>
      <c r="F2736" s="151">
        <v>9</v>
      </c>
      <c r="G2736" s="151" t="s">
        <v>4182</v>
      </c>
      <c r="H2736" s="153">
        <v>5</v>
      </c>
      <c r="I2736" s="151">
        <v>6</v>
      </c>
      <c r="J2736" s="154" t="s">
        <v>182</v>
      </c>
    </row>
    <row r="2737" spans="1:10" x14ac:dyDescent="0.3">
      <c r="A2737" s="151">
        <v>2736</v>
      </c>
      <c r="B2737" s="151" t="s">
        <v>5751</v>
      </c>
      <c r="C2737" s="151" t="s">
        <v>5752</v>
      </c>
      <c r="D2737" s="151" t="s">
        <v>5699</v>
      </c>
      <c r="E2737" s="151" t="s">
        <v>5700</v>
      </c>
      <c r="F2737" s="151">
        <v>9</v>
      </c>
      <c r="G2737" s="151" t="s">
        <v>4182</v>
      </c>
      <c r="H2737" s="153">
        <v>5</v>
      </c>
      <c r="I2737" s="151">
        <v>6</v>
      </c>
      <c r="J2737" s="154" t="s">
        <v>182</v>
      </c>
    </row>
    <row r="2738" spans="1:10" x14ac:dyDescent="0.3">
      <c r="A2738" s="151">
        <v>2737</v>
      </c>
      <c r="B2738" s="151" t="s">
        <v>5753</v>
      </c>
      <c r="C2738" s="151" t="s">
        <v>5754</v>
      </c>
      <c r="D2738" s="151" t="s">
        <v>5699</v>
      </c>
      <c r="E2738" s="151" t="s">
        <v>5700</v>
      </c>
      <c r="F2738" s="151">
        <v>9</v>
      </c>
      <c r="G2738" s="151" t="s">
        <v>4182</v>
      </c>
      <c r="H2738" s="153">
        <v>5</v>
      </c>
      <c r="I2738" s="151">
        <v>6</v>
      </c>
      <c r="J2738" s="154" t="s">
        <v>182</v>
      </c>
    </row>
    <row r="2739" spans="1:10" x14ac:dyDescent="0.3">
      <c r="A2739" s="151">
        <v>2738</v>
      </c>
      <c r="B2739" s="151" t="s">
        <v>5755</v>
      </c>
      <c r="C2739" s="151" t="s">
        <v>5756</v>
      </c>
      <c r="D2739" s="151" t="s">
        <v>5699</v>
      </c>
      <c r="E2739" s="151" t="s">
        <v>5700</v>
      </c>
      <c r="F2739" s="151">
        <v>9</v>
      </c>
      <c r="G2739" s="151" t="s">
        <v>4182</v>
      </c>
      <c r="H2739" s="153">
        <v>5</v>
      </c>
      <c r="I2739" s="151">
        <v>6</v>
      </c>
      <c r="J2739" s="154" t="s">
        <v>182</v>
      </c>
    </row>
    <row r="2740" spans="1:10" x14ac:dyDescent="0.3">
      <c r="A2740" s="151">
        <v>2739</v>
      </c>
      <c r="B2740" s="151" t="s">
        <v>5757</v>
      </c>
      <c r="C2740" s="151" t="s">
        <v>5758</v>
      </c>
      <c r="D2740" s="151" t="s">
        <v>5699</v>
      </c>
      <c r="E2740" s="151" t="s">
        <v>5700</v>
      </c>
      <c r="F2740" s="151">
        <v>9</v>
      </c>
      <c r="G2740" s="151" t="s">
        <v>4182</v>
      </c>
      <c r="H2740" s="153">
        <v>5</v>
      </c>
      <c r="I2740" s="151">
        <v>6</v>
      </c>
      <c r="J2740" s="154" t="s">
        <v>182</v>
      </c>
    </row>
    <row r="2741" spans="1:10" x14ac:dyDescent="0.3">
      <c r="A2741" s="151">
        <v>2740</v>
      </c>
      <c r="B2741" s="151" t="s">
        <v>5759</v>
      </c>
      <c r="C2741" s="151" t="s">
        <v>5760</v>
      </c>
      <c r="D2741" s="151" t="s">
        <v>5699</v>
      </c>
      <c r="E2741" s="151" t="s">
        <v>5700</v>
      </c>
      <c r="F2741" s="151">
        <v>9</v>
      </c>
      <c r="G2741" s="151" t="s">
        <v>4182</v>
      </c>
      <c r="H2741" s="153">
        <v>5</v>
      </c>
      <c r="I2741" s="151">
        <v>6</v>
      </c>
      <c r="J2741" s="154" t="s">
        <v>182</v>
      </c>
    </row>
    <row r="2742" spans="1:10" x14ac:dyDescent="0.3">
      <c r="A2742" s="151">
        <v>2741</v>
      </c>
      <c r="B2742" s="151" t="s">
        <v>5761</v>
      </c>
      <c r="C2742" s="151" t="s">
        <v>5762</v>
      </c>
      <c r="D2742" s="151" t="s">
        <v>5699</v>
      </c>
      <c r="E2742" s="151" t="s">
        <v>5700</v>
      </c>
      <c r="F2742" s="151">
        <v>9</v>
      </c>
      <c r="G2742" s="151" t="s">
        <v>4182</v>
      </c>
      <c r="H2742" s="153">
        <v>5</v>
      </c>
      <c r="I2742" s="151">
        <v>6</v>
      </c>
      <c r="J2742" s="154" t="s">
        <v>182</v>
      </c>
    </row>
    <row r="2743" spans="1:10" x14ac:dyDescent="0.3">
      <c r="A2743" s="151">
        <v>2742</v>
      </c>
      <c r="B2743" s="151" t="s">
        <v>5763</v>
      </c>
      <c r="C2743" s="151" t="s">
        <v>5764</v>
      </c>
      <c r="D2743" s="151" t="s">
        <v>5699</v>
      </c>
      <c r="E2743" s="151" t="s">
        <v>5700</v>
      </c>
      <c r="F2743" s="151">
        <v>9</v>
      </c>
      <c r="G2743" s="151" t="s">
        <v>4182</v>
      </c>
      <c r="H2743" s="153">
        <v>5</v>
      </c>
      <c r="I2743" s="151">
        <v>6</v>
      </c>
      <c r="J2743" s="154" t="s">
        <v>182</v>
      </c>
    </row>
    <row r="2744" spans="1:10" x14ac:dyDescent="0.3">
      <c r="A2744" s="151">
        <v>2743</v>
      </c>
      <c r="B2744" s="151" t="s">
        <v>5765</v>
      </c>
      <c r="C2744" s="151" t="s">
        <v>5766</v>
      </c>
      <c r="D2744" s="151" t="s">
        <v>5699</v>
      </c>
      <c r="E2744" s="151" t="s">
        <v>5700</v>
      </c>
      <c r="F2744" s="151">
        <v>9</v>
      </c>
      <c r="G2744" s="151" t="s">
        <v>4182</v>
      </c>
      <c r="H2744" s="153">
        <v>5</v>
      </c>
      <c r="I2744" s="151">
        <v>6</v>
      </c>
      <c r="J2744" s="154" t="s">
        <v>182</v>
      </c>
    </row>
    <row r="2745" spans="1:10" x14ac:dyDescent="0.3">
      <c r="A2745" s="151">
        <v>2744</v>
      </c>
      <c r="B2745" s="151" t="s">
        <v>5767</v>
      </c>
      <c r="C2745" s="151" t="s">
        <v>5768</v>
      </c>
      <c r="D2745" s="151" t="s">
        <v>5699</v>
      </c>
      <c r="E2745" s="151" t="s">
        <v>5700</v>
      </c>
      <c r="F2745" s="151">
        <v>9</v>
      </c>
      <c r="G2745" s="151" t="s">
        <v>4182</v>
      </c>
      <c r="H2745" s="153">
        <v>5</v>
      </c>
      <c r="I2745" s="151">
        <v>6</v>
      </c>
      <c r="J2745" s="154" t="s">
        <v>182</v>
      </c>
    </row>
    <row r="2746" spans="1:10" x14ac:dyDescent="0.3">
      <c r="A2746" s="151">
        <v>2745</v>
      </c>
      <c r="B2746" s="151" t="s">
        <v>5769</v>
      </c>
      <c r="C2746" s="151" t="s">
        <v>5770</v>
      </c>
      <c r="D2746" s="151" t="s">
        <v>5699</v>
      </c>
      <c r="E2746" s="151" t="s">
        <v>5700</v>
      </c>
      <c r="F2746" s="151">
        <v>9</v>
      </c>
      <c r="G2746" s="151" t="s">
        <v>4182</v>
      </c>
      <c r="H2746" s="153">
        <v>5</v>
      </c>
      <c r="I2746" s="151">
        <v>6</v>
      </c>
      <c r="J2746" s="154" t="s">
        <v>182</v>
      </c>
    </row>
    <row r="2747" spans="1:10" x14ac:dyDescent="0.3">
      <c r="A2747" s="151">
        <v>2746</v>
      </c>
      <c r="B2747" s="151" t="s">
        <v>5771</v>
      </c>
      <c r="C2747" s="151" t="s">
        <v>5772</v>
      </c>
      <c r="D2747" s="151" t="s">
        <v>5699</v>
      </c>
      <c r="E2747" s="151" t="s">
        <v>5700</v>
      </c>
      <c r="F2747" s="151">
        <v>9</v>
      </c>
      <c r="G2747" s="151" t="s">
        <v>4182</v>
      </c>
      <c r="H2747" s="153">
        <v>5</v>
      </c>
      <c r="I2747" s="151">
        <v>6</v>
      </c>
      <c r="J2747" s="154" t="s">
        <v>182</v>
      </c>
    </row>
    <row r="2748" spans="1:10" x14ac:dyDescent="0.3">
      <c r="A2748" s="151">
        <v>2747</v>
      </c>
      <c r="B2748" s="151" t="s">
        <v>5773</v>
      </c>
      <c r="C2748" s="151" t="s">
        <v>5774</v>
      </c>
      <c r="D2748" s="151" t="s">
        <v>5699</v>
      </c>
      <c r="E2748" s="151" t="s">
        <v>5700</v>
      </c>
      <c r="F2748" s="151">
        <v>9</v>
      </c>
      <c r="G2748" s="151" t="s">
        <v>4182</v>
      </c>
      <c r="H2748" s="153">
        <v>5</v>
      </c>
      <c r="I2748" s="151">
        <v>6</v>
      </c>
      <c r="J2748" s="154" t="s">
        <v>182</v>
      </c>
    </row>
    <row r="2749" spans="1:10" x14ac:dyDescent="0.3">
      <c r="A2749" s="151">
        <v>2748</v>
      </c>
      <c r="B2749" s="151" t="s">
        <v>5775</v>
      </c>
      <c r="C2749" s="151" t="s">
        <v>5776</v>
      </c>
      <c r="D2749" s="151" t="s">
        <v>5699</v>
      </c>
      <c r="E2749" s="151" t="s">
        <v>5700</v>
      </c>
      <c r="F2749" s="151">
        <v>9</v>
      </c>
      <c r="G2749" s="151" t="s">
        <v>4182</v>
      </c>
      <c r="H2749" s="153">
        <v>5</v>
      </c>
      <c r="I2749" s="151">
        <v>6</v>
      </c>
      <c r="J2749" s="154" t="s">
        <v>182</v>
      </c>
    </row>
    <row r="2750" spans="1:10" x14ac:dyDescent="0.3">
      <c r="A2750" s="151">
        <v>2749</v>
      </c>
      <c r="B2750" s="151" t="s">
        <v>5777</v>
      </c>
      <c r="C2750" s="151" t="s">
        <v>5778</v>
      </c>
      <c r="D2750" s="151" t="s">
        <v>5699</v>
      </c>
      <c r="E2750" s="151" t="s">
        <v>5700</v>
      </c>
      <c r="F2750" s="151">
        <v>9</v>
      </c>
      <c r="G2750" s="151" t="s">
        <v>4182</v>
      </c>
      <c r="H2750" s="153">
        <v>5</v>
      </c>
      <c r="I2750" s="151">
        <v>6</v>
      </c>
      <c r="J2750" s="154" t="s">
        <v>182</v>
      </c>
    </row>
    <row r="2751" spans="1:10" x14ac:dyDescent="0.3">
      <c r="A2751" s="151">
        <v>2750</v>
      </c>
      <c r="B2751" s="151" t="s">
        <v>5779</v>
      </c>
      <c r="C2751" s="151" t="s">
        <v>5780</v>
      </c>
      <c r="D2751" s="151" t="s">
        <v>5699</v>
      </c>
      <c r="E2751" s="151" t="s">
        <v>5700</v>
      </c>
      <c r="F2751" s="151">
        <v>9</v>
      </c>
      <c r="G2751" s="151" t="s">
        <v>4182</v>
      </c>
      <c r="H2751" s="153">
        <v>5</v>
      </c>
      <c r="I2751" s="151">
        <v>6</v>
      </c>
      <c r="J2751" s="154" t="s">
        <v>182</v>
      </c>
    </row>
    <row r="2752" spans="1:10" x14ac:dyDescent="0.3">
      <c r="A2752" s="151">
        <v>2751</v>
      </c>
      <c r="B2752" s="151" t="s">
        <v>5781</v>
      </c>
      <c r="C2752" s="151" t="s">
        <v>5782</v>
      </c>
      <c r="D2752" s="151" t="s">
        <v>5699</v>
      </c>
      <c r="E2752" s="151" t="s">
        <v>5700</v>
      </c>
      <c r="F2752" s="151">
        <v>9</v>
      </c>
      <c r="G2752" s="151" t="s">
        <v>4182</v>
      </c>
      <c r="H2752" s="153">
        <v>5</v>
      </c>
      <c r="I2752" s="151">
        <v>6</v>
      </c>
      <c r="J2752" s="154" t="s">
        <v>182</v>
      </c>
    </row>
    <row r="2753" spans="1:10" x14ac:dyDescent="0.3">
      <c r="A2753" s="151">
        <v>2752</v>
      </c>
      <c r="B2753" s="151" t="s">
        <v>5783</v>
      </c>
      <c r="C2753" s="151" t="s">
        <v>5784</v>
      </c>
      <c r="D2753" s="151" t="s">
        <v>5699</v>
      </c>
      <c r="E2753" s="151" t="s">
        <v>5700</v>
      </c>
      <c r="F2753" s="151">
        <v>9</v>
      </c>
      <c r="G2753" s="151" t="s">
        <v>4182</v>
      </c>
      <c r="H2753" s="153">
        <v>5</v>
      </c>
      <c r="I2753" s="151">
        <v>6</v>
      </c>
      <c r="J2753" s="154" t="s">
        <v>182</v>
      </c>
    </row>
    <row r="2754" spans="1:10" x14ac:dyDescent="0.3">
      <c r="A2754" s="151">
        <v>2753</v>
      </c>
      <c r="B2754" s="151" t="s">
        <v>5785</v>
      </c>
      <c r="C2754" s="151" t="s">
        <v>5786</v>
      </c>
      <c r="D2754" s="151" t="s">
        <v>5699</v>
      </c>
      <c r="E2754" s="151" t="s">
        <v>5700</v>
      </c>
      <c r="F2754" s="151">
        <v>9</v>
      </c>
      <c r="G2754" s="151" t="s">
        <v>4182</v>
      </c>
      <c r="H2754" s="153">
        <v>5</v>
      </c>
      <c r="I2754" s="151">
        <v>6</v>
      </c>
      <c r="J2754" s="154" t="s">
        <v>182</v>
      </c>
    </row>
    <row r="2755" spans="1:10" x14ac:dyDescent="0.3">
      <c r="A2755" s="151">
        <v>2754</v>
      </c>
      <c r="B2755" s="151" t="s">
        <v>5787</v>
      </c>
      <c r="C2755" s="151" t="s">
        <v>5788</v>
      </c>
      <c r="D2755" s="151" t="s">
        <v>5699</v>
      </c>
      <c r="E2755" s="151" t="s">
        <v>5700</v>
      </c>
      <c r="F2755" s="151">
        <v>9</v>
      </c>
      <c r="G2755" s="151" t="s">
        <v>4182</v>
      </c>
      <c r="H2755" s="153">
        <v>5</v>
      </c>
      <c r="I2755" s="151">
        <v>6</v>
      </c>
      <c r="J2755" s="154" t="s">
        <v>182</v>
      </c>
    </row>
    <row r="2756" spans="1:10" x14ac:dyDescent="0.3">
      <c r="A2756" s="151">
        <v>2755</v>
      </c>
      <c r="B2756" s="151" t="s">
        <v>5789</v>
      </c>
      <c r="C2756" s="151" t="s">
        <v>5790</v>
      </c>
      <c r="D2756" s="151" t="s">
        <v>5699</v>
      </c>
      <c r="E2756" s="151" t="s">
        <v>5700</v>
      </c>
      <c r="F2756" s="151">
        <v>9</v>
      </c>
      <c r="G2756" s="151" t="s">
        <v>4182</v>
      </c>
      <c r="H2756" s="153">
        <v>5</v>
      </c>
      <c r="I2756" s="151">
        <v>6</v>
      </c>
      <c r="J2756" s="154" t="s">
        <v>182</v>
      </c>
    </row>
    <row r="2757" spans="1:10" x14ac:dyDescent="0.3">
      <c r="A2757" s="151">
        <v>2756</v>
      </c>
      <c r="B2757" s="151" t="s">
        <v>5791</v>
      </c>
      <c r="C2757" s="151" t="s">
        <v>5792</v>
      </c>
      <c r="D2757" s="151" t="s">
        <v>5699</v>
      </c>
      <c r="E2757" s="151" t="s">
        <v>5700</v>
      </c>
      <c r="F2757" s="151">
        <v>9</v>
      </c>
      <c r="G2757" s="151" t="s">
        <v>4182</v>
      </c>
      <c r="H2757" s="153">
        <v>5</v>
      </c>
      <c r="I2757" s="151">
        <v>6</v>
      </c>
      <c r="J2757" s="154" t="s">
        <v>182</v>
      </c>
    </row>
    <row r="2758" spans="1:10" x14ac:dyDescent="0.3">
      <c r="A2758" s="151">
        <v>2757</v>
      </c>
      <c r="B2758" s="151" t="s">
        <v>5793</v>
      </c>
      <c r="C2758" s="151" t="s">
        <v>5794</v>
      </c>
      <c r="D2758" s="151" t="s">
        <v>5699</v>
      </c>
      <c r="E2758" s="151" t="s">
        <v>5700</v>
      </c>
      <c r="F2758" s="151">
        <v>9</v>
      </c>
      <c r="G2758" s="151" t="s">
        <v>4182</v>
      </c>
      <c r="H2758" s="153">
        <v>5</v>
      </c>
      <c r="I2758" s="151">
        <v>6</v>
      </c>
      <c r="J2758" s="154" t="s">
        <v>182</v>
      </c>
    </row>
    <row r="2759" spans="1:10" x14ac:dyDescent="0.3">
      <c r="A2759" s="151">
        <v>2758</v>
      </c>
      <c r="B2759" s="151" t="s">
        <v>5795</v>
      </c>
      <c r="C2759" s="151" t="s">
        <v>5796</v>
      </c>
      <c r="D2759" s="151" t="s">
        <v>5699</v>
      </c>
      <c r="E2759" s="151" t="s">
        <v>5700</v>
      </c>
      <c r="F2759" s="151">
        <v>9</v>
      </c>
      <c r="G2759" s="151" t="s">
        <v>4182</v>
      </c>
      <c r="H2759" s="153">
        <v>5</v>
      </c>
      <c r="I2759" s="151">
        <v>6</v>
      </c>
      <c r="J2759" s="154" t="s">
        <v>182</v>
      </c>
    </row>
    <row r="2760" spans="1:10" x14ac:dyDescent="0.3">
      <c r="A2760" s="151">
        <v>2759</v>
      </c>
      <c r="B2760" s="151" t="s">
        <v>5797</v>
      </c>
      <c r="C2760" s="151" t="s">
        <v>5798</v>
      </c>
      <c r="D2760" s="151" t="s">
        <v>5699</v>
      </c>
      <c r="E2760" s="151" t="s">
        <v>5700</v>
      </c>
      <c r="F2760" s="151">
        <v>9</v>
      </c>
      <c r="G2760" s="151" t="s">
        <v>4182</v>
      </c>
      <c r="H2760" s="153">
        <v>5</v>
      </c>
      <c r="I2760" s="151">
        <v>6</v>
      </c>
      <c r="J2760" s="154" t="s">
        <v>182</v>
      </c>
    </row>
    <row r="2761" spans="1:10" x14ac:dyDescent="0.3">
      <c r="A2761" s="151">
        <v>2760</v>
      </c>
      <c r="B2761" s="151" t="s">
        <v>5799</v>
      </c>
      <c r="C2761" s="151" t="s">
        <v>5800</v>
      </c>
      <c r="D2761" s="151" t="s">
        <v>5699</v>
      </c>
      <c r="E2761" s="151" t="s">
        <v>5700</v>
      </c>
      <c r="F2761" s="151">
        <v>9</v>
      </c>
      <c r="G2761" s="151" t="s">
        <v>4182</v>
      </c>
      <c r="H2761" s="153">
        <v>5</v>
      </c>
      <c r="I2761" s="151">
        <v>6</v>
      </c>
      <c r="J2761" s="154" t="s">
        <v>182</v>
      </c>
    </row>
    <row r="2762" spans="1:10" x14ac:dyDescent="0.3">
      <c r="A2762" s="151">
        <v>2761</v>
      </c>
      <c r="B2762" s="151" t="s">
        <v>5801</v>
      </c>
      <c r="C2762" s="151" t="s">
        <v>5802</v>
      </c>
      <c r="D2762" s="151" t="s">
        <v>5699</v>
      </c>
      <c r="E2762" s="151" t="s">
        <v>5700</v>
      </c>
      <c r="F2762" s="151">
        <v>9</v>
      </c>
      <c r="G2762" s="151" t="s">
        <v>4182</v>
      </c>
      <c r="H2762" s="153">
        <v>5</v>
      </c>
      <c r="I2762" s="151">
        <v>6</v>
      </c>
      <c r="J2762" s="154" t="s">
        <v>182</v>
      </c>
    </row>
    <row r="2763" spans="1:10" x14ac:dyDescent="0.3">
      <c r="A2763" s="151">
        <v>2762</v>
      </c>
      <c r="B2763" s="151" t="s">
        <v>5803</v>
      </c>
      <c r="C2763" s="151" t="s">
        <v>5804</v>
      </c>
      <c r="D2763" s="151" t="s">
        <v>5699</v>
      </c>
      <c r="E2763" s="151" t="s">
        <v>5700</v>
      </c>
      <c r="F2763" s="151">
        <v>9</v>
      </c>
      <c r="G2763" s="151" t="s">
        <v>4182</v>
      </c>
      <c r="H2763" s="153">
        <v>5</v>
      </c>
      <c r="I2763" s="151">
        <v>6</v>
      </c>
      <c r="J2763" s="154" t="s">
        <v>182</v>
      </c>
    </row>
    <row r="2764" spans="1:10" x14ac:dyDescent="0.3">
      <c r="A2764" s="151">
        <v>2763</v>
      </c>
      <c r="B2764" s="151" t="s">
        <v>5805</v>
      </c>
      <c r="C2764" s="151" t="s">
        <v>5806</v>
      </c>
      <c r="D2764" s="151" t="s">
        <v>5699</v>
      </c>
      <c r="E2764" s="151" t="s">
        <v>5700</v>
      </c>
      <c r="F2764" s="151">
        <v>9</v>
      </c>
      <c r="G2764" s="151" t="s">
        <v>4182</v>
      </c>
      <c r="H2764" s="153">
        <v>5</v>
      </c>
      <c r="I2764" s="151">
        <v>6</v>
      </c>
      <c r="J2764" s="154" t="s">
        <v>182</v>
      </c>
    </row>
    <row r="2765" spans="1:10" x14ac:dyDescent="0.3">
      <c r="A2765" s="151">
        <v>2764</v>
      </c>
      <c r="B2765" s="151" t="s">
        <v>5807</v>
      </c>
      <c r="C2765" s="151" t="s">
        <v>5808</v>
      </c>
      <c r="D2765" s="151" t="s">
        <v>5699</v>
      </c>
      <c r="E2765" s="151" t="s">
        <v>5700</v>
      </c>
      <c r="F2765" s="151">
        <v>9</v>
      </c>
      <c r="G2765" s="151" t="s">
        <v>4182</v>
      </c>
      <c r="H2765" s="153">
        <v>5</v>
      </c>
      <c r="I2765" s="151">
        <v>6</v>
      </c>
      <c r="J2765" s="154" t="s">
        <v>182</v>
      </c>
    </row>
    <row r="2766" spans="1:10" x14ac:dyDescent="0.3">
      <c r="A2766" s="151">
        <v>2765</v>
      </c>
      <c r="B2766" s="151" t="s">
        <v>5809</v>
      </c>
      <c r="C2766" s="151" t="s">
        <v>5810</v>
      </c>
      <c r="D2766" s="151" t="s">
        <v>5699</v>
      </c>
      <c r="E2766" s="151" t="s">
        <v>5700</v>
      </c>
      <c r="F2766" s="151">
        <v>9</v>
      </c>
      <c r="G2766" s="151" t="s">
        <v>4182</v>
      </c>
      <c r="H2766" s="153">
        <v>5</v>
      </c>
      <c r="I2766" s="151">
        <v>6</v>
      </c>
      <c r="J2766" s="154" t="s">
        <v>182</v>
      </c>
    </row>
    <row r="2767" spans="1:10" x14ac:dyDescent="0.3">
      <c r="A2767" s="151">
        <v>2766</v>
      </c>
      <c r="B2767" s="151" t="s">
        <v>5811</v>
      </c>
      <c r="C2767" s="151" t="s">
        <v>5812</v>
      </c>
      <c r="D2767" s="151" t="s">
        <v>5699</v>
      </c>
      <c r="E2767" s="151" t="s">
        <v>5700</v>
      </c>
      <c r="F2767" s="151">
        <v>9</v>
      </c>
      <c r="G2767" s="151" t="s">
        <v>4182</v>
      </c>
      <c r="H2767" s="153">
        <v>5</v>
      </c>
      <c r="I2767" s="151">
        <v>6</v>
      </c>
      <c r="J2767" s="154" t="s">
        <v>182</v>
      </c>
    </row>
    <row r="2768" spans="1:10" x14ac:dyDescent="0.3">
      <c r="A2768" s="151">
        <v>2767</v>
      </c>
      <c r="B2768" s="151" t="s">
        <v>5813</v>
      </c>
      <c r="C2768" s="151" t="s">
        <v>5814</v>
      </c>
      <c r="D2768" s="151" t="s">
        <v>5699</v>
      </c>
      <c r="E2768" s="151" t="s">
        <v>5700</v>
      </c>
      <c r="F2768" s="151">
        <v>9</v>
      </c>
      <c r="G2768" s="151" t="s">
        <v>4182</v>
      </c>
      <c r="H2768" s="153">
        <v>5</v>
      </c>
      <c r="I2768" s="151">
        <v>6</v>
      </c>
      <c r="J2768" s="154" t="s">
        <v>182</v>
      </c>
    </row>
    <row r="2769" spans="1:10" x14ac:dyDescent="0.3">
      <c r="A2769" s="151">
        <v>2768</v>
      </c>
      <c r="B2769" s="151" t="s">
        <v>5815</v>
      </c>
      <c r="C2769" s="151" t="s">
        <v>5816</v>
      </c>
      <c r="D2769" s="151" t="s">
        <v>5699</v>
      </c>
      <c r="E2769" s="151" t="s">
        <v>5700</v>
      </c>
      <c r="F2769" s="151">
        <v>9</v>
      </c>
      <c r="G2769" s="151" t="s">
        <v>4182</v>
      </c>
      <c r="H2769" s="153">
        <v>5</v>
      </c>
      <c r="I2769" s="151">
        <v>6</v>
      </c>
      <c r="J2769" s="154" t="s">
        <v>182</v>
      </c>
    </row>
    <row r="2770" spans="1:10" x14ac:dyDescent="0.3">
      <c r="A2770" s="151">
        <v>2769</v>
      </c>
      <c r="B2770" s="151" t="s">
        <v>5817</v>
      </c>
      <c r="C2770" s="151" t="s">
        <v>5818</v>
      </c>
      <c r="D2770" s="151" t="s">
        <v>5819</v>
      </c>
      <c r="E2770" s="151" t="s">
        <v>5820</v>
      </c>
      <c r="F2770" s="151">
        <v>9</v>
      </c>
      <c r="G2770" s="151" t="s">
        <v>4182</v>
      </c>
      <c r="H2770" s="153">
        <v>5</v>
      </c>
      <c r="I2770" s="151">
        <v>6</v>
      </c>
      <c r="J2770" s="154" t="s">
        <v>182</v>
      </c>
    </row>
    <row r="2771" spans="1:10" x14ac:dyDescent="0.3">
      <c r="A2771" s="151">
        <v>2770</v>
      </c>
      <c r="B2771" s="151" t="s">
        <v>5821</v>
      </c>
      <c r="C2771" s="151" t="s">
        <v>5822</v>
      </c>
      <c r="D2771" s="151" t="s">
        <v>5819</v>
      </c>
      <c r="E2771" s="151" t="s">
        <v>5820</v>
      </c>
      <c r="F2771" s="151">
        <v>9</v>
      </c>
      <c r="G2771" s="151" t="s">
        <v>4182</v>
      </c>
      <c r="H2771" s="153">
        <v>5</v>
      </c>
      <c r="I2771" s="151">
        <v>6</v>
      </c>
      <c r="J2771" s="154" t="s">
        <v>182</v>
      </c>
    </row>
    <row r="2772" spans="1:10" x14ac:dyDescent="0.3">
      <c r="A2772" s="151">
        <v>2771</v>
      </c>
      <c r="B2772" s="151" t="s">
        <v>5823</v>
      </c>
      <c r="C2772" s="151" t="s">
        <v>5824</v>
      </c>
      <c r="D2772" s="151" t="s">
        <v>5819</v>
      </c>
      <c r="E2772" s="151" t="s">
        <v>5820</v>
      </c>
      <c r="F2772" s="151">
        <v>9</v>
      </c>
      <c r="G2772" s="151" t="s">
        <v>4182</v>
      </c>
      <c r="H2772" s="153">
        <v>5</v>
      </c>
      <c r="I2772" s="151">
        <v>6</v>
      </c>
      <c r="J2772" s="154" t="s">
        <v>182</v>
      </c>
    </row>
    <row r="2773" spans="1:10" x14ac:dyDescent="0.3">
      <c r="A2773" s="151">
        <v>2772</v>
      </c>
      <c r="B2773" s="151" t="s">
        <v>5825</v>
      </c>
      <c r="C2773" s="151" t="s">
        <v>5826</v>
      </c>
      <c r="D2773" s="151" t="s">
        <v>5819</v>
      </c>
      <c r="E2773" s="151" t="s">
        <v>5820</v>
      </c>
      <c r="F2773" s="151">
        <v>9</v>
      </c>
      <c r="G2773" s="151" t="s">
        <v>4182</v>
      </c>
      <c r="H2773" s="153">
        <v>5</v>
      </c>
      <c r="I2773" s="151">
        <v>6</v>
      </c>
      <c r="J2773" s="154" t="s">
        <v>182</v>
      </c>
    </row>
    <row r="2774" spans="1:10" x14ac:dyDescent="0.3">
      <c r="A2774" s="151">
        <v>2773</v>
      </c>
      <c r="B2774" s="151" t="s">
        <v>5827</v>
      </c>
      <c r="C2774" s="151" t="s">
        <v>5828</v>
      </c>
      <c r="D2774" s="151" t="s">
        <v>5819</v>
      </c>
      <c r="E2774" s="151" t="s">
        <v>5820</v>
      </c>
      <c r="F2774" s="151">
        <v>9</v>
      </c>
      <c r="G2774" s="151" t="s">
        <v>4182</v>
      </c>
      <c r="H2774" s="153">
        <v>5</v>
      </c>
      <c r="I2774" s="151">
        <v>6</v>
      </c>
      <c r="J2774" s="154" t="s">
        <v>182</v>
      </c>
    </row>
    <row r="2775" spans="1:10" x14ac:dyDescent="0.3">
      <c r="A2775" s="151">
        <v>2774</v>
      </c>
      <c r="B2775" s="151" t="s">
        <v>5829</v>
      </c>
      <c r="C2775" s="151" t="s">
        <v>5830</v>
      </c>
      <c r="D2775" s="151" t="s">
        <v>5819</v>
      </c>
      <c r="E2775" s="151" t="s">
        <v>5820</v>
      </c>
      <c r="F2775" s="151">
        <v>9</v>
      </c>
      <c r="G2775" s="151" t="s">
        <v>4182</v>
      </c>
      <c r="H2775" s="153">
        <v>5</v>
      </c>
      <c r="I2775" s="151">
        <v>6</v>
      </c>
      <c r="J2775" s="154" t="s">
        <v>182</v>
      </c>
    </row>
    <row r="2776" spans="1:10" x14ac:dyDescent="0.3">
      <c r="A2776" s="151">
        <v>2775</v>
      </c>
      <c r="B2776" s="151" t="s">
        <v>5831</v>
      </c>
      <c r="C2776" s="151" t="s">
        <v>5832</v>
      </c>
      <c r="D2776" s="151" t="s">
        <v>5819</v>
      </c>
      <c r="E2776" s="151" t="s">
        <v>5820</v>
      </c>
      <c r="F2776" s="151">
        <v>9</v>
      </c>
      <c r="G2776" s="151" t="s">
        <v>4182</v>
      </c>
      <c r="H2776" s="153">
        <v>5</v>
      </c>
      <c r="I2776" s="151">
        <v>6</v>
      </c>
      <c r="J2776" s="154" t="s">
        <v>182</v>
      </c>
    </row>
    <row r="2777" spans="1:10" x14ac:dyDescent="0.3">
      <c r="A2777" s="151">
        <v>2776</v>
      </c>
      <c r="B2777" s="151" t="s">
        <v>5833</v>
      </c>
      <c r="C2777" s="151" t="s">
        <v>5834</v>
      </c>
      <c r="D2777" s="151" t="s">
        <v>5819</v>
      </c>
      <c r="E2777" s="151" t="s">
        <v>5820</v>
      </c>
      <c r="F2777" s="151">
        <v>9</v>
      </c>
      <c r="G2777" s="151" t="s">
        <v>4182</v>
      </c>
      <c r="H2777" s="153">
        <v>5</v>
      </c>
      <c r="I2777" s="151">
        <v>6</v>
      </c>
      <c r="J2777" s="154" t="s">
        <v>182</v>
      </c>
    </row>
    <row r="2778" spans="1:10" x14ac:dyDescent="0.3">
      <c r="A2778" s="151">
        <v>2777</v>
      </c>
      <c r="B2778" s="151" t="s">
        <v>5835</v>
      </c>
      <c r="C2778" s="151" t="s">
        <v>5836</v>
      </c>
      <c r="D2778" s="151" t="s">
        <v>5819</v>
      </c>
      <c r="E2778" s="151" t="s">
        <v>5820</v>
      </c>
      <c r="F2778" s="151">
        <v>9</v>
      </c>
      <c r="G2778" s="151" t="s">
        <v>4182</v>
      </c>
      <c r="H2778" s="153">
        <v>5</v>
      </c>
      <c r="I2778" s="151">
        <v>6</v>
      </c>
      <c r="J2778" s="154" t="s">
        <v>182</v>
      </c>
    </row>
    <row r="2779" spans="1:10" x14ac:dyDescent="0.3">
      <c r="A2779" s="151">
        <v>2778</v>
      </c>
      <c r="B2779" s="151" t="s">
        <v>5837</v>
      </c>
      <c r="C2779" s="151" t="s">
        <v>5838</v>
      </c>
      <c r="D2779" s="151" t="s">
        <v>5819</v>
      </c>
      <c r="E2779" s="151" t="s">
        <v>5820</v>
      </c>
      <c r="F2779" s="151">
        <v>9</v>
      </c>
      <c r="G2779" s="151" t="s">
        <v>4182</v>
      </c>
      <c r="H2779" s="153">
        <v>5</v>
      </c>
      <c r="I2779" s="151">
        <v>6</v>
      </c>
      <c r="J2779" s="154" t="s">
        <v>182</v>
      </c>
    </row>
    <row r="2780" spans="1:10" x14ac:dyDescent="0.3">
      <c r="A2780" s="151">
        <v>2779</v>
      </c>
      <c r="B2780" s="151" t="s">
        <v>5839</v>
      </c>
      <c r="C2780" s="151" t="s">
        <v>5840</v>
      </c>
      <c r="D2780" s="151" t="s">
        <v>5819</v>
      </c>
      <c r="E2780" s="151" t="s">
        <v>5820</v>
      </c>
      <c r="F2780" s="151">
        <v>9</v>
      </c>
      <c r="G2780" s="151" t="s">
        <v>4182</v>
      </c>
      <c r="H2780" s="153">
        <v>5</v>
      </c>
      <c r="I2780" s="151">
        <v>6</v>
      </c>
      <c r="J2780" s="154" t="s">
        <v>182</v>
      </c>
    </row>
    <row r="2781" spans="1:10" x14ac:dyDescent="0.3">
      <c r="A2781" s="151">
        <v>2780</v>
      </c>
      <c r="B2781" s="151" t="s">
        <v>5841</v>
      </c>
      <c r="C2781" s="151" t="s">
        <v>5842</v>
      </c>
      <c r="D2781" s="151" t="s">
        <v>5819</v>
      </c>
      <c r="E2781" s="151" t="s">
        <v>5820</v>
      </c>
      <c r="F2781" s="151">
        <v>9</v>
      </c>
      <c r="G2781" s="151" t="s">
        <v>4182</v>
      </c>
      <c r="H2781" s="153">
        <v>5</v>
      </c>
      <c r="I2781" s="151">
        <v>6</v>
      </c>
      <c r="J2781" s="154" t="s">
        <v>182</v>
      </c>
    </row>
    <row r="2782" spans="1:10" x14ac:dyDescent="0.3">
      <c r="A2782" s="151">
        <v>2781</v>
      </c>
      <c r="B2782" s="151" t="s">
        <v>5843</v>
      </c>
      <c r="C2782" s="151" t="s">
        <v>5844</v>
      </c>
      <c r="D2782" s="151" t="s">
        <v>5819</v>
      </c>
      <c r="E2782" s="151" t="s">
        <v>5820</v>
      </c>
      <c r="F2782" s="151">
        <v>9</v>
      </c>
      <c r="G2782" s="151" t="s">
        <v>4182</v>
      </c>
      <c r="H2782" s="153">
        <v>5</v>
      </c>
      <c r="I2782" s="151">
        <v>6</v>
      </c>
      <c r="J2782" s="154" t="s">
        <v>182</v>
      </c>
    </row>
    <row r="2783" spans="1:10" x14ac:dyDescent="0.3">
      <c r="A2783" s="151">
        <v>2782</v>
      </c>
      <c r="B2783" s="151" t="s">
        <v>5845</v>
      </c>
      <c r="C2783" s="151" t="s">
        <v>5846</v>
      </c>
      <c r="D2783" s="151" t="s">
        <v>5819</v>
      </c>
      <c r="E2783" s="151" t="s">
        <v>5820</v>
      </c>
      <c r="F2783" s="151">
        <v>9</v>
      </c>
      <c r="G2783" s="151" t="s">
        <v>4182</v>
      </c>
      <c r="H2783" s="153">
        <v>5</v>
      </c>
      <c r="I2783" s="151">
        <v>6</v>
      </c>
      <c r="J2783" s="154" t="s">
        <v>182</v>
      </c>
    </row>
    <row r="2784" spans="1:10" x14ac:dyDescent="0.3">
      <c r="A2784" s="151">
        <v>2783</v>
      </c>
      <c r="B2784" s="151" t="s">
        <v>5847</v>
      </c>
      <c r="C2784" s="151" t="s">
        <v>5848</v>
      </c>
      <c r="D2784" s="151" t="s">
        <v>5819</v>
      </c>
      <c r="E2784" s="151" t="s">
        <v>5820</v>
      </c>
      <c r="F2784" s="151">
        <v>9</v>
      </c>
      <c r="G2784" s="151" t="s">
        <v>4182</v>
      </c>
      <c r="H2784" s="153">
        <v>5</v>
      </c>
      <c r="I2784" s="151">
        <v>6</v>
      </c>
      <c r="J2784" s="154" t="s">
        <v>182</v>
      </c>
    </row>
    <row r="2785" spans="1:10" x14ac:dyDescent="0.3">
      <c r="A2785" s="151">
        <v>2784</v>
      </c>
      <c r="B2785" s="151" t="s">
        <v>5849</v>
      </c>
      <c r="C2785" s="151" t="s">
        <v>5850</v>
      </c>
      <c r="D2785" s="151" t="s">
        <v>5819</v>
      </c>
      <c r="E2785" s="151" t="s">
        <v>5820</v>
      </c>
      <c r="F2785" s="151">
        <v>9</v>
      </c>
      <c r="G2785" s="151" t="s">
        <v>4182</v>
      </c>
      <c r="H2785" s="153">
        <v>5</v>
      </c>
      <c r="I2785" s="151">
        <v>6</v>
      </c>
      <c r="J2785" s="154" t="s">
        <v>182</v>
      </c>
    </row>
    <row r="2786" spans="1:10" x14ac:dyDescent="0.3">
      <c r="A2786" s="151">
        <v>2785</v>
      </c>
      <c r="B2786" s="151" t="s">
        <v>5851</v>
      </c>
      <c r="C2786" s="151" t="s">
        <v>5852</v>
      </c>
      <c r="D2786" s="151" t="s">
        <v>5819</v>
      </c>
      <c r="E2786" s="151" t="s">
        <v>5820</v>
      </c>
      <c r="F2786" s="151">
        <v>9</v>
      </c>
      <c r="G2786" s="151" t="s">
        <v>4182</v>
      </c>
      <c r="H2786" s="153">
        <v>5</v>
      </c>
      <c r="I2786" s="151">
        <v>6</v>
      </c>
      <c r="J2786" s="154" t="s">
        <v>182</v>
      </c>
    </row>
    <row r="2787" spans="1:10" x14ac:dyDescent="0.3">
      <c r="A2787" s="151">
        <v>2786</v>
      </c>
      <c r="B2787" s="151" t="s">
        <v>5853</v>
      </c>
      <c r="C2787" s="151" t="s">
        <v>5854</v>
      </c>
      <c r="D2787" s="151" t="s">
        <v>5819</v>
      </c>
      <c r="E2787" s="151" t="s">
        <v>5820</v>
      </c>
      <c r="F2787" s="151">
        <v>9</v>
      </c>
      <c r="G2787" s="151" t="s">
        <v>4182</v>
      </c>
      <c r="H2787" s="153">
        <v>5</v>
      </c>
      <c r="I2787" s="151">
        <v>6</v>
      </c>
      <c r="J2787" s="154" t="s">
        <v>182</v>
      </c>
    </row>
    <row r="2788" spans="1:10" x14ac:dyDescent="0.3">
      <c r="A2788" s="151">
        <v>2787</v>
      </c>
      <c r="B2788" s="151" t="s">
        <v>5855</v>
      </c>
      <c r="C2788" s="151" t="s">
        <v>5856</v>
      </c>
      <c r="D2788" s="151" t="s">
        <v>5819</v>
      </c>
      <c r="E2788" s="151" t="s">
        <v>5820</v>
      </c>
      <c r="F2788" s="151">
        <v>9</v>
      </c>
      <c r="G2788" s="151" t="s">
        <v>4182</v>
      </c>
      <c r="H2788" s="153">
        <v>5</v>
      </c>
      <c r="I2788" s="151">
        <v>6</v>
      </c>
      <c r="J2788" s="154" t="s">
        <v>182</v>
      </c>
    </row>
    <row r="2789" spans="1:10" x14ac:dyDescent="0.3">
      <c r="A2789" s="151">
        <v>2788</v>
      </c>
      <c r="B2789" s="151" t="s">
        <v>5857</v>
      </c>
      <c r="C2789" s="151" t="s">
        <v>5858</v>
      </c>
      <c r="D2789" s="151" t="s">
        <v>5819</v>
      </c>
      <c r="E2789" s="151" t="s">
        <v>5820</v>
      </c>
      <c r="F2789" s="151">
        <v>9</v>
      </c>
      <c r="G2789" s="151" t="s">
        <v>4182</v>
      </c>
      <c r="H2789" s="153">
        <v>5</v>
      </c>
      <c r="I2789" s="151">
        <v>6</v>
      </c>
      <c r="J2789" s="154" t="s">
        <v>182</v>
      </c>
    </row>
    <row r="2790" spans="1:10" x14ac:dyDescent="0.3">
      <c r="A2790" s="151">
        <v>2789</v>
      </c>
      <c r="B2790" s="151" t="s">
        <v>5859</v>
      </c>
      <c r="C2790" s="151" t="s">
        <v>5860</v>
      </c>
      <c r="D2790" s="151" t="s">
        <v>5819</v>
      </c>
      <c r="E2790" s="151" t="s">
        <v>5820</v>
      </c>
      <c r="F2790" s="151">
        <v>9</v>
      </c>
      <c r="G2790" s="151" t="s">
        <v>4182</v>
      </c>
      <c r="H2790" s="153">
        <v>5</v>
      </c>
      <c r="I2790" s="151">
        <v>6</v>
      </c>
      <c r="J2790" s="154" t="s">
        <v>182</v>
      </c>
    </row>
    <row r="2791" spans="1:10" x14ac:dyDescent="0.3">
      <c r="A2791" s="151">
        <v>2790</v>
      </c>
      <c r="B2791" s="151" t="s">
        <v>5861</v>
      </c>
      <c r="C2791" s="151" t="s">
        <v>5862</v>
      </c>
      <c r="D2791" s="151" t="s">
        <v>5819</v>
      </c>
      <c r="E2791" s="151" t="s">
        <v>5820</v>
      </c>
      <c r="F2791" s="151">
        <v>9</v>
      </c>
      <c r="G2791" s="151" t="s">
        <v>4182</v>
      </c>
      <c r="H2791" s="153">
        <v>5</v>
      </c>
      <c r="I2791" s="151">
        <v>6</v>
      </c>
      <c r="J2791" s="154" t="s">
        <v>182</v>
      </c>
    </row>
    <row r="2792" spans="1:10" x14ac:dyDescent="0.3">
      <c r="A2792" s="151">
        <v>2791</v>
      </c>
      <c r="B2792" s="151" t="s">
        <v>5863</v>
      </c>
      <c r="C2792" s="151" t="s">
        <v>5864</v>
      </c>
      <c r="D2792" s="151" t="s">
        <v>5819</v>
      </c>
      <c r="E2792" s="151" t="s">
        <v>5820</v>
      </c>
      <c r="F2792" s="151">
        <v>9</v>
      </c>
      <c r="G2792" s="151" t="s">
        <v>4182</v>
      </c>
      <c r="H2792" s="153">
        <v>4</v>
      </c>
      <c r="I2792" s="151">
        <v>4</v>
      </c>
      <c r="J2792" s="154" t="s">
        <v>552</v>
      </c>
    </row>
    <row r="2793" spans="1:10" x14ac:dyDescent="0.3">
      <c r="A2793" s="151">
        <v>2792</v>
      </c>
      <c r="B2793" s="151" t="s">
        <v>5865</v>
      </c>
      <c r="C2793" s="151" t="s">
        <v>5866</v>
      </c>
      <c r="D2793" s="151" t="s">
        <v>5819</v>
      </c>
      <c r="E2793" s="151" t="s">
        <v>5820</v>
      </c>
      <c r="F2793" s="151">
        <v>9</v>
      </c>
      <c r="G2793" s="151" t="s">
        <v>4182</v>
      </c>
      <c r="H2793" s="153">
        <v>4</v>
      </c>
      <c r="I2793" s="151">
        <v>4</v>
      </c>
      <c r="J2793" s="154" t="s">
        <v>552</v>
      </c>
    </row>
    <row r="2794" spans="1:10" x14ac:dyDescent="0.3">
      <c r="A2794" s="151">
        <v>2793</v>
      </c>
      <c r="B2794" s="151" t="s">
        <v>5867</v>
      </c>
      <c r="C2794" s="151" t="s">
        <v>5868</v>
      </c>
      <c r="D2794" s="151" t="s">
        <v>5819</v>
      </c>
      <c r="E2794" s="151" t="s">
        <v>5820</v>
      </c>
      <c r="F2794" s="151">
        <v>9</v>
      </c>
      <c r="G2794" s="151" t="s">
        <v>4182</v>
      </c>
      <c r="H2794" s="153">
        <v>4</v>
      </c>
      <c r="I2794" s="151">
        <v>4</v>
      </c>
      <c r="J2794" s="154" t="s">
        <v>552</v>
      </c>
    </row>
    <row r="2795" spans="1:10" x14ac:dyDescent="0.3">
      <c r="A2795" s="151">
        <v>2794</v>
      </c>
      <c r="B2795" s="151" t="s">
        <v>5869</v>
      </c>
      <c r="C2795" s="151" t="s">
        <v>5870</v>
      </c>
      <c r="D2795" s="151" t="s">
        <v>5819</v>
      </c>
      <c r="E2795" s="151" t="s">
        <v>5820</v>
      </c>
      <c r="F2795" s="151">
        <v>9</v>
      </c>
      <c r="G2795" s="151" t="s">
        <v>4182</v>
      </c>
      <c r="H2795" s="153">
        <v>5</v>
      </c>
      <c r="I2795" s="151">
        <v>6</v>
      </c>
      <c r="J2795" s="154" t="s">
        <v>182</v>
      </c>
    </row>
    <row r="2796" spans="1:10" x14ac:dyDescent="0.3">
      <c r="A2796" s="151">
        <v>2795</v>
      </c>
      <c r="B2796" s="151" t="s">
        <v>5871</v>
      </c>
      <c r="C2796" s="151" t="s">
        <v>5872</v>
      </c>
      <c r="D2796" s="151" t="s">
        <v>5819</v>
      </c>
      <c r="E2796" s="151" t="s">
        <v>5820</v>
      </c>
      <c r="F2796" s="151">
        <v>9</v>
      </c>
      <c r="G2796" s="151" t="s">
        <v>4182</v>
      </c>
      <c r="H2796" s="153">
        <v>5</v>
      </c>
      <c r="I2796" s="151">
        <v>6</v>
      </c>
      <c r="J2796" s="154" t="s">
        <v>182</v>
      </c>
    </row>
    <row r="2797" spans="1:10" x14ac:dyDescent="0.3">
      <c r="A2797" s="151">
        <v>2796</v>
      </c>
      <c r="B2797" s="151" t="s">
        <v>5873</v>
      </c>
      <c r="C2797" s="151" t="s">
        <v>5874</v>
      </c>
      <c r="D2797" s="151" t="s">
        <v>5819</v>
      </c>
      <c r="E2797" s="151" t="s">
        <v>5820</v>
      </c>
      <c r="F2797" s="151">
        <v>9</v>
      </c>
      <c r="G2797" s="151" t="s">
        <v>4182</v>
      </c>
      <c r="H2797" s="153">
        <v>5</v>
      </c>
      <c r="I2797" s="151">
        <v>6</v>
      </c>
      <c r="J2797" s="154" t="s">
        <v>182</v>
      </c>
    </row>
    <row r="2798" spans="1:10" x14ac:dyDescent="0.3">
      <c r="A2798" s="151">
        <v>2797</v>
      </c>
      <c r="B2798" s="151" t="s">
        <v>5875</v>
      </c>
      <c r="C2798" s="151" t="s">
        <v>5876</v>
      </c>
      <c r="D2798" s="151" t="s">
        <v>5819</v>
      </c>
      <c r="E2798" s="151" t="s">
        <v>5820</v>
      </c>
      <c r="F2798" s="151">
        <v>9</v>
      </c>
      <c r="G2798" s="151" t="s">
        <v>4182</v>
      </c>
      <c r="H2798" s="153">
        <v>5</v>
      </c>
      <c r="I2798" s="151">
        <v>6</v>
      </c>
      <c r="J2798" s="154" t="s">
        <v>182</v>
      </c>
    </row>
    <row r="2799" spans="1:10" x14ac:dyDescent="0.3">
      <c r="A2799" s="151">
        <v>2798</v>
      </c>
      <c r="B2799" s="151" t="s">
        <v>5877</v>
      </c>
      <c r="C2799" s="151" t="s">
        <v>5878</v>
      </c>
      <c r="D2799" s="151" t="s">
        <v>5819</v>
      </c>
      <c r="E2799" s="151" t="s">
        <v>5820</v>
      </c>
      <c r="F2799" s="151">
        <v>9</v>
      </c>
      <c r="G2799" s="151" t="s">
        <v>4182</v>
      </c>
      <c r="H2799" s="153">
        <v>4</v>
      </c>
      <c r="I2799" s="151">
        <v>4</v>
      </c>
      <c r="J2799" s="154" t="s">
        <v>552</v>
      </c>
    </row>
    <row r="2800" spans="1:10" x14ac:dyDescent="0.3">
      <c r="A2800" s="151">
        <v>2799</v>
      </c>
      <c r="B2800" s="151" t="s">
        <v>5879</v>
      </c>
      <c r="C2800" s="151" t="s">
        <v>5880</v>
      </c>
      <c r="D2800" s="151" t="s">
        <v>5819</v>
      </c>
      <c r="E2800" s="151" t="s">
        <v>5820</v>
      </c>
      <c r="F2800" s="151">
        <v>9</v>
      </c>
      <c r="G2800" s="151" t="s">
        <v>4182</v>
      </c>
      <c r="H2800" s="153">
        <v>5</v>
      </c>
      <c r="I2800" s="151">
        <v>6</v>
      </c>
      <c r="J2800" s="154" t="s">
        <v>182</v>
      </c>
    </row>
    <row r="2801" spans="1:10" x14ac:dyDescent="0.3">
      <c r="A2801" s="151">
        <v>2800</v>
      </c>
      <c r="B2801" s="151" t="s">
        <v>5881</v>
      </c>
      <c r="C2801" s="151" t="s">
        <v>5882</v>
      </c>
      <c r="D2801" s="151" t="s">
        <v>5819</v>
      </c>
      <c r="E2801" s="151" t="s">
        <v>5820</v>
      </c>
      <c r="F2801" s="151">
        <v>9</v>
      </c>
      <c r="G2801" s="151" t="s">
        <v>4182</v>
      </c>
      <c r="H2801" s="153">
        <v>4</v>
      </c>
      <c r="I2801" s="151">
        <v>4</v>
      </c>
      <c r="J2801" s="154" t="s">
        <v>552</v>
      </c>
    </row>
    <row r="2802" spans="1:10" x14ac:dyDescent="0.3">
      <c r="A2802" s="151">
        <v>2801</v>
      </c>
      <c r="B2802" s="151" t="s">
        <v>5883</v>
      </c>
      <c r="C2802" s="151" t="s">
        <v>5884</v>
      </c>
      <c r="D2802" s="151" t="s">
        <v>5819</v>
      </c>
      <c r="E2802" s="151" t="s">
        <v>5820</v>
      </c>
      <c r="F2802" s="151">
        <v>9</v>
      </c>
      <c r="G2802" s="151" t="s">
        <v>4182</v>
      </c>
      <c r="H2802" s="153">
        <v>4</v>
      </c>
      <c r="I2802" s="151">
        <v>4</v>
      </c>
      <c r="J2802" s="154" t="s">
        <v>552</v>
      </c>
    </row>
    <row r="2803" spans="1:10" x14ac:dyDescent="0.3">
      <c r="A2803" s="151">
        <v>2802</v>
      </c>
      <c r="B2803" s="151" t="s">
        <v>5885</v>
      </c>
      <c r="C2803" s="151" t="s">
        <v>5886</v>
      </c>
      <c r="D2803" s="151" t="s">
        <v>5819</v>
      </c>
      <c r="E2803" s="151" t="s">
        <v>5820</v>
      </c>
      <c r="F2803" s="151">
        <v>9</v>
      </c>
      <c r="G2803" s="151" t="s">
        <v>4182</v>
      </c>
      <c r="H2803" s="153">
        <v>5</v>
      </c>
      <c r="I2803" s="151">
        <v>6</v>
      </c>
      <c r="J2803" s="154" t="s">
        <v>182</v>
      </c>
    </row>
    <row r="2804" spans="1:10" x14ac:dyDescent="0.3">
      <c r="A2804" s="151">
        <v>2803</v>
      </c>
      <c r="B2804" s="151" t="s">
        <v>5887</v>
      </c>
      <c r="C2804" s="151" t="s">
        <v>5888</v>
      </c>
      <c r="D2804" s="151" t="s">
        <v>5819</v>
      </c>
      <c r="E2804" s="151" t="s">
        <v>5820</v>
      </c>
      <c r="F2804" s="151">
        <v>9</v>
      </c>
      <c r="G2804" s="151" t="s">
        <v>4182</v>
      </c>
      <c r="H2804" s="153">
        <v>5</v>
      </c>
      <c r="I2804" s="151">
        <v>6</v>
      </c>
      <c r="J2804" s="154" t="s">
        <v>182</v>
      </c>
    </row>
    <row r="2805" spans="1:10" x14ac:dyDescent="0.3">
      <c r="A2805" s="151">
        <v>2804</v>
      </c>
      <c r="B2805" s="151" t="s">
        <v>5889</v>
      </c>
      <c r="C2805" s="151" t="s">
        <v>5890</v>
      </c>
      <c r="D2805" s="151" t="s">
        <v>5819</v>
      </c>
      <c r="E2805" s="151" t="s">
        <v>5820</v>
      </c>
      <c r="F2805" s="151">
        <v>9</v>
      </c>
      <c r="G2805" s="151" t="s">
        <v>4182</v>
      </c>
      <c r="H2805" s="153">
        <v>4</v>
      </c>
      <c r="I2805" s="151">
        <v>4</v>
      </c>
      <c r="J2805" s="154" t="s">
        <v>552</v>
      </c>
    </row>
    <row r="2806" spans="1:10" x14ac:dyDescent="0.3">
      <c r="A2806" s="151">
        <v>2805</v>
      </c>
      <c r="B2806" s="151" t="s">
        <v>5891</v>
      </c>
      <c r="C2806" s="151" t="s">
        <v>5892</v>
      </c>
      <c r="D2806" s="151" t="s">
        <v>5819</v>
      </c>
      <c r="E2806" s="151" t="s">
        <v>5820</v>
      </c>
      <c r="F2806" s="151">
        <v>9</v>
      </c>
      <c r="G2806" s="151" t="s">
        <v>4182</v>
      </c>
      <c r="H2806" s="153">
        <v>5</v>
      </c>
      <c r="I2806" s="151">
        <v>6</v>
      </c>
      <c r="J2806" s="154" t="s">
        <v>182</v>
      </c>
    </row>
    <row r="2807" spans="1:10" x14ac:dyDescent="0.3">
      <c r="A2807" s="151">
        <v>2806</v>
      </c>
      <c r="B2807" s="151" t="s">
        <v>5893</v>
      </c>
      <c r="C2807" s="151" t="s">
        <v>5894</v>
      </c>
      <c r="D2807" s="151" t="s">
        <v>5819</v>
      </c>
      <c r="E2807" s="151" t="s">
        <v>5820</v>
      </c>
      <c r="F2807" s="151">
        <v>9</v>
      </c>
      <c r="G2807" s="151" t="s">
        <v>4182</v>
      </c>
      <c r="H2807" s="153">
        <v>5</v>
      </c>
      <c r="I2807" s="151">
        <v>6</v>
      </c>
      <c r="J2807" s="154" t="s">
        <v>182</v>
      </c>
    </row>
    <row r="2808" spans="1:10" x14ac:dyDescent="0.3">
      <c r="A2808" s="151">
        <v>2807</v>
      </c>
      <c r="B2808" s="151" t="s">
        <v>5895</v>
      </c>
      <c r="C2808" s="151" t="s">
        <v>5896</v>
      </c>
      <c r="D2808" s="151" t="s">
        <v>5819</v>
      </c>
      <c r="E2808" s="151" t="s">
        <v>5820</v>
      </c>
      <c r="F2808" s="151">
        <v>9</v>
      </c>
      <c r="G2808" s="151" t="s">
        <v>4182</v>
      </c>
      <c r="H2808" s="153">
        <v>5</v>
      </c>
      <c r="I2808" s="151">
        <v>6</v>
      </c>
      <c r="J2808" s="154" t="s">
        <v>182</v>
      </c>
    </row>
    <row r="2809" spans="1:10" x14ac:dyDescent="0.3">
      <c r="A2809" s="151">
        <v>2808</v>
      </c>
      <c r="B2809" s="151" t="s">
        <v>5897</v>
      </c>
      <c r="C2809" s="151" t="s">
        <v>5898</v>
      </c>
      <c r="D2809" s="151" t="s">
        <v>5819</v>
      </c>
      <c r="E2809" s="151" t="s">
        <v>5820</v>
      </c>
      <c r="F2809" s="151">
        <v>9</v>
      </c>
      <c r="G2809" s="151" t="s">
        <v>4182</v>
      </c>
      <c r="H2809" s="153">
        <v>4</v>
      </c>
      <c r="I2809" s="151">
        <v>4</v>
      </c>
      <c r="J2809" s="154" t="s">
        <v>552</v>
      </c>
    </row>
    <row r="2810" spans="1:10" x14ac:dyDescent="0.3">
      <c r="A2810" s="151">
        <v>2809</v>
      </c>
      <c r="B2810" s="151" t="s">
        <v>5899</v>
      </c>
      <c r="C2810" s="151" t="s">
        <v>5900</v>
      </c>
      <c r="D2810" s="151" t="s">
        <v>5819</v>
      </c>
      <c r="E2810" s="151" t="s">
        <v>5820</v>
      </c>
      <c r="F2810" s="151">
        <v>9</v>
      </c>
      <c r="G2810" s="151" t="s">
        <v>4182</v>
      </c>
      <c r="H2810" s="153">
        <v>4</v>
      </c>
      <c r="I2810" s="151">
        <v>4</v>
      </c>
      <c r="J2810" s="154" t="s">
        <v>552</v>
      </c>
    </row>
    <row r="2811" spans="1:10" x14ac:dyDescent="0.3">
      <c r="A2811" s="151">
        <v>2810</v>
      </c>
      <c r="B2811" s="151" t="s">
        <v>5901</v>
      </c>
      <c r="C2811" s="151" t="s">
        <v>5902</v>
      </c>
      <c r="D2811" s="151" t="s">
        <v>5819</v>
      </c>
      <c r="E2811" s="151" t="s">
        <v>5820</v>
      </c>
      <c r="F2811" s="151">
        <v>9</v>
      </c>
      <c r="G2811" s="151" t="s">
        <v>4182</v>
      </c>
      <c r="H2811" s="153">
        <v>4</v>
      </c>
      <c r="I2811" s="151">
        <v>4</v>
      </c>
      <c r="J2811" s="154" t="s">
        <v>552</v>
      </c>
    </row>
    <row r="2812" spans="1:10" x14ac:dyDescent="0.3">
      <c r="A2812" s="151">
        <v>2811</v>
      </c>
      <c r="B2812" s="151" t="s">
        <v>5903</v>
      </c>
      <c r="C2812" s="151" t="s">
        <v>5904</v>
      </c>
      <c r="D2812" s="151" t="s">
        <v>5819</v>
      </c>
      <c r="E2812" s="151" t="s">
        <v>5820</v>
      </c>
      <c r="F2812" s="151">
        <v>9</v>
      </c>
      <c r="G2812" s="151" t="s">
        <v>4182</v>
      </c>
      <c r="H2812" s="153">
        <v>4</v>
      </c>
      <c r="I2812" s="151">
        <v>4</v>
      </c>
      <c r="J2812" s="154" t="s">
        <v>552</v>
      </c>
    </row>
    <row r="2813" spans="1:10" x14ac:dyDescent="0.3">
      <c r="A2813" s="151">
        <v>2812</v>
      </c>
      <c r="B2813" s="151" t="s">
        <v>5905</v>
      </c>
      <c r="C2813" s="151" t="s">
        <v>5906</v>
      </c>
      <c r="D2813" s="151" t="s">
        <v>5819</v>
      </c>
      <c r="E2813" s="151" t="s">
        <v>5820</v>
      </c>
      <c r="F2813" s="151">
        <v>9</v>
      </c>
      <c r="G2813" s="151" t="s">
        <v>4182</v>
      </c>
      <c r="H2813" s="153">
        <v>4</v>
      </c>
      <c r="I2813" s="151">
        <v>4</v>
      </c>
      <c r="J2813" s="154" t="s">
        <v>552</v>
      </c>
    </row>
    <row r="2814" spans="1:10" x14ac:dyDescent="0.3">
      <c r="A2814" s="151">
        <v>2813</v>
      </c>
      <c r="B2814" s="151" t="s">
        <v>5907</v>
      </c>
      <c r="C2814" s="151" t="s">
        <v>5908</v>
      </c>
      <c r="D2814" s="151" t="s">
        <v>5819</v>
      </c>
      <c r="E2814" s="151" t="s">
        <v>5820</v>
      </c>
      <c r="F2814" s="151">
        <v>9</v>
      </c>
      <c r="G2814" s="151" t="s">
        <v>4182</v>
      </c>
      <c r="H2814" s="153">
        <v>4</v>
      </c>
      <c r="I2814" s="151">
        <v>4</v>
      </c>
      <c r="J2814" s="154" t="s">
        <v>552</v>
      </c>
    </row>
    <row r="2815" spans="1:10" x14ac:dyDescent="0.3">
      <c r="A2815" s="151">
        <v>2814</v>
      </c>
      <c r="B2815" s="151" t="s">
        <v>5909</v>
      </c>
      <c r="C2815" s="151" t="s">
        <v>5910</v>
      </c>
      <c r="D2815" s="151" t="s">
        <v>5819</v>
      </c>
      <c r="E2815" s="151" t="s">
        <v>5820</v>
      </c>
      <c r="F2815" s="151">
        <v>9</v>
      </c>
      <c r="G2815" s="151" t="s">
        <v>4182</v>
      </c>
      <c r="H2815" s="153">
        <v>5</v>
      </c>
      <c r="I2815" s="151">
        <v>6</v>
      </c>
      <c r="J2815" s="154" t="s">
        <v>182</v>
      </c>
    </row>
    <row r="2816" spans="1:10" x14ac:dyDescent="0.3">
      <c r="A2816" s="151">
        <v>2815</v>
      </c>
      <c r="B2816" s="151" t="s">
        <v>5911</v>
      </c>
      <c r="C2816" s="151" t="s">
        <v>5912</v>
      </c>
      <c r="D2816" s="151" t="s">
        <v>5819</v>
      </c>
      <c r="E2816" s="151" t="s">
        <v>5820</v>
      </c>
      <c r="F2816" s="151">
        <v>9</v>
      </c>
      <c r="G2816" s="151" t="s">
        <v>4182</v>
      </c>
      <c r="H2816" s="153">
        <v>4</v>
      </c>
      <c r="I2816" s="151">
        <v>4</v>
      </c>
      <c r="J2816" s="154" t="s">
        <v>552</v>
      </c>
    </row>
    <row r="2817" spans="1:10" x14ac:dyDescent="0.3">
      <c r="A2817" s="151">
        <v>2816</v>
      </c>
      <c r="B2817" s="151" t="s">
        <v>5913</v>
      </c>
      <c r="C2817" s="151" t="s">
        <v>5914</v>
      </c>
      <c r="D2817" s="151" t="s">
        <v>5819</v>
      </c>
      <c r="E2817" s="151" t="s">
        <v>5820</v>
      </c>
      <c r="F2817" s="151">
        <v>9</v>
      </c>
      <c r="G2817" s="151" t="s">
        <v>4182</v>
      </c>
      <c r="H2817" s="153">
        <v>4</v>
      </c>
      <c r="I2817" s="151">
        <v>4</v>
      </c>
      <c r="J2817" s="154" t="s">
        <v>552</v>
      </c>
    </row>
    <row r="2818" spans="1:10" x14ac:dyDescent="0.3">
      <c r="A2818" s="151">
        <v>2817</v>
      </c>
      <c r="B2818" s="151" t="s">
        <v>5915</v>
      </c>
      <c r="C2818" s="151" t="s">
        <v>5916</v>
      </c>
      <c r="D2818" s="151" t="s">
        <v>5819</v>
      </c>
      <c r="E2818" s="151" t="s">
        <v>5820</v>
      </c>
      <c r="F2818" s="151">
        <v>9</v>
      </c>
      <c r="G2818" s="151" t="s">
        <v>4182</v>
      </c>
      <c r="H2818" s="153">
        <v>4</v>
      </c>
      <c r="I2818" s="151">
        <v>4</v>
      </c>
      <c r="J2818" s="154" t="s">
        <v>552</v>
      </c>
    </row>
    <row r="2819" spans="1:10" x14ac:dyDescent="0.3">
      <c r="A2819" s="151">
        <v>2818</v>
      </c>
      <c r="B2819" s="151" t="s">
        <v>5917</v>
      </c>
      <c r="C2819" s="151" t="s">
        <v>5918</v>
      </c>
      <c r="D2819" s="151" t="s">
        <v>5819</v>
      </c>
      <c r="E2819" s="151" t="s">
        <v>5820</v>
      </c>
      <c r="F2819" s="151">
        <v>9</v>
      </c>
      <c r="G2819" s="151" t="s">
        <v>4182</v>
      </c>
      <c r="H2819" s="153">
        <v>4</v>
      </c>
      <c r="I2819" s="151">
        <v>4</v>
      </c>
      <c r="J2819" s="154" t="s">
        <v>552</v>
      </c>
    </row>
    <row r="2820" spans="1:10" x14ac:dyDescent="0.3">
      <c r="A2820" s="151">
        <v>2819</v>
      </c>
      <c r="B2820" s="151" t="s">
        <v>5919</v>
      </c>
      <c r="C2820" s="151" t="s">
        <v>5920</v>
      </c>
      <c r="D2820" s="151" t="s">
        <v>5819</v>
      </c>
      <c r="E2820" s="151" t="s">
        <v>5820</v>
      </c>
      <c r="F2820" s="151">
        <v>9</v>
      </c>
      <c r="G2820" s="151" t="s">
        <v>4182</v>
      </c>
      <c r="H2820" s="153">
        <v>4</v>
      </c>
      <c r="I2820" s="151">
        <v>4</v>
      </c>
      <c r="J2820" s="154" t="s">
        <v>552</v>
      </c>
    </row>
    <row r="2821" spans="1:10" x14ac:dyDescent="0.3">
      <c r="A2821" s="151">
        <v>2820</v>
      </c>
      <c r="B2821" s="151" t="s">
        <v>5921</v>
      </c>
      <c r="C2821" s="151" t="s">
        <v>5922</v>
      </c>
      <c r="D2821" s="151" t="s">
        <v>5819</v>
      </c>
      <c r="E2821" s="151" t="s">
        <v>5820</v>
      </c>
      <c r="F2821" s="151">
        <v>9</v>
      </c>
      <c r="G2821" s="151" t="s">
        <v>4182</v>
      </c>
      <c r="H2821" s="153">
        <v>4</v>
      </c>
      <c r="I2821" s="151">
        <v>4</v>
      </c>
      <c r="J2821" s="154" t="s">
        <v>552</v>
      </c>
    </row>
    <row r="2822" spans="1:10" x14ac:dyDescent="0.3">
      <c r="A2822" s="151">
        <v>2821</v>
      </c>
      <c r="B2822" s="151" t="s">
        <v>5923</v>
      </c>
      <c r="C2822" s="151" t="s">
        <v>5924</v>
      </c>
      <c r="D2822" s="151" t="s">
        <v>5819</v>
      </c>
      <c r="E2822" s="151" t="s">
        <v>5820</v>
      </c>
      <c r="F2822" s="151">
        <v>9</v>
      </c>
      <c r="G2822" s="151" t="s">
        <v>4182</v>
      </c>
      <c r="H2822" s="153">
        <v>5</v>
      </c>
      <c r="I2822" s="151">
        <v>6</v>
      </c>
      <c r="J2822" s="154" t="s">
        <v>182</v>
      </c>
    </row>
    <row r="2823" spans="1:10" x14ac:dyDescent="0.3">
      <c r="A2823" s="151">
        <v>2822</v>
      </c>
      <c r="B2823" s="151" t="s">
        <v>5925</v>
      </c>
      <c r="C2823" s="151" t="s">
        <v>5926</v>
      </c>
      <c r="D2823" s="151" t="s">
        <v>5819</v>
      </c>
      <c r="E2823" s="151" t="s">
        <v>5820</v>
      </c>
      <c r="F2823" s="151">
        <v>9</v>
      </c>
      <c r="G2823" s="151" t="s">
        <v>4182</v>
      </c>
      <c r="H2823" s="153">
        <v>4</v>
      </c>
      <c r="I2823" s="151">
        <v>4</v>
      </c>
      <c r="J2823" s="154" t="s">
        <v>552</v>
      </c>
    </row>
    <row r="2824" spans="1:10" x14ac:dyDescent="0.3">
      <c r="A2824" s="151">
        <v>2823</v>
      </c>
      <c r="B2824" s="151" t="s">
        <v>5927</v>
      </c>
      <c r="C2824" s="151" t="s">
        <v>5928</v>
      </c>
      <c r="D2824" s="151" t="s">
        <v>5819</v>
      </c>
      <c r="E2824" s="151" t="s">
        <v>5820</v>
      </c>
      <c r="F2824" s="151">
        <v>9</v>
      </c>
      <c r="G2824" s="151" t="s">
        <v>4182</v>
      </c>
      <c r="H2824" s="153">
        <v>4</v>
      </c>
      <c r="I2824" s="151">
        <v>4</v>
      </c>
      <c r="J2824" s="154" t="s">
        <v>552</v>
      </c>
    </row>
    <row r="2825" spans="1:10" x14ac:dyDescent="0.3">
      <c r="A2825" s="151">
        <v>2824</v>
      </c>
      <c r="B2825" s="151" t="s">
        <v>5929</v>
      </c>
      <c r="C2825" s="151" t="s">
        <v>5930</v>
      </c>
      <c r="D2825" s="151" t="s">
        <v>5819</v>
      </c>
      <c r="E2825" s="151" t="s">
        <v>5820</v>
      </c>
      <c r="F2825" s="151">
        <v>9</v>
      </c>
      <c r="G2825" s="151" t="s">
        <v>4182</v>
      </c>
      <c r="H2825" s="153">
        <v>4</v>
      </c>
      <c r="I2825" s="151">
        <v>4</v>
      </c>
      <c r="J2825" s="154" t="s">
        <v>552</v>
      </c>
    </row>
    <row r="2826" spans="1:10" x14ac:dyDescent="0.3">
      <c r="A2826" s="151">
        <v>2825</v>
      </c>
      <c r="B2826" s="151" t="s">
        <v>5931</v>
      </c>
      <c r="C2826" s="151" t="s">
        <v>5932</v>
      </c>
      <c r="D2826" s="151" t="s">
        <v>5819</v>
      </c>
      <c r="E2826" s="151" t="s">
        <v>5820</v>
      </c>
      <c r="F2826" s="151">
        <v>9</v>
      </c>
      <c r="G2826" s="151" t="s">
        <v>4182</v>
      </c>
      <c r="H2826" s="153">
        <v>4</v>
      </c>
      <c r="I2826" s="151">
        <v>4</v>
      </c>
      <c r="J2826" s="154" t="s">
        <v>552</v>
      </c>
    </row>
    <row r="2827" spans="1:10" x14ac:dyDescent="0.3">
      <c r="A2827" s="151">
        <v>2826</v>
      </c>
      <c r="B2827" s="151" t="s">
        <v>5933</v>
      </c>
      <c r="C2827" s="151" t="s">
        <v>5934</v>
      </c>
      <c r="D2827" s="151" t="s">
        <v>5819</v>
      </c>
      <c r="E2827" s="151" t="s">
        <v>5820</v>
      </c>
      <c r="F2827" s="151">
        <v>9</v>
      </c>
      <c r="G2827" s="151" t="s">
        <v>4182</v>
      </c>
      <c r="H2827" s="153">
        <v>5</v>
      </c>
      <c r="I2827" s="151">
        <v>6</v>
      </c>
      <c r="J2827" s="154" t="s">
        <v>182</v>
      </c>
    </row>
    <row r="2828" spans="1:10" x14ac:dyDescent="0.3">
      <c r="A2828" s="151">
        <v>2827</v>
      </c>
      <c r="B2828" s="151" t="s">
        <v>5935</v>
      </c>
      <c r="C2828" s="151" t="s">
        <v>5936</v>
      </c>
      <c r="D2828" s="151" t="s">
        <v>5819</v>
      </c>
      <c r="E2828" s="151" t="s">
        <v>5820</v>
      </c>
      <c r="F2828" s="151">
        <v>9</v>
      </c>
      <c r="G2828" s="151" t="s">
        <v>4182</v>
      </c>
      <c r="H2828" s="153">
        <v>4</v>
      </c>
      <c r="I2828" s="151">
        <v>4</v>
      </c>
      <c r="J2828" s="154" t="s">
        <v>552</v>
      </c>
    </row>
    <row r="2829" spans="1:10" x14ac:dyDescent="0.3">
      <c r="A2829" s="151">
        <v>2828</v>
      </c>
      <c r="B2829" s="151" t="s">
        <v>5937</v>
      </c>
      <c r="C2829" s="151" t="s">
        <v>5938</v>
      </c>
      <c r="D2829" s="151" t="s">
        <v>5819</v>
      </c>
      <c r="E2829" s="151" t="s">
        <v>5820</v>
      </c>
      <c r="F2829" s="151">
        <v>9</v>
      </c>
      <c r="G2829" s="151" t="s">
        <v>4182</v>
      </c>
      <c r="H2829" s="153">
        <v>4</v>
      </c>
      <c r="I2829" s="151">
        <v>4</v>
      </c>
      <c r="J2829" s="154" t="s">
        <v>552</v>
      </c>
    </row>
    <row r="2830" spans="1:10" x14ac:dyDescent="0.3">
      <c r="A2830" s="151">
        <v>2829</v>
      </c>
      <c r="B2830" s="151" t="s">
        <v>5939</v>
      </c>
      <c r="C2830" s="151" t="s">
        <v>5940</v>
      </c>
      <c r="D2830" s="151" t="s">
        <v>5819</v>
      </c>
      <c r="E2830" s="151" t="s">
        <v>5820</v>
      </c>
      <c r="F2830" s="151">
        <v>9</v>
      </c>
      <c r="G2830" s="151" t="s">
        <v>4182</v>
      </c>
      <c r="H2830" s="153">
        <v>4</v>
      </c>
      <c r="I2830" s="151">
        <v>4</v>
      </c>
      <c r="J2830" s="154" t="s">
        <v>552</v>
      </c>
    </row>
    <row r="2831" spans="1:10" x14ac:dyDescent="0.3">
      <c r="A2831" s="151">
        <v>2830</v>
      </c>
      <c r="B2831" s="151" t="s">
        <v>5941</v>
      </c>
      <c r="C2831" s="151" t="s">
        <v>5942</v>
      </c>
      <c r="D2831" s="151" t="s">
        <v>5819</v>
      </c>
      <c r="E2831" s="151" t="s">
        <v>5820</v>
      </c>
      <c r="F2831" s="151">
        <v>9</v>
      </c>
      <c r="G2831" s="151" t="s">
        <v>4182</v>
      </c>
      <c r="H2831" s="153">
        <v>5</v>
      </c>
      <c r="I2831" s="151">
        <v>6</v>
      </c>
      <c r="J2831" s="154" t="s">
        <v>182</v>
      </c>
    </row>
    <row r="2832" spans="1:10" x14ac:dyDescent="0.3">
      <c r="A2832" s="151">
        <v>2831</v>
      </c>
      <c r="B2832" s="151" t="s">
        <v>5943</v>
      </c>
      <c r="C2832" s="151" t="s">
        <v>5944</v>
      </c>
      <c r="D2832" s="151" t="s">
        <v>5819</v>
      </c>
      <c r="E2832" s="151" t="s">
        <v>5820</v>
      </c>
      <c r="F2832" s="151">
        <v>9</v>
      </c>
      <c r="G2832" s="151" t="s">
        <v>4182</v>
      </c>
      <c r="H2832" s="153">
        <v>4</v>
      </c>
      <c r="I2832" s="151">
        <v>4</v>
      </c>
      <c r="J2832" s="154" t="s">
        <v>552</v>
      </c>
    </row>
    <row r="2833" spans="1:10" x14ac:dyDescent="0.3">
      <c r="A2833" s="151">
        <v>2832</v>
      </c>
      <c r="B2833" s="151" t="s">
        <v>5945</v>
      </c>
      <c r="C2833" s="151" t="s">
        <v>5946</v>
      </c>
      <c r="D2833" s="151" t="s">
        <v>5819</v>
      </c>
      <c r="E2833" s="151" t="s">
        <v>5820</v>
      </c>
      <c r="F2833" s="151">
        <v>9</v>
      </c>
      <c r="G2833" s="151" t="s">
        <v>4182</v>
      </c>
      <c r="H2833" s="153">
        <v>5</v>
      </c>
      <c r="I2833" s="151">
        <v>6</v>
      </c>
      <c r="J2833" s="154" t="s">
        <v>182</v>
      </c>
    </row>
    <row r="2834" spans="1:10" x14ac:dyDescent="0.3">
      <c r="A2834" s="151">
        <v>2833</v>
      </c>
      <c r="B2834" s="151" t="s">
        <v>5947</v>
      </c>
      <c r="C2834" s="151" t="s">
        <v>5948</v>
      </c>
      <c r="D2834" s="151" t="s">
        <v>5819</v>
      </c>
      <c r="E2834" s="151" t="s">
        <v>5820</v>
      </c>
      <c r="F2834" s="151">
        <v>9</v>
      </c>
      <c r="G2834" s="151" t="s">
        <v>4182</v>
      </c>
      <c r="H2834" s="153">
        <v>5</v>
      </c>
      <c r="I2834" s="151">
        <v>6</v>
      </c>
      <c r="J2834" s="154" t="s">
        <v>182</v>
      </c>
    </row>
    <row r="2835" spans="1:10" x14ac:dyDescent="0.3">
      <c r="A2835" s="151">
        <v>2834</v>
      </c>
      <c r="B2835" s="151" t="s">
        <v>5949</v>
      </c>
      <c r="C2835" s="151" t="s">
        <v>5950</v>
      </c>
      <c r="D2835" s="151" t="s">
        <v>5819</v>
      </c>
      <c r="E2835" s="151" t="s">
        <v>5820</v>
      </c>
      <c r="F2835" s="151">
        <v>9</v>
      </c>
      <c r="G2835" s="151" t="s">
        <v>4182</v>
      </c>
      <c r="H2835" s="153">
        <v>4</v>
      </c>
      <c r="I2835" s="151">
        <v>4</v>
      </c>
      <c r="J2835" s="154" t="s">
        <v>552</v>
      </c>
    </row>
    <row r="2836" spans="1:10" x14ac:dyDescent="0.3">
      <c r="A2836" s="151">
        <v>2835</v>
      </c>
      <c r="B2836" s="151" t="s">
        <v>5951</v>
      </c>
      <c r="C2836" s="151" t="s">
        <v>5952</v>
      </c>
      <c r="D2836" s="151" t="s">
        <v>5819</v>
      </c>
      <c r="E2836" s="151" t="s">
        <v>5820</v>
      </c>
      <c r="F2836" s="151">
        <v>9</v>
      </c>
      <c r="G2836" s="151" t="s">
        <v>4182</v>
      </c>
      <c r="H2836" s="153">
        <v>4</v>
      </c>
      <c r="I2836" s="151">
        <v>4</v>
      </c>
      <c r="J2836" s="154" t="s">
        <v>552</v>
      </c>
    </row>
    <row r="2837" spans="1:10" x14ac:dyDescent="0.3">
      <c r="A2837" s="151">
        <v>2836</v>
      </c>
      <c r="B2837" s="151" t="s">
        <v>5953</v>
      </c>
      <c r="C2837" s="151" t="s">
        <v>5954</v>
      </c>
      <c r="D2837" s="151" t="s">
        <v>5819</v>
      </c>
      <c r="E2837" s="151" t="s">
        <v>5820</v>
      </c>
      <c r="F2837" s="151">
        <v>9</v>
      </c>
      <c r="G2837" s="151" t="s">
        <v>4182</v>
      </c>
      <c r="H2837" s="153">
        <v>4</v>
      </c>
      <c r="I2837" s="151">
        <v>4</v>
      </c>
      <c r="J2837" s="154" t="s">
        <v>552</v>
      </c>
    </row>
    <row r="2838" spans="1:10" x14ac:dyDescent="0.3">
      <c r="A2838" s="151">
        <v>2837</v>
      </c>
      <c r="B2838" s="151" t="s">
        <v>5955</v>
      </c>
      <c r="C2838" s="151" t="s">
        <v>5956</v>
      </c>
      <c r="D2838" s="151" t="s">
        <v>5819</v>
      </c>
      <c r="E2838" s="151" t="s">
        <v>5820</v>
      </c>
      <c r="F2838" s="151">
        <v>9</v>
      </c>
      <c r="G2838" s="151" t="s">
        <v>4182</v>
      </c>
      <c r="H2838" s="153">
        <v>5</v>
      </c>
      <c r="I2838" s="151">
        <v>6</v>
      </c>
      <c r="J2838" s="154" t="s">
        <v>182</v>
      </c>
    </row>
    <row r="2839" spans="1:10" x14ac:dyDescent="0.3">
      <c r="A2839" s="151">
        <v>2838</v>
      </c>
      <c r="B2839" s="151" t="s">
        <v>5957</v>
      </c>
      <c r="C2839" s="151" t="s">
        <v>5958</v>
      </c>
      <c r="D2839" s="151" t="s">
        <v>5819</v>
      </c>
      <c r="E2839" s="151" t="s">
        <v>5820</v>
      </c>
      <c r="F2839" s="151">
        <v>9</v>
      </c>
      <c r="G2839" s="151" t="s">
        <v>4182</v>
      </c>
      <c r="H2839" s="153">
        <v>5</v>
      </c>
      <c r="I2839" s="151">
        <v>6</v>
      </c>
      <c r="J2839" s="154" t="s">
        <v>182</v>
      </c>
    </row>
    <row r="2840" spans="1:10" x14ac:dyDescent="0.3">
      <c r="A2840" s="151">
        <v>2839</v>
      </c>
      <c r="B2840" s="151" t="s">
        <v>5959</v>
      </c>
      <c r="C2840" s="151" t="s">
        <v>5960</v>
      </c>
      <c r="D2840" s="151" t="s">
        <v>5819</v>
      </c>
      <c r="E2840" s="151" t="s">
        <v>5820</v>
      </c>
      <c r="F2840" s="151">
        <v>9</v>
      </c>
      <c r="G2840" s="151" t="s">
        <v>4182</v>
      </c>
      <c r="H2840" s="153">
        <v>4</v>
      </c>
      <c r="I2840" s="151">
        <v>4</v>
      </c>
      <c r="J2840" s="154" t="s">
        <v>552</v>
      </c>
    </row>
    <row r="2841" spans="1:10" x14ac:dyDescent="0.3">
      <c r="A2841" s="151">
        <v>2840</v>
      </c>
      <c r="B2841" s="151" t="s">
        <v>5961</v>
      </c>
      <c r="C2841" s="151" t="s">
        <v>5962</v>
      </c>
      <c r="D2841" s="151" t="s">
        <v>5819</v>
      </c>
      <c r="E2841" s="151" t="s">
        <v>5820</v>
      </c>
      <c r="F2841" s="151">
        <v>9</v>
      </c>
      <c r="G2841" s="151" t="s">
        <v>4182</v>
      </c>
      <c r="H2841" s="153">
        <v>5</v>
      </c>
      <c r="I2841" s="151">
        <v>6</v>
      </c>
      <c r="J2841" s="154" t="s">
        <v>182</v>
      </c>
    </row>
    <row r="2842" spans="1:10" x14ac:dyDescent="0.3">
      <c r="A2842" s="151">
        <v>2841</v>
      </c>
      <c r="B2842" s="151" t="s">
        <v>5963</v>
      </c>
      <c r="C2842" s="151" t="s">
        <v>5964</v>
      </c>
      <c r="D2842" s="151" t="s">
        <v>5819</v>
      </c>
      <c r="E2842" s="151" t="s">
        <v>5820</v>
      </c>
      <c r="F2842" s="151">
        <v>9</v>
      </c>
      <c r="G2842" s="151" t="s">
        <v>4182</v>
      </c>
      <c r="H2842" s="153">
        <v>5</v>
      </c>
      <c r="I2842" s="151">
        <v>6</v>
      </c>
      <c r="J2842" s="154" t="s">
        <v>182</v>
      </c>
    </row>
    <row r="2843" spans="1:10" x14ac:dyDescent="0.3">
      <c r="A2843" s="151">
        <v>2842</v>
      </c>
      <c r="B2843" s="151" t="s">
        <v>5965</v>
      </c>
      <c r="C2843" s="151" t="s">
        <v>5966</v>
      </c>
      <c r="D2843" s="151" t="s">
        <v>5819</v>
      </c>
      <c r="E2843" s="151" t="s">
        <v>5820</v>
      </c>
      <c r="F2843" s="151">
        <v>9</v>
      </c>
      <c r="G2843" s="151" t="s">
        <v>4182</v>
      </c>
      <c r="H2843" s="153">
        <v>4</v>
      </c>
      <c r="I2843" s="151">
        <v>4</v>
      </c>
      <c r="J2843" s="154" t="s">
        <v>552</v>
      </c>
    </row>
    <row r="2844" spans="1:10" x14ac:dyDescent="0.3">
      <c r="A2844" s="151">
        <v>2843</v>
      </c>
      <c r="B2844" s="151" t="s">
        <v>5967</v>
      </c>
      <c r="C2844" s="151" t="s">
        <v>5968</v>
      </c>
      <c r="D2844" s="151" t="s">
        <v>5819</v>
      </c>
      <c r="E2844" s="151" t="s">
        <v>5820</v>
      </c>
      <c r="F2844" s="151">
        <v>9</v>
      </c>
      <c r="G2844" s="151" t="s">
        <v>4182</v>
      </c>
      <c r="H2844" s="153">
        <v>5</v>
      </c>
      <c r="I2844" s="151">
        <v>6</v>
      </c>
      <c r="J2844" s="154" t="s">
        <v>182</v>
      </c>
    </row>
    <row r="2845" spans="1:10" x14ac:dyDescent="0.3">
      <c r="A2845" s="151">
        <v>2844</v>
      </c>
      <c r="B2845" s="151" t="s">
        <v>5969</v>
      </c>
      <c r="C2845" s="151" t="s">
        <v>5970</v>
      </c>
      <c r="D2845" s="151" t="s">
        <v>5819</v>
      </c>
      <c r="E2845" s="151" t="s">
        <v>5820</v>
      </c>
      <c r="F2845" s="151">
        <v>9</v>
      </c>
      <c r="G2845" s="151" t="s">
        <v>4182</v>
      </c>
      <c r="H2845" s="153">
        <v>4</v>
      </c>
      <c r="I2845" s="151">
        <v>4</v>
      </c>
      <c r="J2845" s="154" t="s">
        <v>552</v>
      </c>
    </row>
    <row r="2846" spans="1:10" x14ac:dyDescent="0.3">
      <c r="A2846" s="151">
        <v>2845</v>
      </c>
      <c r="B2846" s="151" t="s">
        <v>5971</v>
      </c>
      <c r="C2846" s="151" t="s">
        <v>5972</v>
      </c>
      <c r="D2846" s="151" t="s">
        <v>5819</v>
      </c>
      <c r="E2846" s="151" t="s">
        <v>5820</v>
      </c>
      <c r="F2846" s="151">
        <v>9</v>
      </c>
      <c r="G2846" s="151" t="s">
        <v>4182</v>
      </c>
      <c r="H2846" s="153">
        <v>4</v>
      </c>
      <c r="I2846" s="151">
        <v>4</v>
      </c>
      <c r="J2846" s="154" t="s">
        <v>552</v>
      </c>
    </row>
    <row r="2847" spans="1:10" x14ac:dyDescent="0.3">
      <c r="A2847" s="151">
        <v>2846</v>
      </c>
      <c r="B2847" s="151" t="s">
        <v>5973</v>
      </c>
      <c r="C2847" s="151" t="s">
        <v>5974</v>
      </c>
      <c r="D2847" s="151" t="s">
        <v>5819</v>
      </c>
      <c r="E2847" s="151" t="s">
        <v>5820</v>
      </c>
      <c r="F2847" s="151">
        <v>9</v>
      </c>
      <c r="G2847" s="151" t="s">
        <v>4182</v>
      </c>
      <c r="H2847" s="153">
        <v>4</v>
      </c>
      <c r="I2847" s="151">
        <v>4</v>
      </c>
      <c r="J2847" s="154" t="s">
        <v>552</v>
      </c>
    </row>
    <row r="2848" spans="1:10" x14ac:dyDescent="0.3">
      <c r="A2848" s="151">
        <v>2847</v>
      </c>
      <c r="B2848" s="151" t="s">
        <v>5975</v>
      </c>
      <c r="C2848" s="151" t="s">
        <v>5976</v>
      </c>
      <c r="D2848" s="151" t="s">
        <v>5819</v>
      </c>
      <c r="E2848" s="151" t="s">
        <v>5820</v>
      </c>
      <c r="F2848" s="151">
        <v>9</v>
      </c>
      <c r="G2848" s="151" t="s">
        <v>4182</v>
      </c>
      <c r="H2848" s="153">
        <v>4</v>
      </c>
      <c r="I2848" s="151">
        <v>4</v>
      </c>
      <c r="J2848" s="154" t="s">
        <v>552</v>
      </c>
    </row>
    <row r="2849" spans="1:10" x14ac:dyDescent="0.3">
      <c r="A2849" s="151">
        <v>2848</v>
      </c>
      <c r="B2849" s="151" t="s">
        <v>5977</v>
      </c>
      <c r="C2849" s="151" t="s">
        <v>5978</v>
      </c>
      <c r="D2849" s="151" t="s">
        <v>5819</v>
      </c>
      <c r="E2849" s="151" t="s">
        <v>5820</v>
      </c>
      <c r="F2849" s="151">
        <v>9</v>
      </c>
      <c r="G2849" s="151" t="s">
        <v>4182</v>
      </c>
      <c r="H2849" s="153">
        <v>4</v>
      </c>
      <c r="I2849" s="151">
        <v>4</v>
      </c>
      <c r="J2849" s="154" t="s">
        <v>552</v>
      </c>
    </row>
    <row r="2850" spans="1:10" x14ac:dyDescent="0.3">
      <c r="A2850" s="151">
        <v>2849</v>
      </c>
      <c r="B2850" s="151" t="s">
        <v>5979</v>
      </c>
      <c r="C2850" s="151" t="s">
        <v>5980</v>
      </c>
      <c r="D2850" s="151" t="s">
        <v>5819</v>
      </c>
      <c r="E2850" s="151" t="s">
        <v>5820</v>
      </c>
      <c r="F2850" s="151">
        <v>9</v>
      </c>
      <c r="G2850" s="151" t="s">
        <v>4182</v>
      </c>
      <c r="H2850" s="153">
        <v>4</v>
      </c>
      <c r="I2850" s="151">
        <v>4</v>
      </c>
      <c r="J2850" s="154" t="s">
        <v>552</v>
      </c>
    </row>
    <row r="2851" spans="1:10" x14ac:dyDescent="0.3">
      <c r="A2851" s="151">
        <v>2850</v>
      </c>
      <c r="B2851" s="151" t="s">
        <v>5981</v>
      </c>
      <c r="C2851" s="151" t="s">
        <v>5982</v>
      </c>
      <c r="D2851" s="151" t="s">
        <v>5819</v>
      </c>
      <c r="E2851" s="151" t="s">
        <v>5820</v>
      </c>
      <c r="F2851" s="151">
        <v>9</v>
      </c>
      <c r="G2851" s="151" t="s">
        <v>4182</v>
      </c>
      <c r="H2851" s="153">
        <v>5</v>
      </c>
      <c r="I2851" s="151">
        <v>6</v>
      </c>
      <c r="J2851" s="154" t="s">
        <v>182</v>
      </c>
    </row>
    <row r="2852" spans="1:10" x14ac:dyDescent="0.3">
      <c r="A2852" s="151">
        <v>2851</v>
      </c>
      <c r="B2852" s="151" t="s">
        <v>5983</v>
      </c>
      <c r="C2852" s="151" t="s">
        <v>5984</v>
      </c>
      <c r="D2852" s="151" t="s">
        <v>5819</v>
      </c>
      <c r="E2852" s="151" t="s">
        <v>5820</v>
      </c>
      <c r="F2852" s="151">
        <v>9</v>
      </c>
      <c r="G2852" s="151" t="s">
        <v>4182</v>
      </c>
      <c r="H2852" s="153">
        <v>5</v>
      </c>
      <c r="I2852" s="151">
        <v>6</v>
      </c>
      <c r="J2852" s="154" t="s">
        <v>182</v>
      </c>
    </row>
    <row r="2853" spans="1:10" x14ac:dyDescent="0.3">
      <c r="A2853" s="151">
        <v>2852</v>
      </c>
      <c r="B2853" s="151" t="s">
        <v>5985</v>
      </c>
      <c r="C2853" s="151" t="s">
        <v>5986</v>
      </c>
      <c r="D2853" s="151" t="s">
        <v>5819</v>
      </c>
      <c r="E2853" s="151" t="s">
        <v>5820</v>
      </c>
      <c r="F2853" s="151">
        <v>9</v>
      </c>
      <c r="G2853" s="151" t="s">
        <v>4182</v>
      </c>
      <c r="H2853" s="153">
        <v>5</v>
      </c>
      <c r="I2853" s="151">
        <v>6</v>
      </c>
      <c r="J2853" s="154" t="s">
        <v>182</v>
      </c>
    </row>
    <row r="2854" spans="1:10" x14ac:dyDescent="0.3">
      <c r="A2854" s="151">
        <v>2853</v>
      </c>
      <c r="B2854" s="151" t="s">
        <v>5987</v>
      </c>
      <c r="C2854" s="151" t="s">
        <v>5988</v>
      </c>
      <c r="D2854" s="151" t="s">
        <v>5819</v>
      </c>
      <c r="E2854" s="151" t="s">
        <v>5820</v>
      </c>
      <c r="F2854" s="151">
        <v>9</v>
      </c>
      <c r="G2854" s="151" t="s">
        <v>4182</v>
      </c>
      <c r="H2854" s="153">
        <v>4</v>
      </c>
      <c r="I2854" s="151">
        <v>4</v>
      </c>
      <c r="J2854" s="154" t="s">
        <v>552</v>
      </c>
    </row>
    <row r="2855" spans="1:10" x14ac:dyDescent="0.3">
      <c r="A2855" s="151">
        <v>2854</v>
      </c>
      <c r="B2855" s="151" t="s">
        <v>5989</v>
      </c>
      <c r="C2855" s="151" t="s">
        <v>5990</v>
      </c>
      <c r="D2855" s="151" t="s">
        <v>5819</v>
      </c>
      <c r="E2855" s="151" t="s">
        <v>5820</v>
      </c>
      <c r="F2855" s="151">
        <v>9</v>
      </c>
      <c r="G2855" s="151" t="s">
        <v>4182</v>
      </c>
      <c r="H2855" s="153">
        <v>4</v>
      </c>
      <c r="I2855" s="151">
        <v>4</v>
      </c>
      <c r="J2855" s="154" t="s">
        <v>552</v>
      </c>
    </row>
    <row r="2856" spans="1:10" x14ac:dyDescent="0.3">
      <c r="A2856" s="151">
        <v>2855</v>
      </c>
      <c r="B2856" s="151" t="s">
        <v>5991</v>
      </c>
      <c r="C2856" s="151" t="s">
        <v>5992</v>
      </c>
      <c r="D2856" s="151" t="s">
        <v>5819</v>
      </c>
      <c r="E2856" s="151" t="s">
        <v>5820</v>
      </c>
      <c r="F2856" s="151">
        <v>9</v>
      </c>
      <c r="G2856" s="151" t="s">
        <v>4182</v>
      </c>
      <c r="H2856" s="153">
        <v>4</v>
      </c>
      <c r="I2856" s="151">
        <v>4</v>
      </c>
      <c r="J2856" s="154" t="s">
        <v>552</v>
      </c>
    </row>
    <row r="2857" spans="1:10" x14ac:dyDescent="0.3">
      <c r="A2857" s="151">
        <v>2856</v>
      </c>
      <c r="B2857" s="151" t="s">
        <v>5993</v>
      </c>
      <c r="C2857" s="151" t="s">
        <v>5994</v>
      </c>
      <c r="D2857" s="151" t="s">
        <v>5819</v>
      </c>
      <c r="E2857" s="151" t="s">
        <v>5820</v>
      </c>
      <c r="F2857" s="151">
        <v>9</v>
      </c>
      <c r="G2857" s="151" t="s">
        <v>4182</v>
      </c>
      <c r="H2857" s="153">
        <v>5</v>
      </c>
      <c r="I2857" s="151">
        <v>6</v>
      </c>
      <c r="J2857" s="154" t="s">
        <v>182</v>
      </c>
    </row>
    <row r="2858" spans="1:10" x14ac:dyDescent="0.3">
      <c r="A2858" s="151">
        <v>2857</v>
      </c>
      <c r="B2858" s="151" t="s">
        <v>5995</v>
      </c>
      <c r="C2858" s="151" t="s">
        <v>5996</v>
      </c>
      <c r="D2858" s="151" t="s">
        <v>5819</v>
      </c>
      <c r="E2858" s="151" t="s">
        <v>5820</v>
      </c>
      <c r="F2858" s="151">
        <v>9</v>
      </c>
      <c r="G2858" s="151" t="s">
        <v>4182</v>
      </c>
      <c r="H2858" s="153">
        <v>4</v>
      </c>
      <c r="I2858" s="151">
        <v>4</v>
      </c>
      <c r="J2858" s="154" t="s">
        <v>552</v>
      </c>
    </row>
    <row r="2859" spans="1:10" x14ac:dyDescent="0.3">
      <c r="A2859" s="151">
        <v>2858</v>
      </c>
      <c r="B2859" s="151" t="s">
        <v>5997</v>
      </c>
      <c r="C2859" s="151" t="s">
        <v>5998</v>
      </c>
      <c r="D2859" s="151" t="s">
        <v>5819</v>
      </c>
      <c r="E2859" s="151" t="s">
        <v>5820</v>
      </c>
      <c r="F2859" s="151">
        <v>9</v>
      </c>
      <c r="G2859" s="151" t="s">
        <v>4182</v>
      </c>
      <c r="H2859" s="153">
        <v>5</v>
      </c>
      <c r="I2859" s="151">
        <v>6</v>
      </c>
      <c r="J2859" s="154" t="s">
        <v>182</v>
      </c>
    </row>
    <row r="2860" spans="1:10" x14ac:dyDescent="0.3">
      <c r="A2860" s="151">
        <v>2859</v>
      </c>
      <c r="B2860" s="151" t="s">
        <v>5999</v>
      </c>
      <c r="C2860" s="151" t="s">
        <v>6000</v>
      </c>
      <c r="D2860" s="151" t="s">
        <v>5819</v>
      </c>
      <c r="E2860" s="151" t="s">
        <v>5820</v>
      </c>
      <c r="F2860" s="151">
        <v>9</v>
      </c>
      <c r="G2860" s="151" t="s">
        <v>4182</v>
      </c>
      <c r="H2860" s="153">
        <v>5</v>
      </c>
      <c r="I2860" s="151">
        <v>6</v>
      </c>
      <c r="J2860" s="154" t="s">
        <v>182</v>
      </c>
    </row>
    <row r="2861" spans="1:10" x14ac:dyDescent="0.3">
      <c r="A2861" s="151">
        <v>2860</v>
      </c>
      <c r="B2861" s="151" t="s">
        <v>6001</v>
      </c>
      <c r="C2861" s="151" t="s">
        <v>6002</v>
      </c>
      <c r="D2861" s="151" t="s">
        <v>5819</v>
      </c>
      <c r="E2861" s="151" t="s">
        <v>5820</v>
      </c>
      <c r="F2861" s="151">
        <v>9</v>
      </c>
      <c r="G2861" s="151" t="s">
        <v>4182</v>
      </c>
      <c r="H2861" s="153">
        <v>5</v>
      </c>
      <c r="I2861" s="151">
        <v>6</v>
      </c>
      <c r="J2861" s="154" t="s">
        <v>182</v>
      </c>
    </row>
    <row r="2862" spans="1:10" x14ac:dyDescent="0.3">
      <c r="A2862" s="151">
        <v>2861</v>
      </c>
      <c r="B2862" s="151" t="s">
        <v>6003</v>
      </c>
      <c r="C2862" s="151" t="s">
        <v>6004</v>
      </c>
      <c r="D2862" s="151" t="s">
        <v>5819</v>
      </c>
      <c r="E2862" s="151" t="s">
        <v>5820</v>
      </c>
      <c r="F2862" s="151">
        <v>9</v>
      </c>
      <c r="G2862" s="151" t="s">
        <v>4182</v>
      </c>
      <c r="H2862" s="153">
        <v>5</v>
      </c>
      <c r="I2862" s="151">
        <v>6</v>
      </c>
      <c r="J2862" s="154" t="s">
        <v>182</v>
      </c>
    </row>
    <row r="2863" spans="1:10" x14ac:dyDescent="0.3">
      <c r="A2863" s="151">
        <v>2862</v>
      </c>
      <c r="B2863" s="151" t="s">
        <v>6005</v>
      </c>
      <c r="C2863" s="151" t="s">
        <v>6006</v>
      </c>
      <c r="D2863" s="151" t="s">
        <v>5819</v>
      </c>
      <c r="E2863" s="151" t="s">
        <v>5820</v>
      </c>
      <c r="F2863" s="151">
        <v>9</v>
      </c>
      <c r="G2863" s="151" t="s">
        <v>4182</v>
      </c>
      <c r="H2863" s="153">
        <v>5</v>
      </c>
      <c r="I2863" s="151">
        <v>6</v>
      </c>
      <c r="J2863" s="154" t="s">
        <v>182</v>
      </c>
    </row>
    <row r="2864" spans="1:10" x14ac:dyDescent="0.3">
      <c r="A2864" s="151">
        <v>2863</v>
      </c>
      <c r="B2864" s="151" t="s">
        <v>6007</v>
      </c>
      <c r="C2864" s="151" t="s">
        <v>6008</v>
      </c>
      <c r="D2864" s="151" t="s">
        <v>5819</v>
      </c>
      <c r="E2864" s="151" t="s">
        <v>5820</v>
      </c>
      <c r="F2864" s="151">
        <v>9</v>
      </c>
      <c r="G2864" s="151" t="s">
        <v>4182</v>
      </c>
      <c r="H2864" s="153">
        <v>5</v>
      </c>
      <c r="I2864" s="151">
        <v>6</v>
      </c>
      <c r="J2864" s="154" t="s">
        <v>182</v>
      </c>
    </row>
    <row r="2865" spans="1:10" x14ac:dyDescent="0.3">
      <c r="A2865" s="151">
        <v>2864</v>
      </c>
      <c r="B2865" s="151" t="s">
        <v>6009</v>
      </c>
      <c r="C2865" s="151" t="s">
        <v>6010</v>
      </c>
      <c r="D2865" s="151" t="s">
        <v>5819</v>
      </c>
      <c r="E2865" s="151" t="s">
        <v>5820</v>
      </c>
      <c r="F2865" s="151">
        <v>9</v>
      </c>
      <c r="G2865" s="151" t="s">
        <v>4182</v>
      </c>
      <c r="H2865" s="153">
        <v>5</v>
      </c>
      <c r="I2865" s="151">
        <v>6</v>
      </c>
      <c r="J2865" s="154" t="s">
        <v>182</v>
      </c>
    </row>
    <row r="2866" spans="1:10" x14ac:dyDescent="0.3">
      <c r="A2866" s="151">
        <v>2865</v>
      </c>
      <c r="B2866" s="151" t="s">
        <v>6011</v>
      </c>
      <c r="C2866" s="151" t="s">
        <v>6012</v>
      </c>
      <c r="D2866" s="151" t="s">
        <v>5819</v>
      </c>
      <c r="E2866" s="151" t="s">
        <v>5820</v>
      </c>
      <c r="F2866" s="151">
        <v>9</v>
      </c>
      <c r="G2866" s="151" t="s">
        <v>4182</v>
      </c>
      <c r="H2866" s="153">
        <v>5</v>
      </c>
      <c r="I2866" s="151">
        <v>6</v>
      </c>
      <c r="J2866" s="154" t="s">
        <v>182</v>
      </c>
    </row>
    <row r="2867" spans="1:10" x14ac:dyDescent="0.3">
      <c r="A2867" s="151">
        <v>2866</v>
      </c>
      <c r="B2867" s="151" t="s">
        <v>6013</v>
      </c>
      <c r="C2867" s="151" t="s">
        <v>6014</v>
      </c>
      <c r="D2867" s="151" t="s">
        <v>5819</v>
      </c>
      <c r="E2867" s="151" t="s">
        <v>5820</v>
      </c>
      <c r="F2867" s="151">
        <v>9</v>
      </c>
      <c r="G2867" s="151" t="s">
        <v>4182</v>
      </c>
      <c r="H2867" s="153">
        <v>5</v>
      </c>
      <c r="I2867" s="151">
        <v>6</v>
      </c>
      <c r="J2867" s="154" t="s">
        <v>182</v>
      </c>
    </row>
    <row r="2868" spans="1:10" x14ac:dyDescent="0.3">
      <c r="A2868" s="151">
        <v>2867</v>
      </c>
      <c r="B2868" s="151" t="s">
        <v>6015</v>
      </c>
      <c r="C2868" s="151" t="s">
        <v>6016</v>
      </c>
      <c r="D2868" s="151" t="s">
        <v>5819</v>
      </c>
      <c r="E2868" s="151" t="s">
        <v>5820</v>
      </c>
      <c r="F2868" s="151">
        <v>9</v>
      </c>
      <c r="G2868" s="151" t="s">
        <v>4182</v>
      </c>
      <c r="H2868" s="153">
        <v>5</v>
      </c>
      <c r="I2868" s="151">
        <v>6</v>
      </c>
      <c r="J2868" s="154" t="s">
        <v>182</v>
      </c>
    </row>
    <row r="2869" spans="1:10" x14ac:dyDescent="0.3">
      <c r="A2869" s="151">
        <v>2868</v>
      </c>
      <c r="B2869" s="151" t="s">
        <v>6017</v>
      </c>
      <c r="C2869" s="151" t="s">
        <v>6018</v>
      </c>
      <c r="D2869" s="151" t="s">
        <v>5819</v>
      </c>
      <c r="E2869" s="151" t="s">
        <v>5820</v>
      </c>
      <c r="F2869" s="151">
        <v>9</v>
      </c>
      <c r="G2869" s="151" t="s">
        <v>4182</v>
      </c>
      <c r="H2869" s="153">
        <v>5</v>
      </c>
      <c r="I2869" s="151">
        <v>6</v>
      </c>
      <c r="J2869" s="154" t="s">
        <v>182</v>
      </c>
    </row>
    <row r="2870" spans="1:10" x14ac:dyDescent="0.3">
      <c r="A2870" s="151">
        <v>2869</v>
      </c>
      <c r="B2870" s="151" t="s">
        <v>6019</v>
      </c>
      <c r="C2870" s="151" t="s">
        <v>6020</v>
      </c>
      <c r="D2870" s="151" t="s">
        <v>5819</v>
      </c>
      <c r="E2870" s="151" t="s">
        <v>5820</v>
      </c>
      <c r="F2870" s="151">
        <v>9</v>
      </c>
      <c r="G2870" s="151" t="s">
        <v>4182</v>
      </c>
      <c r="H2870" s="153">
        <v>5</v>
      </c>
      <c r="I2870" s="151">
        <v>6</v>
      </c>
      <c r="J2870" s="154" t="s">
        <v>182</v>
      </c>
    </row>
    <row r="2871" spans="1:10" x14ac:dyDescent="0.3">
      <c r="A2871" s="151">
        <v>2870</v>
      </c>
      <c r="B2871" s="151" t="s">
        <v>6021</v>
      </c>
      <c r="C2871" s="151" t="s">
        <v>6022</v>
      </c>
      <c r="D2871" s="151" t="s">
        <v>5819</v>
      </c>
      <c r="E2871" s="151" t="s">
        <v>5820</v>
      </c>
      <c r="F2871" s="151">
        <v>9</v>
      </c>
      <c r="G2871" s="151" t="s">
        <v>4182</v>
      </c>
      <c r="H2871" s="153">
        <v>5</v>
      </c>
      <c r="I2871" s="151">
        <v>6</v>
      </c>
      <c r="J2871" s="154" t="s">
        <v>182</v>
      </c>
    </row>
    <row r="2872" spans="1:10" x14ac:dyDescent="0.3">
      <c r="A2872" s="151">
        <v>2871</v>
      </c>
      <c r="B2872" s="151" t="s">
        <v>6023</v>
      </c>
      <c r="C2872" s="151" t="s">
        <v>6024</v>
      </c>
      <c r="D2872" s="151" t="s">
        <v>5819</v>
      </c>
      <c r="E2872" s="151" t="s">
        <v>5820</v>
      </c>
      <c r="F2872" s="151">
        <v>9</v>
      </c>
      <c r="G2872" s="151" t="s">
        <v>4182</v>
      </c>
      <c r="H2872" s="153">
        <v>5</v>
      </c>
      <c r="I2872" s="151">
        <v>6</v>
      </c>
      <c r="J2872" s="154" t="s">
        <v>182</v>
      </c>
    </row>
    <row r="2873" spans="1:10" x14ac:dyDescent="0.3">
      <c r="A2873" s="151">
        <v>2872</v>
      </c>
      <c r="B2873" s="151" t="s">
        <v>6025</v>
      </c>
      <c r="C2873" s="151" t="s">
        <v>6026</v>
      </c>
      <c r="D2873" s="151" t="s">
        <v>6027</v>
      </c>
      <c r="E2873" s="151" t="s">
        <v>6028</v>
      </c>
      <c r="F2873" s="151">
        <v>9</v>
      </c>
      <c r="G2873" s="151" t="s">
        <v>4182</v>
      </c>
      <c r="H2873" s="153">
        <v>5</v>
      </c>
      <c r="I2873" s="151">
        <v>6</v>
      </c>
      <c r="J2873" s="154" t="s">
        <v>182</v>
      </c>
    </row>
    <row r="2874" spans="1:10" x14ac:dyDescent="0.3">
      <c r="A2874" s="151">
        <v>2873</v>
      </c>
      <c r="B2874" s="151" t="s">
        <v>6029</v>
      </c>
      <c r="C2874" s="151" t="s">
        <v>6030</v>
      </c>
      <c r="D2874" s="151" t="s">
        <v>6027</v>
      </c>
      <c r="E2874" s="151" t="s">
        <v>6028</v>
      </c>
      <c r="F2874" s="151">
        <v>9</v>
      </c>
      <c r="G2874" s="151" t="s">
        <v>4182</v>
      </c>
      <c r="H2874" s="153">
        <v>5</v>
      </c>
      <c r="I2874" s="151">
        <v>6</v>
      </c>
      <c r="J2874" s="154" t="s">
        <v>182</v>
      </c>
    </row>
    <row r="2875" spans="1:10" x14ac:dyDescent="0.3">
      <c r="A2875" s="151">
        <v>2874</v>
      </c>
      <c r="B2875" s="151" t="s">
        <v>6031</v>
      </c>
      <c r="C2875" s="151" t="s">
        <v>6032</v>
      </c>
      <c r="D2875" s="151" t="s">
        <v>6027</v>
      </c>
      <c r="E2875" s="151" t="s">
        <v>6028</v>
      </c>
      <c r="F2875" s="151">
        <v>9</v>
      </c>
      <c r="G2875" s="151" t="s">
        <v>4182</v>
      </c>
      <c r="H2875" s="153">
        <v>5</v>
      </c>
      <c r="I2875" s="151">
        <v>6</v>
      </c>
      <c r="J2875" s="154" t="s">
        <v>182</v>
      </c>
    </row>
    <row r="2876" spans="1:10" x14ac:dyDescent="0.3">
      <c r="A2876" s="151">
        <v>2875</v>
      </c>
      <c r="B2876" s="151" t="s">
        <v>6033</v>
      </c>
      <c r="C2876" s="151" t="s">
        <v>6034</v>
      </c>
      <c r="D2876" s="151" t="s">
        <v>6027</v>
      </c>
      <c r="E2876" s="151" t="s">
        <v>6028</v>
      </c>
      <c r="F2876" s="151">
        <v>9</v>
      </c>
      <c r="G2876" s="151" t="s">
        <v>4182</v>
      </c>
      <c r="H2876" s="153">
        <v>5</v>
      </c>
      <c r="I2876" s="151">
        <v>6</v>
      </c>
      <c r="J2876" s="154" t="s">
        <v>182</v>
      </c>
    </row>
    <row r="2877" spans="1:10" x14ac:dyDescent="0.3">
      <c r="A2877" s="151">
        <v>2876</v>
      </c>
      <c r="B2877" s="151" t="s">
        <v>6035</v>
      </c>
      <c r="C2877" s="151" t="s">
        <v>6036</v>
      </c>
      <c r="D2877" s="151" t="s">
        <v>6027</v>
      </c>
      <c r="E2877" s="151" t="s">
        <v>6028</v>
      </c>
      <c r="F2877" s="151">
        <v>9</v>
      </c>
      <c r="G2877" s="151" t="s">
        <v>4182</v>
      </c>
      <c r="H2877" s="153">
        <v>5</v>
      </c>
      <c r="I2877" s="151">
        <v>6</v>
      </c>
      <c r="J2877" s="154" t="s">
        <v>182</v>
      </c>
    </row>
    <row r="2878" spans="1:10" x14ac:dyDescent="0.3">
      <c r="A2878" s="151">
        <v>2877</v>
      </c>
      <c r="B2878" s="151" t="s">
        <v>6037</v>
      </c>
      <c r="C2878" s="151" t="s">
        <v>6038</v>
      </c>
      <c r="D2878" s="151" t="s">
        <v>6027</v>
      </c>
      <c r="E2878" s="151" t="s">
        <v>6028</v>
      </c>
      <c r="F2878" s="151">
        <v>9</v>
      </c>
      <c r="G2878" s="151" t="s">
        <v>4182</v>
      </c>
      <c r="H2878" s="153">
        <v>5</v>
      </c>
      <c r="I2878" s="151">
        <v>6</v>
      </c>
      <c r="J2878" s="154" t="s">
        <v>182</v>
      </c>
    </row>
    <row r="2879" spans="1:10" x14ac:dyDescent="0.3">
      <c r="A2879" s="151">
        <v>2878</v>
      </c>
      <c r="B2879" s="151" t="s">
        <v>6039</v>
      </c>
      <c r="C2879" s="151" t="s">
        <v>6040</v>
      </c>
      <c r="D2879" s="151" t="s">
        <v>6027</v>
      </c>
      <c r="E2879" s="151" t="s">
        <v>6028</v>
      </c>
      <c r="F2879" s="151">
        <v>9</v>
      </c>
      <c r="G2879" s="151" t="s">
        <v>4182</v>
      </c>
      <c r="H2879" s="153">
        <v>5</v>
      </c>
      <c r="I2879" s="151">
        <v>6</v>
      </c>
      <c r="J2879" s="154" t="s">
        <v>182</v>
      </c>
    </row>
    <row r="2880" spans="1:10" x14ac:dyDescent="0.3">
      <c r="A2880" s="151">
        <v>2879</v>
      </c>
      <c r="B2880" s="151" t="s">
        <v>6041</v>
      </c>
      <c r="C2880" s="151" t="s">
        <v>6042</v>
      </c>
      <c r="D2880" s="151" t="s">
        <v>6027</v>
      </c>
      <c r="E2880" s="151" t="s">
        <v>6028</v>
      </c>
      <c r="F2880" s="151">
        <v>9</v>
      </c>
      <c r="G2880" s="151" t="s">
        <v>4182</v>
      </c>
      <c r="H2880" s="153">
        <v>5</v>
      </c>
      <c r="I2880" s="151">
        <v>6</v>
      </c>
      <c r="J2880" s="154" t="s">
        <v>182</v>
      </c>
    </row>
    <row r="2881" spans="1:10" x14ac:dyDescent="0.3">
      <c r="A2881" s="151">
        <v>2880</v>
      </c>
      <c r="B2881" s="151" t="s">
        <v>6043</v>
      </c>
      <c r="C2881" s="151" t="s">
        <v>6044</v>
      </c>
      <c r="D2881" s="151" t="s">
        <v>6027</v>
      </c>
      <c r="E2881" s="151" t="s">
        <v>6028</v>
      </c>
      <c r="F2881" s="151">
        <v>9</v>
      </c>
      <c r="G2881" s="151" t="s">
        <v>4182</v>
      </c>
      <c r="H2881" s="153">
        <v>5</v>
      </c>
      <c r="I2881" s="151">
        <v>6</v>
      </c>
      <c r="J2881" s="154" t="s">
        <v>182</v>
      </c>
    </row>
    <row r="2882" spans="1:10" x14ac:dyDescent="0.3">
      <c r="A2882" s="151">
        <v>2881</v>
      </c>
      <c r="B2882" s="151" t="s">
        <v>6045</v>
      </c>
      <c r="C2882" s="151" t="s">
        <v>6046</v>
      </c>
      <c r="D2882" s="151" t="s">
        <v>6027</v>
      </c>
      <c r="E2882" s="151" t="s">
        <v>6028</v>
      </c>
      <c r="F2882" s="151">
        <v>9</v>
      </c>
      <c r="G2882" s="151" t="s">
        <v>4182</v>
      </c>
      <c r="H2882" s="153">
        <v>5</v>
      </c>
      <c r="I2882" s="151">
        <v>6</v>
      </c>
      <c r="J2882" s="154" t="s">
        <v>182</v>
      </c>
    </row>
    <row r="2883" spans="1:10" x14ac:dyDescent="0.3">
      <c r="A2883" s="151">
        <v>2882</v>
      </c>
      <c r="B2883" s="151" t="s">
        <v>6047</v>
      </c>
      <c r="C2883" s="151" t="s">
        <v>6048</v>
      </c>
      <c r="D2883" s="151" t="s">
        <v>6027</v>
      </c>
      <c r="E2883" s="151" t="s">
        <v>6028</v>
      </c>
      <c r="F2883" s="151">
        <v>9</v>
      </c>
      <c r="G2883" s="151" t="s">
        <v>4182</v>
      </c>
      <c r="H2883" s="153">
        <v>5</v>
      </c>
      <c r="I2883" s="151">
        <v>6</v>
      </c>
      <c r="J2883" s="154" t="s">
        <v>182</v>
      </c>
    </row>
    <row r="2884" spans="1:10" x14ac:dyDescent="0.3">
      <c r="A2884" s="151">
        <v>2883</v>
      </c>
      <c r="B2884" s="151" t="s">
        <v>6049</v>
      </c>
      <c r="C2884" s="151" t="s">
        <v>6050</v>
      </c>
      <c r="D2884" s="151" t="s">
        <v>6027</v>
      </c>
      <c r="E2884" s="151" t="s">
        <v>6028</v>
      </c>
      <c r="F2884" s="151">
        <v>9</v>
      </c>
      <c r="G2884" s="151" t="s">
        <v>4182</v>
      </c>
      <c r="H2884" s="153">
        <v>5</v>
      </c>
      <c r="I2884" s="151">
        <v>6</v>
      </c>
      <c r="J2884" s="154" t="s">
        <v>182</v>
      </c>
    </row>
    <row r="2885" spans="1:10" x14ac:dyDescent="0.3">
      <c r="A2885" s="151">
        <v>2884</v>
      </c>
      <c r="B2885" s="151" t="s">
        <v>6051</v>
      </c>
      <c r="C2885" s="151" t="s">
        <v>6052</v>
      </c>
      <c r="D2885" s="151" t="s">
        <v>6027</v>
      </c>
      <c r="E2885" s="151" t="s">
        <v>6028</v>
      </c>
      <c r="F2885" s="151">
        <v>9</v>
      </c>
      <c r="G2885" s="151" t="s">
        <v>4182</v>
      </c>
      <c r="H2885" s="153">
        <v>5</v>
      </c>
      <c r="I2885" s="151">
        <v>6</v>
      </c>
      <c r="J2885" s="154" t="s">
        <v>182</v>
      </c>
    </row>
    <row r="2886" spans="1:10" x14ac:dyDescent="0.3">
      <c r="A2886" s="151">
        <v>2885</v>
      </c>
      <c r="B2886" s="151" t="s">
        <v>6053</v>
      </c>
      <c r="C2886" s="151" t="s">
        <v>6054</v>
      </c>
      <c r="D2886" s="151" t="s">
        <v>6027</v>
      </c>
      <c r="E2886" s="151" t="s">
        <v>6028</v>
      </c>
      <c r="F2886" s="151">
        <v>9</v>
      </c>
      <c r="G2886" s="151" t="s">
        <v>4182</v>
      </c>
      <c r="H2886" s="153">
        <v>5</v>
      </c>
      <c r="I2886" s="151">
        <v>6</v>
      </c>
      <c r="J2886" s="154" t="s">
        <v>182</v>
      </c>
    </row>
    <row r="2887" spans="1:10" x14ac:dyDescent="0.3">
      <c r="A2887" s="151">
        <v>2886</v>
      </c>
      <c r="B2887" s="151" t="s">
        <v>6055</v>
      </c>
      <c r="C2887" s="151" t="s">
        <v>6056</v>
      </c>
      <c r="D2887" s="151" t="s">
        <v>6027</v>
      </c>
      <c r="E2887" s="151" t="s">
        <v>6028</v>
      </c>
      <c r="F2887" s="151">
        <v>9</v>
      </c>
      <c r="G2887" s="151" t="s">
        <v>4182</v>
      </c>
      <c r="H2887" s="153">
        <v>5</v>
      </c>
      <c r="I2887" s="151">
        <v>6</v>
      </c>
      <c r="J2887" s="154" t="s">
        <v>182</v>
      </c>
    </row>
    <row r="2888" spans="1:10" x14ac:dyDescent="0.3">
      <c r="A2888" s="151">
        <v>2887</v>
      </c>
      <c r="B2888" s="151" t="s">
        <v>6057</v>
      </c>
      <c r="C2888" s="151" t="s">
        <v>6058</v>
      </c>
      <c r="D2888" s="151" t="s">
        <v>6027</v>
      </c>
      <c r="E2888" s="151" t="s">
        <v>6028</v>
      </c>
      <c r="F2888" s="151">
        <v>9</v>
      </c>
      <c r="G2888" s="151" t="s">
        <v>4182</v>
      </c>
      <c r="H2888" s="153">
        <v>5</v>
      </c>
      <c r="I2888" s="151">
        <v>6</v>
      </c>
      <c r="J2888" s="154" t="s">
        <v>182</v>
      </c>
    </row>
    <row r="2889" spans="1:10" x14ac:dyDescent="0.3">
      <c r="A2889" s="151">
        <v>2888</v>
      </c>
      <c r="B2889" s="151" t="s">
        <v>6059</v>
      </c>
      <c r="C2889" s="151" t="s">
        <v>6060</v>
      </c>
      <c r="D2889" s="151" t="s">
        <v>6027</v>
      </c>
      <c r="E2889" s="151" t="s">
        <v>6028</v>
      </c>
      <c r="F2889" s="151">
        <v>9</v>
      </c>
      <c r="G2889" s="151" t="s">
        <v>4182</v>
      </c>
      <c r="H2889" s="153">
        <v>5</v>
      </c>
      <c r="I2889" s="151">
        <v>6</v>
      </c>
      <c r="J2889" s="154" t="s">
        <v>182</v>
      </c>
    </row>
    <row r="2890" spans="1:10" x14ac:dyDescent="0.3">
      <c r="A2890" s="151">
        <v>2889</v>
      </c>
      <c r="B2890" s="151" t="s">
        <v>6061</v>
      </c>
      <c r="C2890" s="151" t="s">
        <v>6062</v>
      </c>
      <c r="D2890" s="151" t="s">
        <v>6027</v>
      </c>
      <c r="E2890" s="151" t="s">
        <v>6028</v>
      </c>
      <c r="F2890" s="151">
        <v>9</v>
      </c>
      <c r="G2890" s="151" t="s">
        <v>4182</v>
      </c>
      <c r="H2890" s="153">
        <v>5</v>
      </c>
      <c r="I2890" s="151">
        <v>6</v>
      </c>
      <c r="J2890" s="154" t="s">
        <v>182</v>
      </c>
    </row>
    <row r="2891" spans="1:10" x14ac:dyDescent="0.3">
      <c r="A2891" s="151">
        <v>2890</v>
      </c>
      <c r="B2891" s="151" t="s">
        <v>6063</v>
      </c>
      <c r="C2891" s="151" t="s">
        <v>6064</v>
      </c>
      <c r="D2891" s="151" t="s">
        <v>6027</v>
      </c>
      <c r="E2891" s="151" t="s">
        <v>6028</v>
      </c>
      <c r="F2891" s="151">
        <v>9</v>
      </c>
      <c r="G2891" s="151" t="s">
        <v>4182</v>
      </c>
      <c r="H2891" s="153">
        <v>5</v>
      </c>
      <c r="I2891" s="151">
        <v>6</v>
      </c>
      <c r="J2891" s="154" t="s">
        <v>182</v>
      </c>
    </row>
    <row r="2892" spans="1:10" x14ac:dyDescent="0.3">
      <c r="A2892" s="151">
        <v>2891</v>
      </c>
      <c r="B2892" s="151" t="s">
        <v>6065</v>
      </c>
      <c r="C2892" s="151" t="s">
        <v>6066</v>
      </c>
      <c r="D2892" s="151" t="s">
        <v>6027</v>
      </c>
      <c r="E2892" s="151" t="s">
        <v>6028</v>
      </c>
      <c r="F2892" s="151">
        <v>9</v>
      </c>
      <c r="G2892" s="151" t="s">
        <v>4182</v>
      </c>
      <c r="H2892" s="153">
        <v>5</v>
      </c>
      <c r="I2892" s="151">
        <v>6</v>
      </c>
      <c r="J2892" s="154" t="s">
        <v>182</v>
      </c>
    </row>
    <row r="2893" spans="1:10" x14ac:dyDescent="0.3">
      <c r="A2893" s="151">
        <v>2892</v>
      </c>
      <c r="B2893" s="151" t="s">
        <v>6067</v>
      </c>
      <c r="C2893" s="151" t="s">
        <v>6068</v>
      </c>
      <c r="D2893" s="151" t="s">
        <v>6027</v>
      </c>
      <c r="E2893" s="151" t="s">
        <v>6028</v>
      </c>
      <c r="F2893" s="151">
        <v>9</v>
      </c>
      <c r="G2893" s="151" t="s">
        <v>4182</v>
      </c>
      <c r="H2893" s="153">
        <v>5</v>
      </c>
      <c r="I2893" s="151">
        <v>6</v>
      </c>
      <c r="J2893" s="154" t="s">
        <v>182</v>
      </c>
    </row>
    <row r="2894" spans="1:10" x14ac:dyDescent="0.3">
      <c r="A2894" s="151">
        <v>2893</v>
      </c>
      <c r="B2894" s="151" t="s">
        <v>6069</v>
      </c>
      <c r="C2894" s="151" t="s">
        <v>6070</v>
      </c>
      <c r="D2894" s="151" t="s">
        <v>6027</v>
      </c>
      <c r="E2894" s="151" t="s">
        <v>6028</v>
      </c>
      <c r="F2894" s="151">
        <v>9</v>
      </c>
      <c r="G2894" s="151" t="s">
        <v>4182</v>
      </c>
      <c r="H2894" s="153">
        <v>5</v>
      </c>
      <c r="I2894" s="151">
        <v>6</v>
      </c>
      <c r="J2894" s="154" t="s">
        <v>182</v>
      </c>
    </row>
    <row r="2895" spans="1:10" x14ac:dyDescent="0.3">
      <c r="A2895" s="151">
        <v>2894</v>
      </c>
      <c r="B2895" s="151" t="s">
        <v>6071</v>
      </c>
      <c r="C2895" s="151" t="s">
        <v>6072</v>
      </c>
      <c r="D2895" s="151" t="s">
        <v>6027</v>
      </c>
      <c r="E2895" s="151" t="s">
        <v>6028</v>
      </c>
      <c r="F2895" s="151">
        <v>9</v>
      </c>
      <c r="G2895" s="151" t="s">
        <v>4182</v>
      </c>
      <c r="H2895" s="153">
        <v>5</v>
      </c>
      <c r="I2895" s="151">
        <v>6</v>
      </c>
      <c r="J2895" s="154" t="s">
        <v>182</v>
      </c>
    </row>
    <row r="2896" spans="1:10" x14ac:dyDescent="0.3">
      <c r="A2896" s="151">
        <v>2895</v>
      </c>
      <c r="B2896" s="151" t="s">
        <v>6073</v>
      </c>
      <c r="C2896" s="151" t="s">
        <v>6074</v>
      </c>
      <c r="D2896" s="151" t="s">
        <v>6027</v>
      </c>
      <c r="E2896" s="151" t="s">
        <v>6028</v>
      </c>
      <c r="F2896" s="151">
        <v>9</v>
      </c>
      <c r="G2896" s="151" t="s">
        <v>4182</v>
      </c>
      <c r="H2896" s="153">
        <v>5</v>
      </c>
      <c r="I2896" s="151">
        <v>6</v>
      </c>
      <c r="J2896" s="154" t="s">
        <v>182</v>
      </c>
    </row>
    <row r="2897" spans="1:10" x14ac:dyDescent="0.3">
      <c r="A2897" s="151">
        <v>2896</v>
      </c>
      <c r="B2897" s="151" t="s">
        <v>6075</v>
      </c>
      <c r="C2897" s="151" t="s">
        <v>6076</v>
      </c>
      <c r="D2897" s="151" t="s">
        <v>6027</v>
      </c>
      <c r="E2897" s="151" t="s">
        <v>6028</v>
      </c>
      <c r="F2897" s="151">
        <v>9</v>
      </c>
      <c r="G2897" s="151" t="s">
        <v>4182</v>
      </c>
      <c r="H2897" s="153">
        <v>5</v>
      </c>
      <c r="I2897" s="151">
        <v>6</v>
      </c>
      <c r="J2897" s="154" t="s">
        <v>182</v>
      </c>
    </row>
    <row r="2898" spans="1:10" x14ac:dyDescent="0.3">
      <c r="A2898" s="151">
        <v>2897</v>
      </c>
      <c r="B2898" s="151" t="s">
        <v>6077</v>
      </c>
      <c r="C2898" s="151" t="s">
        <v>6078</v>
      </c>
      <c r="D2898" s="151" t="s">
        <v>6027</v>
      </c>
      <c r="E2898" s="151" t="s">
        <v>6028</v>
      </c>
      <c r="F2898" s="151">
        <v>9</v>
      </c>
      <c r="G2898" s="151" t="s">
        <v>4182</v>
      </c>
      <c r="H2898" s="153">
        <v>5</v>
      </c>
      <c r="I2898" s="151">
        <v>6</v>
      </c>
      <c r="J2898" s="154" t="s">
        <v>182</v>
      </c>
    </row>
    <row r="2899" spans="1:10" x14ac:dyDescent="0.3">
      <c r="A2899" s="151">
        <v>2898</v>
      </c>
      <c r="B2899" s="151" t="s">
        <v>6079</v>
      </c>
      <c r="C2899" s="151" t="s">
        <v>6080</v>
      </c>
      <c r="D2899" s="151" t="s">
        <v>6027</v>
      </c>
      <c r="E2899" s="151" t="s">
        <v>6028</v>
      </c>
      <c r="F2899" s="151">
        <v>9</v>
      </c>
      <c r="G2899" s="151" t="s">
        <v>4182</v>
      </c>
      <c r="H2899" s="153">
        <v>5</v>
      </c>
      <c r="I2899" s="151">
        <v>6</v>
      </c>
      <c r="J2899" s="154" t="s">
        <v>182</v>
      </c>
    </row>
    <row r="2900" spans="1:10" x14ac:dyDescent="0.3">
      <c r="A2900" s="151">
        <v>2899</v>
      </c>
      <c r="B2900" s="151" t="s">
        <v>6081</v>
      </c>
      <c r="C2900" s="151" t="s">
        <v>6082</v>
      </c>
      <c r="D2900" s="151" t="s">
        <v>6027</v>
      </c>
      <c r="E2900" s="151" t="s">
        <v>6028</v>
      </c>
      <c r="F2900" s="151">
        <v>9</v>
      </c>
      <c r="G2900" s="151" t="s">
        <v>4182</v>
      </c>
      <c r="H2900" s="153">
        <v>5</v>
      </c>
      <c r="I2900" s="151">
        <v>6</v>
      </c>
      <c r="J2900" s="154" t="s">
        <v>182</v>
      </c>
    </row>
    <row r="2901" spans="1:10" x14ac:dyDescent="0.3">
      <c r="A2901" s="151">
        <v>2900</v>
      </c>
      <c r="B2901" s="151" t="s">
        <v>6083</v>
      </c>
      <c r="C2901" s="151" t="s">
        <v>6084</v>
      </c>
      <c r="D2901" s="151" t="s">
        <v>6027</v>
      </c>
      <c r="E2901" s="151" t="s">
        <v>6028</v>
      </c>
      <c r="F2901" s="151">
        <v>9</v>
      </c>
      <c r="G2901" s="151" t="s">
        <v>4182</v>
      </c>
      <c r="H2901" s="153">
        <v>5</v>
      </c>
      <c r="I2901" s="151">
        <v>6</v>
      </c>
      <c r="J2901" s="154" t="s">
        <v>182</v>
      </c>
    </row>
    <row r="2902" spans="1:10" x14ac:dyDescent="0.3">
      <c r="A2902" s="151">
        <v>2901</v>
      </c>
      <c r="B2902" s="151" t="s">
        <v>6085</v>
      </c>
      <c r="C2902" s="151" t="s">
        <v>6086</v>
      </c>
      <c r="D2902" s="151" t="s">
        <v>6027</v>
      </c>
      <c r="E2902" s="151" t="s">
        <v>6028</v>
      </c>
      <c r="F2902" s="151">
        <v>9</v>
      </c>
      <c r="G2902" s="151" t="s">
        <v>4182</v>
      </c>
      <c r="H2902" s="153">
        <v>5</v>
      </c>
      <c r="I2902" s="151">
        <v>6</v>
      </c>
      <c r="J2902" s="154" t="s">
        <v>182</v>
      </c>
    </row>
    <row r="2903" spans="1:10" x14ac:dyDescent="0.3">
      <c r="A2903" s="151">
        <v>2902</v>
      </c>
      <c r="B2903" s="151" t="s">
        <v>6087</v>
      </c>
      <c r="C2903" s="151" t="s">
        <v>6088</v>
      </c>
      <c r="D2903" s="151" t="s">
        <v>6027</v>
      </c>
      <c r="E2903" s="151" t="s">
        <v>6028</v>
      </c>
      <c r="F2903" s="151">
        <v>9</v>
      </c>
      <c r="G2903" s="151" t="s">
        <v>4182</v>
      </c>
      <c r="H2903" s="153">
        <v>5</v>
      </c>
      <c r="I2903" s="151">
        <v>6</v>
      </c>
      <c r="J2903" s="154" t="s">
        <v>182</v>
      </c>
    </row>
    <row r="2904" spans="1:10" x14ac:dyDescent="0.3">
      <c r="A2904" s="151">
        <v>2903</v>
      </c>
      <c r="B2904" s="151" t="s">
        <v>6089</v>
      </c>
      <c r="C2904" s="151" t="s">
        <v>6090</v>
      </c>
      <c r="D2904" s="151" t="s">
        <v>6027</v>
      </c>
      <c r="E2904" s="151" t="s">
        <v>6028</v>
      </c>
      <c r="F2904" s="151">
        <v>9</v>
      </c>
      <c r="G2904" s="151" t="s">
        <v>4182</v>
      </c>
      <c r="H2904" s="153">
        <v>5</v>
      </c>
      <c r="I2904" s="151">
        <v>6</v>
      </c>
      <c r="J2904" s="154" t="s">
        <v>182</v>
      </c>
    </row>
    <row r="2905" spans="1:10" x14ac:dyDescent="0.3">
      <c r="A2905" s="151">
        <v>2904</v>
      </c>
      <c r="B2905" s="151" t="s">
        <v>6091</v>
      </c>
      <c r="C2905" s="151" t="s">
        <v>6092</v>
      </c>
      <c r="D2905" s="151" t="s">
        <v>6027</v>
      </c>
      <c r="E2905" s="151" t="s">
        <v>6028</v>
      </c>
      <c r="F2905" s="151">
        <v>9</v>
      </c>
      <c r="G2905" s="151" t="s">
        <v>4182</v>
      </c>
      <c r="H2905" s="153">
        <v>5</v>
      </c>
      <c r="I2905" s="151">
        <v>6</v>
      </c>
      <c r="J2905" s="154" t="s">
        <v>182</v>
      </c>
    </row>
    <row r="2906" spans="1:10" x14ac:dyDescent="0.3">
      <c r="A2906" s="151">
        <v>2905</v>
      </c>
      <c r="B2906" s="151" t="s">
        <v>6093</v>
      </c>
      <c r="C2906" s="151" t="s">
        <v>6094</v>
      </c>
      <c r="D2906" s="151" t="s">
        <v>6027</v>
      </c>
      <c r="E2906" s="151" t="s">
        <v>6028</v>
      </c>
      <c r="F2906" s="151">
        <v>9</v>
      </c>
      <c r="G2906" s="151" t="s">
        <v>4182</v>
      </c>
      <c r="H2906" s="153">
        <v>5</v>
      </c>
      <c r="I2906" s="151">
        <v>6</v>
      </c>
      <c r="J2906" s="154" t="s">
        <v>182</v>
      </c>
    </row>
    <row r="2907" spans="1:10" x14ac:dyDescent="0.3">
      <c r="A2907" s="151">
        <v>2906</v>
      </c>
      <c r="B2907" s="151" t="s">
        <v>6095</v>
      </c>
      <c r="C2907" s="151" t="s">
        <v>6096</v>
      </c>
      <c r="D2907" s="151" t="s">
        <v>6027</v>
      </c>
      <c r="E2907" s="151" t="s">
        <v>6028</v>
      </c>
      <c r="F2907" s="151">
        <v>9</v>
      </c>
      <c r="G2907" s="151" t="s">
        <v>4182</v>
      </c>
      <c r="H2907" s="153">
        <v>5</v>
      </c>
      <c r="I2907" s="151">
        <v>6</v>
      </c>
      <c r="J2907" s="154" t="s">
        <v>182</v>
      </c>
    </row>
    <row r="2908" spans="1:10" x14ac:dyDescent="0.3">
      <c r="A2908" s="151">
        <v>2907</v>
      </c>
      <c r="B2908" s="151" t="s">
        <v>6097</v>
      </c>
      <c r="C2908" s="151" t="s">
        <v>6098</v>
      </c>
      <c r="D2908" s="151" t="s">
        <v>6027</v>
      </c>
      <c r="E2908" s="151" t="s">
        <v>6028</v>
      </c>
      <c r="F2908" s="151">
        <v>9</v>
      </c>
      <c r="G2908" s="151" t="s">
        <v>4182</v>
      </c>
      <c r="H2908" s="153">
        <v>5</v>
      </c>
      <c r="I2908" s="151">
        <v>6</v>
      </c>
      <c r="J2908" s="154" t="s">
        <v>182</v>
      </c>
    </row>
    <row r="2909" spans="1:10" x14ac:dyDescent="0.3">
      <c r="A2909" s="151">
        <v>2908</v>
      </c>
      <c r="B2909" s="151" t="s">
        <v>6099</v>
      </c>
      <c r="C2909" s="151" t="s">
        <v>6100</v>
      </c>
      <c r="D2909" s="151" t="s">
        <v>6027</v>
      </c>
      <c r="E2909" s="151" t="s">
        <v>6028</v>
      </c>
      <c r="F2909" s="151">
        <v>9</v>
      </c>
      <c r="G2909" s="151" t="s">
        <v>4182</v>
      </c>
      <c r="H2909" s="153">
        <v>5</v>
      </c>
      <c r="I2909" s="151">
        <v>6</v>
      </c>
      <c r="J2909" s="154" t="s">
        <v>182</v>
      </c>
    </row>
    <row r="2910" spans="1:10" x14ac:dyDescent="0.3">
      <c r="A2910" s="151">
        <v>2909</v>
      </c>
      <c r="B2910" s="151" t="s">
        <v>6101</v>
      </c>
      <c r="C2910" s="151" t="s">
        <v>6102</v>
      </c>
      <c r="D2910" s="151" t="s">
        <v>6027</v>
      </c>
      <c r="E2910" s="151" t="s">
        <v>6028</v>
      </c>
      <c r="F2910" s="151">
        <v>9</v>
      </c>
      <c r="G2910" s="151" t="s">
        <v>4182</v>
      </c>
      <c r="H2910" s="153">
        <v>5</v>
      </c>
      <c r="I2910" s="151">
        <v>6</v>
      </c>
      <c r="J2910" s="154" t="s">
        <v>182</v>
      </c>
    </row>
    <row r="2911" spans="1:10" x14ac:dyDescent="0.3">
      <c r="A2911" s="151">
        <v>2910</v>
      </c>
      <c r="B2911" s="151" t="s">
        <v>6103</v>
      </c>
      <c r="C2911" s="151" t="s">
        <v>6104</v>
      </c>
      <c r="D2911" s="151" t="s">
        <v>6027</v>
      </c>
      <c r="E2911" s="151" t="s">
        <v>6028</v>
      </c>
      <c r="F2911" s="151">
        <v>9</v>
      </c>
      <c r="G2911" s="151" t="s">
        <v>4182</v>
      </c>
      <c r="H2911" s="153">
        <v>5</v>
      </c>
      <c r="I2911" s="151">
        <v>6</v>
      </c>
      <c r="J2911" s="154" t="s">
        <v>182</v>
      </c>
    </row>
    <row r="2912" spans="1:10" x14ac:dyDescent="0.3">
      <c r="A2912" s="151">
        <v>2911</v>
      </c>
      <c r="B2912" s="151" t="s">
        <v>6105</v>
      </c>
      <c r="C2912" s="151" t="s">
        <v>6106</v>
      </c>
      <c r="D2912" s="151" t="s">
        <v>6027</v>
      </c>
      <c r="E2912" s="151" t="s">
        <v>6028</v>
      </c>
      <c r="F2912" s="151">
        <v>9</v>
      </c>
      <c r="G2912" s="151" t="s">
        <v>4182</v>
      </c>
      <c r="H2912" s="153">
        <v>5</v>
      </c>
      <c r="I2912" s="151">
        <v>6</v>
      </c>
      <c r="J2912" s="154" t="s">
        <v>182</v>
      </c>
    </row>
    <row r="2913" spans="1:10" x14ac:dyDescent="0.3">
      <c r="A2913" s="151">
        <v>2912</v>
      </c>
      <c r="B2913" s="151" t="s">
        <v>6107</v>
      </c>
      <c r="C2913" s="151" t="s">
        <v>6108</v>
      </c>
      <c r="D2913" s="151" t="s">
        <v>6027</v>
      </c>
      <c r="E2913" s="151" t="s">
        <v>6028</v>
      </c>
      <c r="F2913" s="151">
        <v>9</v>
      </c>
      <c r="G2913" s="151" t="s">
        <v>4182</v>
      </c>
      <c r="H2913" s="153">
        <v>5</v>
      </c>
      <c r="I2913" s="151">
        <v>6</v>
      </c>
      <c r="J2913" s="154" t="s">
        <v>182</v>
      </c>
    </row>
    <row r="2914" spans="1:10" x14ac:dyDescent="0.3">
      <c r="A2914" s="151">
        <v>2913</v>
      </c>
      <c r="B2914" s="151" t="s">
        <v>6109</v>
      </c>
      <c r="C2914" s="151" t="s">
        <v>6110</v>
      </c>
      <c r="D2914" s="151" t="s">
        <v>6027</v>
      </c>
      <c r="E2914" s="151" t="s">
        <v>6028</v>
      </c>
      <c r="F2914" s="151">
        <v>9</v>
      </c>
      <c r="G2914" s="151" t="s">
        <v>4182</v>
      </c>
      <c r="H2914" s="153">
        <v>5</v>
      </c>
      <c r="I2914" s="151">
        <v>6</v>
      </c>
      <c r="J2914" s="154" t="s">
        <v>182</v>
      </c>
    </row>
    <row r="2915" spans="1:10" x14ac:dyDescent="0.3">
      <c r="A2915" s="151">
        <v>2914</v>
      </c>
      <c r="B2915" s="151" t="s">
        <v>6111</v>
      </c>
      <c r="C2915" s="151" t="s">
        <v>6112</v>
      </c>
      <c r="D2915" s="151" t="s">
        <v>6027</v>
      </c>
      <c r="E2915" s="151" t="s">
        <v>6028</v>
      </c>
      <c r="F2915" s="151">
        <v>9</v>
      </c>
      <c r="G2915" s="151" t="s">
        <v>4182</v>
      </c>
      <c r="H2915" s="153">
        <v>5</v>
      </c>
      <c r="I2915" s="151">
        <v>6</v>
      </c>
      <c r="J2915" s="154" t="s">
        <v>182</v>
      </c>
    </row>
    <row r="2916" spans="1:10" x14ac:dyDescent="0.3">
      <c r="A2916" s="151">
        <v>2915</v>
      </c>
      <c r="B2916" s="151" t="s">
        <v>6113</v>
      </c>
      <c r="C2916" s="151" t="s">
        <v>6114</v>
      </c>
      <c r="D2916" s="151" t="s">
        <v>6027</v>
      </c>
      <c r="E2916" s="151" t="s">
        <v>6028</v>
      </c>
      <c r="F2916" s="151">
        <v>9</v>
      </c>
      <c r="G2916" s="151" t="s">
        <v>4182</v>
      </c>
      <c r="H2916" s="153">
        <v>5</v>
      </c>
      <c r="I2916" s="151">
        <v>6</v>
      </c>
      <c r="J2916" s="154" t="s">
        <v>182</v>
      </c>
    </row>
    <row r="2917" spans="1:10" x14ac:dyDescent="0.3">
      <c r="A2917" s="151">
        <v>2916</v>
      </c>
      <c r="B2917" s="151" t="s">
        <v>6115</v>
      </c>
      <c r="C2917" s="151" t="s">
        <v>6116</v>
      </c>
      <c r="D2917" s="151" t="s">
        <v>6027</v>
      </c>
      <c r="E2917" s="151" t="s">
        <v>6028</v>
      </c>
      <c r="F2917" s="151">
        <v>9</v>
      </c>
      <c r="G2917" s="151" t="s">
        <v>4182</v>
      </c>
      <c r="H2917" s="153">
        <v>5</v>
      </c>
      <c r="I2917" s="151">
        <v>6</v>
      </c>
      <c r="J2917" s="154" t="s">
        <v>182</v>
      </c>
    </row>
    <row r="2918" spans="1:10" x14ac:dyDescent="0.3">
      <c r="A2918" s="151">
        <v>2917</v>
      </c>
      <c r="B2918" s="151" t="s">
        <v>6117</v>
      </c>
      <c r="C2918" s="151" t="s">
        <v>6118</v>
      </c>
      <c r="D2918" s="151" t="s">
        <v>6119</v>
      </c>
      <c r="E2918" s="151" t="s">
        <v>6120</v>
      </c>
      <c r="F2918" s="151">
        <v>2</v>
      </c>
      <c r="G2918" s="151" t="s">
        <v>4525</v>
      </c>
      <c r="H2918" s="153">
        <v>8</v>
      </c>
      <c r="I2918" s="151">
        <v>16</v>
      </c>
      <c r="J2918" s="154" t="s">
        <v>161</v>
      </c>
    </row>
    <row r="2919" spans="1:10" x14ac:dyDescent="0.3">
      <c r="A2919" s="151">
        <v>2918</v>
      </c>
      <c r="B2919" s="151" t="s">
        <v>6121</v>
      </c>
      <c r="C2919" s="151" t="s">
        <v>6122</v>
      </c>
      <c r="D2919" s="151" t="s">
        <v>6119</v>
      </c>
      <c r="E2919" s="151" t="s">
        <v>6120</v>
      </c>
      <c r="F2919" s="151">
        <v>2</v>
      </c>
      <c r="G2919" s="151" t="s">
        <v>4525</v>
      </c>
      <c r="H2919" s="153">
        <v>8</v>
      </c>
      <c r="I2919" s="151">
        <v>16</v>
      </c>
      <c r="J2919" s="154" t="s">
        <v>161</v>
      </c>
    </row>
    <row r="2920" spans="1:10" x14ac:dyDescent="0.3">
      <c r="A2920" s="151">
        <v>2919</v>
      </c>
      <c r="B2920" s="151" t="s">
        <v>6123</v>
      </c>
      <c r="C2920" s="151" t="s">
        <v>6124</v>
      </c>
      <c r="D2920" s="151" t="s">
        <v>6119</v>
      </c>
      <c r="E2920" s="151" t="s">
        <v>6120</v>
      </c>
      <c r="F2920" s="151">
        <v>2</v>
      </c>
      <c r="G2920" s="151" t="s">
        <v>4525</v>
      </c>
      <c r="H2920" s="153">
        <v>8</v>
      </c>
      <c r="I2920" s="151">
        <v>16</v>
      </c>
      <c r="J2920" s="154" t="s">
        <v>161</v>
      </c>
    </row>
    <row r="2921" spans="1:10" x14ac:dyDescent="0.3">
      <c r="A2921" s="151">
        <v>2920</v>
      </c>
      <c r="B2921" s="151" t="s">
        <v>6125</v>
      </c>
      <c r="C2921" s="151" t="s">
        <v>6126</v>
      </c>
      <c r="D2921" s="151" t="s">
        <v>6119</v>
      </c>
      <c r="E2921" s="151" t="s">
        <v>6120</v>
      </c>
      <c r="F2921" s="151">
        <v>2</v>
      </c>
      <c r="G2921" s="151" t="s">
        <v>4525</v>
      </c>
      <c r="H2921" s="153">
        <v>8</v>
      </c>
      <c r="I2921" s="151">
        <v>16</v>
      </c>
      <c r="J2921" s="154" t="s">
        <v>161</v>
      </c>
    </row>
    <row r="2922" spans="1:10" x14ac:dyDescent="0.3">
      <c r="A2922" s="151">
        <v>2921</v>
      </c>
      <c r="B2922" s="151" t="s">
        <v>6127</v>
      </c>
      <c r="C2922" s="151" t="s">
        <v>6128</v>
      </c>
      <c r="D2922" s="151" t="s">
        <v>6119</v>
      </c>
      <c r="E2922" s="151" t="s">
        <v>6120</v>
      </c>
      <c r="F2922" s="151">
        <v>2</v>
      </c>
      <c r="G2922" s="151" t="s">
        <v>4525</v>
      </c>
      <c r="H2922" s="153">
        <v>8</v>
      </c>
      <c r="I2922" s="151">
        <v>16</v>
      </c>
      <c r="J2922" s="154" t="s">
        <v>161</v>
      </c>
    </row>
    <row r="2923" spans="1:10" x14ac:dyDescent="0.3">
      <c r="A2923" s="151">
        <v>2922</v>
      </c>
      <c r="B2923" s="151" t="s">
        <v>6129</v>
      </c>
      <c r="C2923" s="151" t="s">
        <v>6130</v>
      </c>
      <c r="D2923" s="151" t="s">
        <v>6119</v>
      </c>
      <c r="E2923" s="151" t="s">
        <v>6120</v>
      </c>
      <c r="F2923" s="151">
        <v>2</v>
      </c>
      <c r="G2923" s="151" t="s">
        <v>4525</v>
      </c>
      <c r="H2923" s="153">
        <v>8</v>
      </c>
      <c r="I2923" s="151">
        <v>16</v>
      </c>
      <c r="J2923" s="154" t="s">
        <v>161</v>
      </c>
    </row>
    <row r="2924" spans="1:10" x14ac:dyDescent="0.3">
      <c r="A2924" s="151">
        <v>2923</v>
      </c>
      <c r="B2924" s="151" t="s">
        <v>6131</v>
      </c>
      <c r="C2924" s="151" t="s">
        <v>6132</v>
      </c>
      <c r="D2924" s="151" t="s">
        <v>6119</v>
      </c>
      <c r="E2924" s="151" t="s">
        <v>6120</v>
      </c>
      <c r="F2924" s="151">
        <v>2</v>
      </c>
      <c r="G2924" s="151" t="s">
        <v>4525</v>
      </c>
      <c r="H2924" s="153">
        <v>8</v>
      </c>
      <c r="I2924" s="151">
        <v>16</v>
      </c>
      <c r="J2924" s="154" t="s">
        <v>161</v>
      </c>
    </row>
    <row r="2925" spans="1:10" x14ac:dyDescent="0.3">
      <c r="A2925" s="151">
        <v>2924</v>
      </c>
      <c r="B2925" s="151" t="s">
        <v>6133</v>
      </c>
      <c r="C2925" s="151" t="s">
        <v>6134</v>
      </c>
      <c r="D2925" s="151" t="s">
        <v>6119</v>
      </c>
      <c r="E2925" s="151" t="s">
        <v>6120</v>
      </c>
      <c r="F2925" s="151">
        <v>2</v>
      </c>
      <c r="G2925" s="151" t="s">
        <v>4525</v>
      </c>
      <c r="H2925" s="153">
        <v>8</v>
      </c>
      <c r="I2925" s="151">
        <v>16</v>
      </c>
      <c r="J2925" s="154" t="s">
        <v>161</v>
      </c>
    </row>
    <row r="2926" spans="1:10" x14ac:dyDescent="0.3">
      <c r="A2926" s="151">
        <v>2925</v>
      </c>
      <c r="B2926" s="151" t="s">
        <v>6135</v>
      </c>
      <c r="C2926" s="151" t="s">
        <v>6136</v>
      </c>
      <c r="D2926" s="151" t="s">
        <v>6119</v>
      </c>
      <c r="E2926" s="151" t="s">
        <v>6120</v>
      </c>
      <c r="F2926" s="151">
        <v>2</v>
      </c>
      <c r="G2926" s="151" t="s">
        <v>4525</v>
      </c>
      <c r="H2926" s="153">
        <v>8</v>
      </c>
      <c r="I2926" s="151">
        <v>16</v>
      </c>
      <c r="J2926" s="154" t="s">
        <v>161</v>
      </c>
    </row>
    <row r="2927" spans="1:10" x14ac:dyDescent="0.3">
      <c r="A2927" s="151">
        <v>2926</v>
      </c>
      <c r="B2927" s="151" t="s">
        <v>6137</v>
      </c>
      <c r="C2927" s="151" t="s">
        <v>6138</v>
      </c>
      <c r="D2927" s="151" t="s">
        <v>6119</v>
      </c>
      <c r="E2927" s="151" t="s">
        <v>6120</v>
      </c>
      <c r="F2927" s="151">
        <v>2</v>
      </c>
      <c r="G2927" s="151" t="s">
        <v>4525</v>
      </c>
      <c r="H2927" s="153">
        <v>8</v>
      </c>
      <c r="I2927" s="151">
        <v>16</v>
      </c>
      <c r="J2927" s="154" t="s">
        <v>161</v>
      </c>
    </row>
    <row r="2928" spans="1:10" x14ac:dyDescent="0.3">
      <c r="A2928" s="151">
        <v>2927</v>
      </c>
      <c r="B2928" s="151" t="s">
        <v>6139</v>
      </c>
      <c r="C2928" s="151" t="s">
        <v>6140</v>
      </c>
      <c r="D2928" s="151" t="s">
        <v>6119</v>
      </c>
      <c r="E2928" s="151" t="s">
        <v>6120</v>
      </c>
      <c r="F2928" s="151">
        <v>2</v>
      </c>
      <c r="G2928" s="151" t="s">
        <v>4525</v>
      </c>
      <c r="H2928" s="153">
        <v>8</v>
      </c>
      <c r="I2928" s="151">
        <v>16</v>
      </c>
      <c r="J2928" s="154" t="s">
        <v>161</v>
      </c>
    </row>
    <row r="2929" spans="1:10" x14ac:dyDescent="0.3">
      <c r="A2929" s="151">
        <v>2928</v>
      </c>
      <c r="B2929" s="151" t="s">
        <v>6141</v>
      </c>
      <c r="C2929" s="151" t="s">
        <v>6142</v>
      </c>
      <c r="D2929" s="151" t="s">
        <v>6143</v>
      </c>
      <c r="E2929" s="151" t="s">
        <v>6144</v>
      </c>
      <c r="F2929" s="151">
        <v>2</v>
      </c>
      <c r="G2929" s="151" t="s">
        <v>4525</v>
      </c>
      <c r="H2929" s="153">
        <v>6</v>
      </c>
      <c r="I2929" s="151">
        <v>8</v>
      </c>
      <c r="J2929" s="154" t="s">
        <v>277</v>
      </c>
    </row>
    <row r="2930" spans="1:10" x14ac:dyDescent="0.3">
      <c r="A2930" s="151">
        <v>2929</v>
      </c>
      <c r="B2930" s="151" t="s">
        <v>6145</v>
      </c>
      <c r="C2930" s="151" t="s">
        <v>6146</v>
      </c>
      <c r="D2930" s="151" t="s">
        <v>6143</v>
      </c>
      <c r="E2930" s="151" t="s">
        <v>6144</v>
      </c>
      <c r="F2930" s="151">
        <v>2</v>
      </c>
      <c r="G2930" s="151" t="s">
        <v>4525</v>
      </c>
      <c r="H2930" s="153">
        <v>6</v>
      </c>
      <c r="I2930" s="151">
        <v>8</v>
      </c>
      <c r="J2930" s="154" t="s">
        <v>277</v>
      </c>
    </row>
    <row r="2931" spans="1:10" x14ac:dyDescent="0.3">
      <c r="A2931" s="151">
        <v>2930</v>
      </c>
      <c r="B2931" s="151" t="s">
        <v>6147</v>
      </c>
      <c r="C2931" s="151" t="s">
        <v>6148</v>
      </c>
      <c r="D2931" s="151" t="s">
        <v>6143</v>
      </c>
      <c r="E2931" s="151" t="s">
        <v>6144</v>
      </c>
      <c r="F2931" s="151">
        <v>2</v>
      </c>
      <c r="G2931" s="151" t="s">
        <v>4525</v>
      </c>
      <c r="H2931" s="153">
        <v>6</v>
      </c>
      <c r="I2931" s="151">
        <v>8</v>
      </c>
      <c r="J2931" s="154" t="s">
        <v>277</v>
      </c>
    </row>
    <row r="2932" spans="1:10" x14ac:dyDescent="0.3">
      <c r="A2932" s="151">
        <v>2931</v>
      </c>
      <c r="B2932" s="151" t="s">
        <v>6149</v>
      </c>
      <c r="C2932" s="151" t="s">
        <v>6150</v>
      </c>
      <c r="D2932" s="151" t="s">
        <v>6143</v>
      </c>
      <c r="E2932" s="151" t="s">
        <v>6144</v>
      </c>
      <c r="F2932" s="151">
        <v>2</v>
      </c>
      <c r="G2932" s="151" t="s">
        <v>4525</v>
      </c>
      <c r="H2932" s="153">
        <v>6</v>
      </c>
      <c r="I2932" s="151">
        <v>8</v>
      </c>
      <c r="J2932" s="154" t="s">
        <v>277</v>
      </c>
    </row>
    <row r="2933" spans="1:10" x14ac:dyDescent="0.3">
      <c r="A2933" s="151">
        <v>2932</v>
      </c>
      <c r="B2933" s="151" t="s">
        <v>6151</v>
      </c>
      <c r="C2933" s="151" t="s">
        <v>6152</v>
      </c>
      <c r="D2933" s="151" t="s">
        <v>6143</v>
      </c>
      <c r="E2933" s="151" t="s">
        <v>6144</v>
      </c>
      <c r="F2933" s="151">
        <v>2</v>
      </c>
      <c r="G2933" s="151" t="s">
        <v>4525</v>
      </c>
      <c r="H2933" s="153">
        <v>6</v>
      </c>
      <c r="I2933" s="151">
        <v>8</v>
      </c>
      <c r="J2933" s="154" t="s">
        <v>277</v>
      </c>
    </row>
    <row r="2934" spans="1:10" x14ac:dyDescent="0.3">
      <c r="A2934" s="151">
        <v>2933</v>
      </c>
      <c r="B2934" s="151" t="s">
        <v>6153</v>
      </c>
      <c r="C2934" s="151" t="s">
        <v>6154</v>
      </c>
      <c r="D2934" s="151" t="s">
        <v>6143</v>
      </c>
      <c r="E2934" s="151" t="s">
        <v>6144</v>
      </c>
      <c r="F2934" s="151">
        <v>2</v>
      </c>
      <c r="G2934" s="151" t="s">
        <v>4525</v>
      </c>
      <c r="H2934" s="153">
        <v>6</v>
      </c>
      <c r="I2934" s="151">
        <v>8</v>
      </c>
      <c r="J2934" s="154" t="s">
        <v>277</v>
      </c>
    </row>
    <row r="2935" spans="1:10" x14ac:dyDescent="0.3">
      <c r="A2935" s="151">
        <v>2934</v>
      </c>
      <c r="B2935" s="151" t="s">
        <v>6155</v>
      </c>
      <c r="C2935" s="151" t="s">
        <v>6156</v>
      </c>
      <c r="D2935" s="151" t="s">
        <v>6143</v>
      </c>
      <c r="E2935" s="151" t="s">
        <v>6144</v>
      </c>
      <c r="F2935" s="151">
        <v>2</v>
      </c>
      <c r="G2935" s="151" t="s">
        <v>4525</v>
      </c>
      <c r="H2935" s="153">
        <v>6</v>
      </c>
      <c r="I2935" s="151">
        <v>8</v>
      </c>
      <c r="J2935" s="154" t="s">
        <v>277</v>
      </c>
    </row>
    <row r="2936" spans="1:10" x14ac:dyDescent="0.3">
      <c r="A2936" s="151">
        <v>2935</v>
      </c>
      <c r="B2936" s="151" t="s">
        <v>6157</v>
      </c>
      <c r="C2936" s="151" t="s">
        <v>6158</v>
      </c>
      <c r="D2936" s="151" t="s">
        <v>6143</v>
      </c>
      <c r="E2936" s="151" t="s">
        <v>6144</v>
      </c>
      <c r="F2936" s="151">
        <v>2</v>
      </c>
      <c r="G2936" s="151" t="s">
        <v>4525</v>
      </c>
      <c r="H2936" s="153">
        <v>6</v>
      </c>
      <c r="I2936" s="151">
        <v>8</v>
      </c>
      <c r="J2936" s="154" t="s">
        <v>277</v>
      </c>
    </row>
    <row r="2937" spans="1:10" x14ac:dyDescent="0.3">
      <c r="A2937" s="151">
        <v>2936</v>
      </c>
      <c r="B2937" s="151" t="s">
        <v>6159</v>
      </c>
      <c r="C2937" s="151" t="s">
        <v>6160</v>
      </c>
      <c r="D2937" s="151" t="s">
        <v>6143</v>
      </c>
      <c r="E2937" s="151" t="s">
        <v>6144</v>
      </c>
      <c r="F2937" s="151">
        <v>2</v>
      </c>
      <c r="G2937" s="151" t="s">
        <v>4525</v>
      </c>
      <c r="H2937" s="153">
        <v>6</v>
      </c>
      <c r="I2937" s="151">
        <v>8</v>
      </c>
      <c r="J2937" s="154" t="s">
        <v>277</v>
      </c>
    </row>
    <row r="2938" spans="1:10" x14ac:dyDescent="0.3">
      <c r="A2938" s="151">
        <v>2937</v>
      </c>
      <c r="B2938" s="151" t="s">
        <v>6161</v>
      </c>
      <c r="C2938" s="151" t="s">
        <v>6162</v>
      </c>
      <c r="D2938" s="151" t="s">
        <v>6143</v>
      </c>
      <c r="E2938" s="151" t="s">
        <v>6144</v>
      </c>
      <c r="F2938" s="151">
        <v>2</v>
      </c>
      <c r="G2938" s="151" t="s">
        <v>4525</v>
      </c>
      <c r="H2938" s="153">
        <v>6</v>
      </c>
      <c r="I2938" s="151">
        <v>8</v>
      </c>
      <c r="J2938" s="154" t="s">
        <v>277</v>
      </c>
    </row>
    <row r="2939" spans="1:10" x14ac:dyDescent="0.3">
      <c r="A2939" s="151">
        <v>2938</v>
      </c>
      <c r="B2939" s="151" t="s">
        <v>6163</v>
      </c>
      <c r="C2939" s="151" t="s">
        <v>6164</v>
      </c>
      <c r="D2939" s="151" t="s">
        <v>6143</v>
      </c>
      <c r="E2939" s="151" t="s">
        <v>6144</v>
      </c>
      <c r="F2939" s="151">
        <v>2</v>
      </c>
      <c r="G2939" s="151" t="s">
        <v>4525</v>
      </c>
      <c r="H2939" s="153">
        <v>6</v>
      </c>
      <c r="I2939" s="151">
        <v>8</v>
      </c>
      <c r="J2939" s="154" t="s">
        <v>277</v>
      </c>
    </row>
    <row r="2940" spans="1:10" x14ac:dyDescent="0.3">
      <c r="A2940" s="151">
        <v>2939</v>
      </c>
      <c r="B2940" s="151" t="s">
        <v>6165</v>
      </c>
      <c r="C2940" s="151" t="s">
        <v>6166</v>
      </c>
      <c r="D2940" s="151" t="s">
        <v>6143</v>
      </c>
      <c r="E2940" s="151" t="s">
        <v>6144</v>
      </c>
      <c r="F2940" s="151">
        <v>2</v>
      </c>
      <c r="G2940" s="151" t="s">
        <v>4525</v>
      </c>
      <c r="H2940" s="153">
        <v>6</v>
      </c>
      <c r="I2940" s="151">
        <v>8</v>
      </c>
      <c r="J2940" s="154" t="s">
        <v>277</v>
      </c>
    </row>
    <row r="2941" spans="1:10" x14ac:dyDescent="0.3">
      <c r="A2941" s="151">
        <v>2940</v>
      </c>
      <c r="B2941" s="151" t="s">
        <v>6167</v>
      </c>
      <c r="C2941" s="151" t="s">
        <v>6168</v>
      </c>
      <c r="D2941" s="151" t="s">
        <v>6143</v>
      </c>
      <c r="E2941" s="151" t="s">
        <v>6144</v>
      </c>
      <c r="F2941" s="151">
        <v>2</v>
      </c>
      <c r="G2941" s="151" t="s">
        <v>4525</v>
      </c>
      <c r="H2941" s="153">
        <v>6</v>
      </c>
      <c r="I2941" s="151">
        <v>8</v>
      </c>
      <c r="J2941" s="154" t="s">
        <v>277</v>
      </c>
    </row>
    <row r="2942" spans="1:10" x14ac:dyDescent="0.3">
      <c r="A2942" s="151">
        <v>2941</v>
      </c>
      <c r="B2942" s="151" t="s">
        <v>6169</v>
      </c>
      <c r="C2942" s="151" t="s">
        <v>6170</v>
      </c>
      <c r="D2942" s="151" t="s">
        <v>6143</v>
      </c>
      <c r="E2942" s="151" t="s">
        <v>6144</v>
      </c>
      <c r="F2942" s="151">
        <v>2</v>
      </c>
      <c r="G2942" s="151" t="s">
        <v>4525</v>
      </c>
      <c r="H2942" s="153">
        <v>6</v>
      </c>
      <c r="I2942" s="151">
        <v>8</v>
      </c>
      <c r="J2942" s="154" t="s">
        <v>277</v>
      </c>
    </row>
    <row r="2943" spans="1:10" x14ac:dyDescent="0.3">
      <c r="A2943" s="151">
        <v>2942</v>
      </c>
      <c r="B2943" s="151" t="s">
        <v>6171</v>
      </c>
      <c r="C2943" s="151" t="s">
        <v>6172</v>
      </c>
      <c r="D2943" s="151" t="s">
        <v>6143</v>
      </c>
      <c r="E2943" s="151" t="s">
        <v>6144</v>
      </c>
      <c r="F2943" s="151">
        <v>2</v>
      </c>
      <c r="G2943" s="151" t="s">
        <v>4525</v>
      </c>
      <c r="H2943" s="153">
        <v>6</v>
      </c>
      <c r="I2943" s="151">
        <v>8</v>
      </c>
      <c r="J2943" s="154" t="s">
        <v>277</v>
      </c>
    </row>
    <row r="2944" spans="1:10" x14ac:dyDescent="0.3">
      <c r="A2944" s="151">
        <v>2943</v>
      </c>
      <c r="B2944" s="151" t="s">
        <v>6173</v>
      </c>
      <c r="C2944" s="151" t="s">
        <v>6174</v>
      </c>
      <c r="D2944" s="151" t="s">
        <v>6143</v>
      </c>
      <c r="E2944" s="151" t="s">
        <v>6144</v>
      </c>
      <c r="F2944" s="151">
        <v>2</v>
      </c>
      <c r="G2944" s="151" t="s">
        <v>4525</v>
      </c>
      <c r="H2944" s="153">
        <v>6</v>
      </c>
      <c r="I2944" s="151">
        <v>8</v>
      </c>
      <c r="J2944" s="154" t="s">
        <v>277</v>
      </c>
    </row>
    <row r="2945" spans="1:10" x14ac:dyDescent="0.3">
      <c r="A2945" s="151">
        <v>2944</v>
      </c>
      <c r="B2945" s="151" t="s">
        <v>6175</v>
      </c>
      <c r="C2945" s="151" t="s">
        <v>6176</v>
      </c>
      <c r="D2945" s="151" t="s">
        <v>6143</v>
      </c>
      <c r="E2945" s="151" t="s">
        <v>6144</v>
      </c>
      <c r="F2945" s="151">
        <v>2</v>
      </c>
      <c r="G2945" s="151" t="s">
        <v>4525</v>
      </c>
      <c r="H2945" s="153">
        <v>6</v>
      </c>
      <c r="I2945" s="151">
        <v>8</v>
      </c>
      <c r="J2945" s="154" t="s">
        <v>277</v>
      </c>
    </row>
    <row r="2946" spans="1:10" x14ac:dyDescent="0.3">
      <c r="A2946" s="151">
        <v>2945</v>
      </c>
      <c r="B2946" s="151" t="s">
        <v>6177</v>
      </c>
      <c r="C2946" s="151" t="s">
        <v>6178</v>
      </c>
      <c r="D2946" s="151" t="s">
        <v>6143</v>
      </c>
      <c r="E2946" s="151" t="s">
        <v>6144</v>
      </c>
      <c r="F2946" s="151">
        <v>2</v>
      </c>
      <c r="G2946" s="151" t="s">
        <v>4525</v>
      </c>
      <c r="H2946" s="153">
        <v>6</v>
      </c>
      <c r="I2946" s="151">
        <v>8</v>
      </c>
      <c r="J2946" s="154" t="s">
        <v>277</v>
      </c>
    </row>
    <row r="2947" spans="1:10" x14ac:dyDescent="0.3">
      <c r="A2947" s="151">
        <v>2946</v>
      </c>
      <c r="B2947" s="151" t="s">
        <v>6179</v>
      </c>
      <c r="C2947" s="151" t="s">
        <v>6180</v>
      </c>
      <c r="D2947" s="151" t="s">
        <v>6181</v>
      </c>
      <c r="E2947" s="151" t="s">
        <v>6182</v>
      </c>
      <c r="F2947" s="151">
        <v>2</v>
      </c>
      <c r="G2947" s="151" t="s">
        <v>4525</v>
      </c>
      <c r="H2947" s="153">
        <v>6</v>
      </c>
      <c r="I2947" s="151">
        <v>8</v>
      </c>
      <c r="J2947" s="154" t="s">
        <v>277</v>
      </c>
    </row>
    <row r="2948" spans="1:10" x14ac:dyDescent="0.3">
      <c r="A2948" s="151">
        <v>2947</v>
      </c>
      <c r="B2948" s="151" t="s">
        <v>6183</v>
      </c>
      <c r="C2948" s="151" t="s">
        <v>6184</v>
      </c>
      <c r="D2948" s="151" t="s">
        <v>6181</v>
      </c>
      <c r="E2948" s="151" t="s">
        <v>6182</v>
      </c>
      <c r="F2948" s="151">
        <v>2</v>
      </c>
      <c r="G2948" s="151" t="s">
        <v>4525</v>
      </c>
      <c r="H2948" s="153">
        <v>6</v>
      </c>
      <c r="I2948" s="151">
        <v>8</v>
      </c>
      <c r="J2948" s="154" t="s">
        <v>277</v>
      </c>
    </row>
    <row r="2949" spans="1:10" x14ac:dyDescent="0.3">
      <c r="A2949" s="151">
        <v>2948</v>
      </c>
      <c r="B2949" s="151" t="s">
        <v>6185</v>
      </c>
      <c r="C2949" s="151" t="s">
        <v>6186</v>
      </c>
      <c r="D2949" s="151" t="s">
        <v>6181</v>
      </c>
      <c r="E2949" s="151" t="s">
        <v>6182</v>
      </c>
      <c r="F2949" s="151">
        <v>2</v>
      </c>
      <c r="G2949" s="151" t="s">
        <v>4525</v>
      </c>
      <c r="H2949" s="153">
        <v>6</v>
      </c>
      <c r="I2949" s="151">
        <v>8</v>
      </c>
      <c r="J2949" s="154" t="s">
        <v>277</v>
      </c>
    </row>
    <row r="2950" spans="1:10" x14ac:dyDescent="0.3">
      <c r="A2950" s="151">
        <v>2949</v>
      </c>
      <c r="B2950" s="151" t="s">
        <v>6187</v>
      </c>
      <c r="C2950" s="151" t="s">
        <v>6188</v>
      </c>
      <c r="D2950" s="151" t="s">
        <v>6181</v>
      </c>
      <c r="E2950" s="151" t="s">
        <v>6182</v>
      </c>
      <c r="F2950" s="151">
        <v>2</v>
      </c>
      <c r="G2950" s="151" t="s">
        <v>4525</v>
      </c>
      <c r="H2950" s="153">
        <v>6</v>
      </c>
      <c r="I2950" s="151">
        <v>8</v>
      </c>
      <c r="J2950" s="154" t="s">
        <v>277</v>
      </c>
    </row>
    <row r="2951" spans="1:10" x14ac:dyDescent="0.3">
      <c r="A2951" s="151">
        <v>2950</v>
      </c>
      <c r="B2951" s="151" t="s">
        <v>6189</v>
      </c>
      <c r="C2951" s="151" t="s">
        <v>6190</v>
      </c>
      <c r="D2951" s="151" t="s">
        <v>6181</v>
      </c>
      <c r="E2951" s="151" t="s">
        <v>6182</v>
      </c>
      <c r="F2951" s="151">
        <v>2</v>
      </c>
      <c r="G2951" s="151" t="s">
        <v>4525</v>
      </c>
      <c r="H2951" s="153">
        <v>6</v>
      </c>
      <c r="I2951" s="151">
        <v>8</v>
      </c>
      <c r="J2951" s="154" t="s">
        <v>277</v>
      </c>
    </row>
    <row r="2952" spans="1:10" x14ac:dyDescent="0.3">
      <c r="A2952" s="151">
        <v>2951</v>
      </c>
      <c r="B2952" s="151" t="s">
        <v>6191</v>
      </c>
      <c r="C2952" s="151" t="s">
        <v>6192</v>
      </c>
      <c r="D2952" s="151" t="s">
        <v>6181</v>
      </c>
      <c r="E2952" s="151" t="s">
        <v>6182</v>
      </c>
      <c r="F2952" s="151">
        <v>2</v>
      </c>
      <c r="G2952" s="151" t="s">
        <v>4525</v>
      </c>
      <c r="H2952" s="153">
        <v>9</v>
      </c>
      <c r="I2952" s="151">
        <v>17</v>
      </c>
      <c r="J2952" s="154" t="s">
        <v>88</v>
      </c>
    </row>
    <row r="2953" spans="1:10" x14ac:dyDescent="0.3">
      <c r="A2953" s="151">
        <v>2952</v>
      </c>
      <c r="B2953" s="151" t="s">
        <v>6193</v>
      </c>
      <c r="C2953" s="151" t="s">
        <v>6194</v>
      </c>
      <c r="D2953" s="151" t="s">
        <v>6181</v>
      </c>
      <c r="E2953" s="151" t="s">
        <v>6182</v>
      </c>
      <c r="F2953" s="151">
        <v>2</v>
      </c>
      <c r="G2953" s="151" t="s">
        <v>4525</v>
      </c>
      <c r="H2953" s="153">
        <v>9</v>
      </c>
      <c r="I2953" s="151">
        <v>17</v>
      </c>
      <c r="J2953" s="154" t="s">
        <v>72</v>
      </c>
    </row>
    <row r="2954" spans="1:10" x14ac:dyDescent="0.3">
      <c r="A2954" s="151">
        <v>2953</v>
      </c>
      <c r="B2954" s="151" t="s">
        <v>6195</v>
      </c>
      <c r="C2954" s="151" t="s">
        <v>6196</v>
      </c>
      <c r="D2954" s="151" t="s">
        <v>6181</v>
      </c>
      <c r="E2954" s="151" t="s">
        <v>6182</v>
      </c>
      <c r="F2954" s="151">
        <v>2</v>
      </c>
      <c r="G2954" s="151" t="s">
        <v>4525</v>
      </c>
      <c r="H2954" s="153">
        <v>6</v>
      </c>
      <c r="I2954" s="151">
        <v>8</v>
      </c>
      <c r="J2954" s="154" t="s">
        <v>277</v>
      </c>
    </row>
    <row r="2955" spans="1:10" x14ac:dyDescent="0.3">
      <c r="A2955" s="151">
        <v>2954</v>
      </c>
      <c r="B2955" s="151" t="s">
        <v>6197</v>
      </c>
      <c r="C2955" s="151" t="s">
        <v>6198</v>
      </c>
      <c r="D2955" s="151" t="s">
        <v>6181</v>
      </c>
      <c r="E2955" s="151" t="s">
        <v>6182</v>
      </c>
      <c r="F2955" s="151">
        <v>2</v>
      </c>
      <c r="G2955" s="151" t="s">
        <v>4525</v>
      </c>
      <c r="H2955" s="153">
        <v>9</v>
      </c>
      <c r="I2955" s="151">
        <v>17</v>
      </c>
      <c r="J2955" s="154" t="s">
        <v>72</v>
      </c>
    </row>
    <row r="2956" spans="1:10" x14ac:dyDescent="0.3">
      <c r="A2956" s="151">
        <v>2955</v>
      </c>
      <c r="B2956" s="151" t="s">
        <v>6199</v>
      </c>
      <c r="C2956" s="151" t="s">
        <v>6200</v>
      </c>
      <c r="D2956" s="151" t="s">
        <v>6181</v>
      </c>
      <c r="E2956" s="151" t="s">
        <v>6182</v>
      </c>
      <c r="F2956" s="151">
        <v>2</v>
      </c>
      <c r="G2956" s="151" t="s">
        <v>4525</v>
      </c>
      <c r="H2956" s="153">
        <v>6</v>
      </c>
      <c r="I2956" s="151">
        <v>8</v>
      </c>
      <c r="J2956" s="154" t="s">
        <v>277</v>
      </c>
    </row>
    <row r="2957" spans="1:10" x14ac:dyDescent="0.3">
      <c r="A2957" s="151">
        <v>2956</v>
      </c>
      <c r="B2957" s="151" t="s">
        <v>6201</v>
      </c>
      <c r="C2957" s="151" t="s">
        <v>6202</v>
      </c>
      <c r="D2957" s="151" t="s">
        <v>6181</v>
      </c>
      <c r="E2957" s="151" t="s">
        <v>6182</v>
      </c>
      <c r="F2957" s="151">
        <v>2</v>
      </c>
      <c r="G2957" s="151" t="s">
        <v>4525</v>
      </c>
      <c r="H2957" s="153">
        <v>9</v>
      </c>
      <c r="I2957" s="151">
        <v>17</v>
      </c>
      <c r="J2957" s="154" t="s">
        <v>72</v>
      </c>
    </row>
    <row r="2958" spans="1:10" x14ac:dyDescent="0.3">
      <c r="A2958" s="151">
        <v>2957</v>
      </c>
      <c r="B2958" s="151" t="s">
        <v>6203</v>
      </c>
      <c r="C2958" s="151" t="s">
        <v>6204</v>
      </c>
      <c r="D2958" s="151" t="s">
        <v>6181</v>
      </c>
      <c r="E2958" s="151" t="s">
        <v>6182</v>
      </c>
      <c r="F2958" s="151">
        <v>2</v>
      </c>
      <c r="G2958" s="151" t="s">
        <v>4525</v>
      </c>
      <c r="H2958" s="153">
        <v>9</v>
      </c>
      <c r="I2958" s="151">
        <v>17</v>
      </c>
      <c r="J2958" s="154" t="s">
        <v>72</v>
      </c>
    </row>
    <row r="2959" spans="1:10" x14ac:dyDescent="0.3">
      <c r="A2959" s="151">
        <v>2958</v>
      </c>
      <c r="B2959" s="151" t="s">
        <v>6205</v>
      </c>
      <c r="C2959" s="151" t="s">
        <v>6206</v>
      </c>
      <c r="D2959" s="151" t="s">
        <v>6181</v>
      </c>
      <c r="E2959" s="151" t="s">
        <v>6182</v>
      </c>
      <c r="F2959" s="151">
        <v>2</v>
      </c>
      <c r="G2959" s="151" t="s">
        <v>4525</v>
      </c>
      <c r="H2959" s="153">
        <v>6</v>
      </c>
      <c r="I2959" s="151">
        <v>8</v>
      </c>
      <c r="J2959" s="154" t="s">
        <v>277</v>
      </c>
    </row>
    <row r="2960" spans="1:10" x14ac:dyDescent="0.3">
      <c r="A2960" s="151">
        <v>2959</v>
      </c>
      <c r="B2960" s="151" t="s">
        <v>6207</v>
      </c>
      <c r="C2960" s="151" t="s">
        <v>6208</v>
      </c>
      <c r="D2960" s="151" t="s">
        <v>6181</v>
      </c>
      <c r="E2960" s="151" t="s">
        <v>6182</v>
      </c>
      <c r="F2960" s="151">
        <v>2</v>
      </c>
      <c r="G2960" s="151" t="s">
        <v>4525</v>
      </c>
      <c r="H2960" s="153">
        <v>9</v>
      </c>
      <c r="I2960" s="151">
        <v>17</v>
      </c>
      <c r="J2960" s="154" t="s">
        <v>72</v>
      </c>
    </row>
    <row r="2961" spans="1:10" x14ac:dyDescent="0.3">
      <c r="A2961" s="151">
        <v>2960</v>
      </c>
      <c r="B2961" s="151" t="s">
        <v>6209</v>
      </c>
      <c r="C2961" s="151" t="s">
        <v>6210</v>
      </c>
      <c r="D2961" s="151" t="s">
        <v>6181</v>
      </c>
      <c r="E2961" s="151" t="s">
        <v>6182</v>
      </c>
      <c r="F2961" s="151">
        <v>2</v>
      </c>
      <c r="G2961" s="151" t="s">
        <v>4525</v>
      </c>
      <c r="H2961" s="153">
        <v>9</v>
      </c>
      <c r="I2961" s="151">
        <v>17</v>
      </c>
      <c r="J2961" s="154" t="s">
        <v>72</v>
      </c>
    </row>
    <row r="2962" spans="1:10" x14ac:dyDescent="0.3">
      <c r="A2962" s="151">
        <v>2961</v>
      </c>
      <c r="B2962" s="151" t="s">
        <v>6211</v>
      </c>
      <c r="C2962" s="151" t="s">
        <v>6212</v>
      </c>
      <c r="D2962" s="151" t="s">
        <v>6181</v>
      </c>
      <c r="E2962" s="151" t="s">
        <v>6182</v>
      </c>
      <c r="F2962" s="151">
        <v>2</v>
      </c>
      <c r="G2962" s="151" t="s">
        <v>4525</v>
      </c>
      <c r="H2962" s="153">
        <v>9</v>
      </c>
      <c r="I2962" s="151">
        <v>17</v>
      </c>
      <c r="J2962" s="154" t="s">
        <v>72</v>
      </c>
    </row>
    <row r="2963" spans="1:10" x14ac:dyDescent="0.3">
      <c r="A2963" s="151">
        <v>2962</v>
      </c>
      <c r="B2963" s="151" t="s">
        <v>6213</v>
      </c>
      <c r="C2963" s="151" t="s">
        <v>6214</v>
      </c>
      <c r="D2963" s="151" t="s">
        <v>6181</v>
      </c>
      <c r="E2963" s="151" t="s">
        <v>6182</v>
      </c>
      <c r="F2963" s="151">
        <v>2</v>
      </c>
      <c r="G2963" s="151" t="s">
        <v>4525</v>
      </c>
      <c r="H2963" s="153">
        <v>9</v>
      </c>
      <c r="I2963" s="151">
        <v>17</v>
      </c>
      <c r="J2963" s="154" t="s">
        <v>72</v>
      </c>
    </row>
    <row r="2964" spans="1:10" x14ac:dyDescent="0.3">
      <c r="A2964" s="151">
        <v>2963</v>
      </c>
      <c r="B2964" s="151" t="s">
        <v>6215</v>
      </c>
      <c r="C2964" s="151" t="s">
        <v>6216</v>
      </c>
      <c r="D2964" s="151" t="s">
        <v>6217</v>
      </c>
      <c r="E2964" s="151" t="s">
        <v>6218</v>
      </c>
      <c r="F2964" s="151">
        <v>2</v>
      </c>
      <c r="G2964" s="151" t="s">
        <v>4525</v>
      </c>
      <c r="H2964" s="153">
        <v>6</v>
      </c>
      <c r="I2964" s="151">
        <v>8</v>
      </c>
      <c r="J2964" s="154" t="s">
        <v>277</v>
      </c>
    </row>
    <row r="2965" spans="1:10" x14ac:dyDescent="0.3">
      <c r="A2965" s="151">
        <v>2964</v>
      </c>
      <c r="B2965" s="151" t="s">
        <v>6219</v>
      </c>
      <c r="C2965" s="151" t="s">
        <v>6220</v>
      </c>
      <c r="D2965" s="151" t="s">
        <v>6217</v>
      </c>
      <c r="E2965" s="151" t="s">
        <v>6218</v>
      </c>
      <c r="F2965" s="151">
        <v>2</v>
      </c>
      <c r="G2965" s="151" t="s">
        <v>4525</v>
      </c>
      <c r="H2965" s="153">
        <v>6</v>
      </c>
      <c r="I2965" s="151">
        <v>8</v>
      </c>
      <c r="J2965" s="154" t="s">
        <v>277</v>
      </c>
    </row>
    <row r="2966" spans="1:10" x14ac:dyDescent="0.3">
      <c r="A2966" s="151">
        <v>2965</v>
      </c>
      <c r="B2966" s="151" t="s">
        <v>6221</v>
      </c>
      <c r="C2966" s="151" t="s">
        <v>6222</v>
      </c>
      <c r="D2966" s="151" t="s">
        <v>6217</v>
      </c>
      <c r="E2966" s="151" t="s">
        <v>6218</v>
      </c>
      <c r="F2966" s="151">
        <v>2</v>
      </c>
      <c r="G2966" s="151" t="s">
        <v>4525</v>
      </c>
      <c r="H2966" s="153">
        <v>6</v>
      </c>
      <c r="I2966" s="151">
        <v>8</v>
      </c>
      <c r="J2966" s="154" t="s">
        <v>277</v>
      </c>
    </row>
    <row r="2967" spans="1:10" x14ac:dyDescent="0.3">
      <c r="A2967" s="151">
        <v>2966</v>
      </c>
      <c r="B2967" s="151" t="s">
        <v>6223</v>
      </c>
      <c r="C2967" s="151" t="s">
        <v>6224</v>
      </c>
      <c r="D2967" s="151" t="s">
        <v>6217</v>
      </c>
      <c r="E2967" s="151" t="s">
        <v>6218</v>
      </c>
      <c r="F2967" s="151">
        <v>2</v>
      </c>
      <c r="G2967" s="151" t="s">
        <v>4525</v>
      </c>
      <c r="H2967" s="153">
        <v>6</v>
      </c>
      <c r="I2967" s="151">
        <v>8</v>
      </c>
      <c r="J2967" s="154" t="s">
        <v>277</v>
      </c>
    </row>
    <row r="2968" spans="1:10" x14ac:dyDescent="0.3">
      <c r="A2968" s="151">
        <v>2967</v>
      </c>
      <c r="B2968" s="151" t="s">
        <v>6225</v>
      </c>
      <c r="C2968" s="151" t="s">
        <v>6226</v>
      </c>
      <c r="D2968" s="151" t="s">
        <v>6217</v>
      </c>
      <c r="E2968" s="151" t="s">
        <v>6218</v>
      </c>
      <c r="F2968" s="151">
        <v>2</v>
      </c>
      <c r="G2968" s="151" t="s">
        <v>4525</v>
      </c>
      <c r="H2968" s="153">
        <v>9</v>
      </c>
      <c r="I2968" s="151">
        <v>17</v>
      </c>
      <c r="J2968" s="154" t="s">
        <v>72</v>
      </c>
    </row>
    <row r="2969" spans="1:10" x14ac:dyDescent="0.3">
      <c r="A2969" s="151">
        <v>2968</v>
      </c>
      <c r="B2969" s="151" t="s">
        <v>6227</v>
      </c>
      <c r="C2969" s="151" t="s">
        <v>6228</v>
      </c>
      <c r="D2969" s="151" t="s">
        <v>6217</v>
      </c>
      <c r="E2969" s="151" t="s">
        <v>6218</v>
      </c>
      <c r="F2969" s="151">
        <v>2</v>
      </c>
      <c r="G2969" s="151" t="s">
        <v>4525</v>
      </c>
      <c r="H2969" s="153">
        <v>6</v>
      </c>
      <c r="I2969" s="151">
        <v>8</v>
      </c>
      <c r="J2969" s="154" t="s">
        <v>277</v>
      </c>
    </row>
    <row r="2970" spans="1:10" x14ac:dyDescent="0.3">
      <c r="A2970" s="151">
        <v>2969</v>
      </c>
      <c r="B2970" s="151" t="s">
        <v>6229</v>
      </c>
      <c r="C2970" s="151" t="s">
        <v>6230</v>
      </c>
      <c r="D2970" s="151" t="s">
        <v>6217</v>
      </c>
      <c r="E2970" s="151" t="s">
        <v>6218</v>
      </c>
      <c r="F2970" s="151">
        <v>2</v>
      </c>
      <c r="G2970" s="151" t="s">
        <v>4525</v>
      </c>
      <c r="H2970" s="153">
        <v>6</v>
      </c>
      <c r="I2970" s="151">
        <v>8</v>
      </c>
      <c r="J2970" s="154" t="s">
        <v>277</v>
      </c>
    </row>
    <row r="2971" spans="1:10" x14ac:dyDescent="0.3">
      <c r="A2971" s="151">
        <v>2970</v>
      </c>
      <c r="B2971" s="151" t="s">
        <v>6231</v>
      </c>
      <c r="C2971" s="151" t="s">
        <v>6232</v>
      </c>
      <c r="D2971" s="151" t="s">
        <v>6217</v>
      </c>
      <c r="E2971" s="151" t="s">
        <v>6218</v>
      </c>
      <c r="F2971" s="151">
        <v>2</v>
      </c>
      <c r="G2971" s="151" t="s">
        <v>4525</v>
      </c>
      <c r="H2971" s="153">
        <v>6</v>
      </c>
      <c r="I2971" s="151">
        <v>8</v>
      </c>
      <c r="J2971" s="154" t="s">
        <v>277</v>
      </c>
    </row>
    <row r="2972" spans="1:10" x14ac:dyDescent="0.3">
      <c r="A2972" s="151">
        <v>2971</v>
      </c>
      <c r="B2972" s="151" t="s">
        <v>6233</v>
      </c>
      <c r="C2972" s="151" t="s">
        <v>6234</v>
      </c>
      <c r="D2972" s="151" t="s">
        <v>6217</v>
      </c>
      <c r="E2972" s="151" t="s">
        <v>6218</v>
      </c>
      <c r="F2972" s="151">
        <v>2</v>
      </c>
      <c r="G2972" s="151" t="s">
        <v>4525</v>
      </c>
      <c r="H2972" s="153">
        <v>6</v>
      </c>
      <c r="I2972" s="151">
        <v>8</v>
      </c>
      <c r="J2972" s="154" t="s">
        <v>277</v>
      </c>
    </row>
    <row r="2973" spans="1:10" x14ac:dyDescent="0.3">
      <c r="A2973" s="151">
        <v>2972</v>
      </c>
      <c r="B2973" s="151" t="s">
        <v>6235</v>
      </c>
      <c r="C2973" s="151" t="s">
        <v>6236</v>
      </c>
      <c r="D2973" s="151" t="s">
        <v>6217</v>
      </c>
      <c r="E2973" s="151" t="s">
        <v>6218</v>
      </c>
      <c r="F2973" s="151">
        <v>2</v>
      </c>
      <c r="G2973" s="151" t="s">
        <v>4525</v>
      </c>
      <c r="H2973" s="153">
        <v>6</v>
      </c>
      <c r="I2973" s="151">
        <v>8</v>
      </c>
      <c r="J2973" s="154" t="s">
        <v>277</v>
      </c>
    </row>
    <row r="2974" spans="1:10" x14ac:dyDescent="0.3">
      <c r="A2974" s="151">
        <v>2973</v>
      </c>
      <c r="B2974" s="151" t="s">
        <v>6237</v>
      </c>
      <c r="C2974" s="151" t="s">
        <v>6238</v>
      </c>
      <c r="D2974" s="151" t="s">
        <v>6217</v>
      </c>
      <c r="E2974" s="151" t="s">
        <v>6218</v>
      </c>
      <c r="F2974" s="151">
        <v>2</v>
      </c>
      <c r="G2974" s="151" t="s">
        <v>4525</v>
      </c>
      <c r="H2974" s="153">
        <v>6</v>
      </c>
      <c r="I2974" s="151">
        <v>8</v>
      </c>
      <c r="J2974" s="154" t="s">
        <v>277</v>
      </c>
    </row>
    <row r="2975" spans="1:10" x14ac:dyDescent="0.3">
      <c r="A2975" s="151">
        <v>2974</v>
      </c>
      <c r="B2975" s="151" t="s">
        <v>6239</v>
      </c>
      <c r="C2975" s="151" t="s">
        <v>6240</v>
      </c>
      <c r="D2975" s="151" t="s">
        <v>6217</v>
      </c>
      <c r="E2975" s="151" t="s">
        <v>6218</v>
      </c>
      <c r="F2975" s="151">
        <v>2</v>
      </c>
      <c r="G2975" s="151" t="s">
        <v>4525</v>
      </c>
      <c r="H2975" s="153">
        <v>6</v>
      </c>
      <c r="I2975" s="151">
        <v>8</v>
      </c>
      <c r="J2975" s="154" t="s">
        <v>277</v>
      </c>
    </row>
    <row r="2976" spans="1:10" x14ac:dyDescent="0.3">
      <c r="A2976" s="151">
        <v>2975</v>
      </c>
      <c r="B2976" s="151" t="s">
        <v>6241</v>
      </c>
      <c r="C2976" s="151" t="s">
        <v>6242</v>
      </c>
      <c r="D2976" s="151" t="s">
        <v>6217</v>
      </c>
      <c r="E2976" s="151" t="s">
        <v>6218</v>
      </c>
      <c r="F2976" s="151">
        <v>2</v>
      </c>
      <c r="G2976" s="151" t="s">
        <v>4525</v>
      </c>
      <c r="H2976" s="153">
        <v>6</v>
      </c>
      <c r="I2976" s="151">
        <v>8</v>
      </c>
      <c r="J2976" s="154" t="s">
        <v>277</v>
      </c>
    </row>
    <row r="2977" spans="1:10" x14ac:dyDescent="0.3">
      <c r="A2977" s="151">
        <v>2976</v>
      </c>
      <c r="B2977" s="151" t="s">
        <v>6243</v>
      </c>
      <c r="C2977" s="151" t="s">
        <v>6244</v>
      </c>
      <c r="D2977" s="151" t="s">
        <v>6217</v>
      </c>
      <c r="E2977" s="151" t="s">
        <v>6218</v>
      </c>
      <c r="F2977" s="151">
        <v>2</v>
      </c>
      <c r="G2977" s="151" t="s">
        <v>4525</v>
      </c>
      <c r="H2977" s="153">
        <v>6</v>
      </c>
      <c r="I2977" s="151">
        <v>8</v>
      </c>
      <c r="J2977" s="154" t="s">
        <v>277</v>
      </c>
    </row>
    <row r="2978" spans="1:10" x14ac:dyDescent="0.3">
      <c r="A2978" s="151">
        <v>2977</v>
      </c>
      <c r="B2978" s="151" t="s">
        <v>6245</v>
      </c>
      <c r="C2978" s="151" t="s">
        <v>6246</v>
      </c>
      <c r="D2978" s="151" t="s">
        <v>6217</v>
      </c>
      <c r="E2978" s="151" t="s">
        <v>6218</v>
      </c>
      <c r="F2978" s="151">
        <v>2</v>
      </c>
      <c r="G2978" s="151" t="s">
        <v>4525</v>
      </c>
      <c r="H2978" s="153">
        <v>6</v>
      </c>
      <c r="I2978" s="151">
        <v>8</v>
      </c>
      <c r="J2978" s="154" t="s">
        <v>277</v>
      </c>
    </row>
    <row r="2979" spans="1:10" x14ac:dyDescent="0.3">
      <c r="A2979" s="151">
        <v>2978</v>
      </c>
      <c r="B2979" s="151" t="s">
        <v>6247</v>
      </c>
      <c r="C2979" s="151" t="s">
        <v>6248</v>
      </c>
      <c r="D2979" s="151" t="s">
        <v>6217</v>
      </c>
      <c r="E2979" s="151" t="s">
        <v>6218</v>
      </c>
      <c r="F2979" s="151">
        <v>2</v>
      </c>
      <c r="G2979" s="151" t="s">
        <v>4525</v>
      </c>
      <c r="H2979" s="153">
        <v>6</v>
      </c>
      <c r="I2979" s="151">
        <v>8</v>
      </c>
      <c r="J2979" s="154" t="s">
        <v>277</v>
      </c>
    </row>
    <row r="2980" spans="1:10" x14ac:dyDescent="0.3">
      <c r="A2980" s="151">
        <v>2979</v>
      </c>
      <c r="B2980" s="151" t="s">
        <v>6249</v>
      </c>
      <c r="C2980" s="151" t="s">
        <v>6250</v>
      </c>
      <c r="D2980" s="151" t="s">
        <v>6217</v>
      </c>
      <c r="E2980" s="151" t="s">
        <v>6218</v>
      </c>
      <c r="F2980" s="151">
        <v>2</v>
      </c>
      <c r="G2980" s="151" t="s">
        <v>4525</v>
      </c>
      <c r="H2980" s="153">
        <v>6</v>
      </c>
      <c r="I2980" s="151">
        <v>8</v>
      </c>
      <c r="J2980" s="154" t="s">
        <v>277</v>
      </c>
    </row>
    <row r="2981" spans="1:10" x14ac:dyDescent="0.3">
      <c r="A2981" s="151">
        <v>2980</v>
      </c>
      <c r="B2981" s="151" t="s">
        <v>6251</v>
      </c>
      <c r="C2981" s="151" t="s">
        <v>6252</v>
      </c>
      <c r="D2981" s="151" t="s">
        <v>6217</v>
      </c>
      <c r="E2981" s="151" t="s">
        <v>6218</v>
      </c>
      <c r="F2981" s="151">
        <v>2</v>
      </c>
      <c r="G2981" s="151" t="s">
        <v>4525</v>
      </c>
      <c r="H2981" s="153">
        <v>6</v>
      </c>
      <c r="I2981" s="151">
        <v>8</v>
      </c>
      <c r="J2981" s="154" t="s">
        <v>277</v>
      </c>
    </row>
    <row r="2982" spans="1:10" x14ac:dyDescent="0.3">
      <c r="A2982" s="151">
        <v>2981</v>
      </c>
      <c r="B2982" s="151" t="s">
        <v>6253</v>
      </c>
      <c r="C2982" s="151" t="s">
        <v>6254</v>
      </c>
      <c r="D2982" s="151" t="s">
        <v>6217</v>
      </c>
      <c r="E2982" s="151" t="s">
        <v>6218</v>
      </c>
      <c r="F2982" s="151">
        <v>2</v>
      </c>
      <c r="G2982" s="151" t="s">
        <v>4525</v>
      </c>
      <c r="H2982" s="153">
        <v>6</v>
      </c>
      <c r="I2982" s="151">
        <v>8</v>
      </c>
      <c r="J2982" s="154" t="s">
        <v>277</v>
      </c>
    </row>
    <row r="2983" spans="1:10" x14ac:dyDescent="0.3">
      <c r="A2983" s="151">
        <v>2982</v>
      </c>
      <c r="B2983" s="151" t="s">
        <v>6255</v>
      </c>
      <c r="C2983" s="151" t="s">
        <v>6256</v>
      </c>
      <c r="D2983" s="151" t="s">
        <v>6217</v>
      </c>
      <c r="E2983" s="151" t="s">
        <v>6218</v>
      </c>
      <c r="F2983" s="151">
        <v>2</v>
      </c>
      <c r="G2983" s="151" t="s">
        <v>4525</v>
      </c>
      <c r="H2983" s="153">
        <v>6</v>
      </c>
      <c r="I2983" s="151">
        <v>8</v>
      </c>
      <c r="J2983" s="154" t="s">
        <v>277</v>
      </c>
    </row>
    <row r="2984" spans="1:10" x14ac:dyDescent="0.3">
      <c r="A2984" s="151">
        <v>2983</v>
      </c>
      <c r="B2984" s="151" t="s">
        <v>6257</v>
      </c>
      <c r="C2984" s="151" t="s">
        <v>6258</v>
      </c>
      <c r="D2984" s="151" t="s">
        <v>6217</v>
      </c>
      <c r="E2984" s="151" t="s">
        <v>6218</v>
      </c>
      <c r="F2984" s="151">
        <v>2</v>
      </c>
      <c r="G2984" s="151" t="s">
        <v>4525</v>
      </c>
      <c r="H2984" s="153">
        <v>9</v>
      </c>
      <c r="I2984" s="151">
        <v>17</v>
      </c>
      <c r="J2984" s="154" t="s">
        <v>88</v>
      </c>
    </row>
    <row r="2985" spans="1:10" x14ac:dyDescent="0.3">
      <c r="A2985" s="151">
        <v>2984</v>
      </c>
      <c r="B2985" s="151" t="s">
        <v>6259</v>
      </c>
      <c r="C2985" s="151" t="s">
        <v>6260</v>
      </c>
      <c r="D2985" s="151" t="s">
        <v>6217</v>
      </c>
      <c r="E2985" s="151" t="s">
        <v>6218</v>
      </c>
      <c r="F2985" s="151">
        <v>2</v>
      </c>
      <c r="G2985" s="151" t="s">
        <v>4525</v>
      </c>
      <c r="H2985" s="153">
        <v>9</v>
      </c>
      <c r="I2985" s="151">
        <v>17</v>
      </c>
      <c r="J2985" s="154" t="s">
        <v>72</v>
      </c>
    </row>
    <row r="2986" spans="1:10" x14ac:dyDescent="0.3">
      <c r="A2986" s="151">
        <v>2985</v>
      </c>
      <c r="B2986" s="151" t="s">
        <v>6261</v>
      </c>
      <c r="C2986" s="151" t="s">
        <v>6262</v>
      </c>
      <c r="D2986" s="151" t="s">
        <v>6217</v>
      </c>
      <c r="E2986" s="151" t="s">
        <v>6218</v>
      </c>
      <c r="F2986" s="151">
        <v>2</v>
      </c>
      <c r="G2986" s="151" t="s">
        <v>4525</v>
      </c>
      <c r="H2986" s="153">
        <v>6</v>
      </c>
      <c r="I2986" s="151">
        <v>8</v>
      </c>
      <c r="J2986" s="154" t="s">
        <v>277</v>
      </c>
    </row>
    <row r="2987" spans="1:10" x14ac:dyDescent="0.3">
      <c r="A2987" s="151">
        <v>2986</v>
      </c>
      <c r="B2987" s="151" t="s">
        <v>6263</v>
      </c>
      <c r="C2987" s="151" t="s">
        <v>6264</v>
      </c>
      <c r="D2987" s="151" t="s">
        <v>6217</v>
      </c>
      <c r="E2987" s="151" t="s">
        <v>6218</v>
      </c>
      <c r="F2987" s="151">
        <v>2</v>
      </c>
      <c r="G2987" s="151" t="s">
        <v>4525</v>
      </c>
      <c r="H2987" s="153">
        <v>9</v>
      </c>
      <c r="I2987" s="151">
        <v>17</v>
      </c>
      <c r="J2987" s="154" t="s">
        <v>72</v>
      </c>
    </row>
    <row r="2988" spans="1:10" x14ac:dyDescent="0.3">
      <c r="A2988" s="151">
        <v>2987</v>
      </c>
      <c r="B2988" s="151" t="s">
        <v>6265</v>
      </c>
      <c r="C2988" s="151" t="s">
        <v>6266</v>
      </c>
      <c r="D2988" s="151" t="s">
        <v>6267</v>
      </c>
      <c r="E2988" s="151" t="s">
        <v>6268</v>
      </c>
      <c r="F2988" s="151">
        <v>2</v>
      </c>
      <c r="G2988" s="151" t="s">
        <v>4525</v>
      </c>
      <c r="H2988" s="153">
        <v>9</v>
      </c>
      <c r="I2988" s="151">
        <v>17</v>
      </c>
      <c r="J2988" s="154" t="s">
        <v>72</v>
      </c>
    </row>
    <row r="2989" spans="1:10" x14ac:dyDescent="0.3">
      <c r="A2989" s="151">
        <v>2988</v>
      </c>
      <c r="B2989" s="151" t="s">
        <v>6269</v>
      </c>
      <c r="C2989" s="151" t="s">
        <v>6270</v>
      </c>
      <c r="D2989" s="151" t="s">
        <v>6267</v>
      </c>
      <c r="E2989" s="151" t="s">
        <v>6268</v>
      </c>
      <c r="F2989" s="151">
        <v>2</v>
      </c>
      <c r="G2989" s="151" t="s">
        <v>4525</v>
      </c>
      <c r="H2989" s="153">
        <v>8</v>
      </c>
      <c r="I2989" s="151">
        <v>16</v>
      </c>
      <c r="J2989" s="154" t="s">
        <v>161</v>
      </c>
    </row>
    <row r="2990" spans="1:10" x14ac:dyDescent="0.3">
      <c r="A2990" s="151">
        <v>2989</v>
      </c>
      <c r="B2990" s="151" t="s">
        <v>6271</v>
      </c>
      <c r="C2990" s="151" t="s">
        <v>6272</v>
      </c>
      <c r="D2990" s="151" t="s">
        <v>6267</v>
      </c>
      <c r="E2990" s="151" t="s">
        <v>6268</v>
      </c>
      <c r="F2990" s="151">
        <v>2</v>
      </c>
      <c r="G2990" s="151" t="s">
        <v>4525</v>
      </c>
      <c r="H2990" s="153">
        <v>8</v>
      </c>
      <c r="I2990" s="151">
        <v>16</v>
      </c>
      <c r="J2990" s="154" t="s">
        <v>161</v>
      </c>
    </row>
    <row r="2991" spans="1:10" x14ac:dyDescent="0.3">
      <c r="A2991" s="151">
        <v>2990</v>
      </c>
      <c r="B2991" s="151" t="s">
        <v>6273</v>
      </c>
      <c r="C2991" s="151" t="s">
        <v>6274</v>
      </c>
      <c r="D2991" s="151" t="s">
        <v>6267</v>
      </c>
      <c r="E2991" s="151" t="s">
        <v>6268</v>
      </c>
      <c r="F2991" s="151">
        <v>2</v>
      </c>
      <c r="G2991" s="151" t="s">
        <v>4525</v>
      </c>
      <c r="H2991" s="153">
        <v>8</v>
      </c>
      <c r="I2991" s="151">
        <v>16</v>
      </c>
      <c r="J2991" s="154" t="s">
        <v>161</v>
      </c>
    </row>
    <row r="2992" spans="1:10" x14ac:dyDescent="0.3">
      <c r="A2992" s="151">
        <v>2991</v>
      </c>
      <c r="B2992" s="151" t="s">
        <v>6275</v>
      </c>
      <c r="C2992" s="151" t="s">
        <v>6276</v>
      </c>
      <c r="D2992" s="151" t="s">
        <v>6267</v>
      </c>
      <c r="E2992" s="151" t="s">
        <v>6268</v>
      </c>
      <c r="F2992" s="151">
        <v>2</v>
      </c>
      <c r="G2992" s="151" t="s">
        <v>4525</v>
      </c>
      <c r="H2992" s="153">
        <v>8</v>
      </c>
      <c r="I2992" s="151">
        <v>16</v>
      </c>
      <c r="J2992" s="154" t="s">
        <v>161</v>
      </c>
    </row>
    <row r="2993" spans="1:10" x14ac:dyDescent="0.3">
      <c r="A2993" s="151">
        <v>2992</v>
      </c>
      <c r="B2993" s="151" t="s">
        <v>6277</v>
      </c>
      <c r="C2993" s="151" t="s">
        <v>6278</v>
      </c>
      <c r="D2993" s="151" t="s">
        <v>6267</v>
      </c>
      <c r="E2993" s="151" t="s">
        <v>6268</v>
      </c>
      <c r="F2993" s="151">
        <v>2</v>
      </c>
      <c r="G2993" s="151" t="s">
        <v>4525</v>
      </c>
      <c r="H2993" s="153">
        <v>8</v>
      </c>
      <c r="I2993" s="151">
        <v>16</v>
      </c>
      <c r="J2993" s="154" t="s">
        <v>161</v>
      </c>
    </row>
    <row r="2994" spans="1:10" x14ac:dyDescent="0.3">
      <c r="A2994" s="151">
        <v>2993</v>
      </c>
      <c r="B2994" s="151" t="s">
        <v>6279</v>
      </c>
      <c r="C2994" s="151" t="s">
        <v>6280</v>
      </c>
      <c r="D2994" s="151" t="s">
        <v>6267</v>
      </c>
      <c r="E2994" s="151" t="s">
        <v>6268</v>
      </c>
      <c r="F2994" s="151">
        <v>2</v>
      </c>
      <c r="G2994" s="151" t="s">
        <v>4525</v>
      </c>
      <c r="H2994" s="153">
        <v>8</v>
      </c>
      <c r="I2994" s="151">
        <v>16</v>
      </c>
      <c r="J2994" s="154" t="s">
        <v>161</v>
      </c>
    </row>
    <row r="2995" spans="1:10" x14ac:dyDescent="0.3">
      <c r="A2995" s="151">
        <v>2994</v>
      </c>
      <c r="B2995" s="151" t="s">
        <v>6281</v>
      </c>
      <c r="C2995" s="151" t="s">
        <v>6282</v>
      </c>
      <c r="D2995" s="151" t="s">
        <v>6267</v>
      </c>
      <c r="E2995" s="151" t="s">
        <v>6268</v>
      </c>
      <c r="F2995" s="151">
        <v>2</v>
      </c>
      <c r="G2995" s="151" t="s">
        <v>4525</v>
      </c>
      <c r="H2995" s="153">
        <v>8</v>
      </c>
      <c r="I2995" s="151">
        <v>16</v>
      </c>
      <c r="J2995" s="154" t="s">
        <v>161</v>
      </c>
    </row>
    <row r="2996" spans="1:10" x14ac:dyDescent="0.3">
      <c r="A2996" s="151">
        <v>2995</v>
      </c>
      <c r="B2996" s="151" t="s">
        <v>6283</v>
      </c>
      <c r="C2996" s="151" t="s">
        <v>6284</v>
      </c>
      <c r="D2996" s="151" t="s">
        <v>6267</v>
      </c>
      <c r="E2996" s="151" t="s">
        <v>6268</v>
      </c>
      <c r="F2996" s="151">
        <v>2</v>
      </c>
      <c r="G2996" s="151" t="s">
        <v>4525</v>
      </c>
      <c r="H2996" s="153">
        <v>8</v>
      </c>
      <c r="I2996" s="151">
        <v>16</v>
      </c>
      <c r="J2996" s="154" t="s">
        <v>161</v>
      </c>
    </row>
    <row r="2997" spans="1:10" x14ac:dyDescent="0.3">
      <c r="A2997" s="151">
        <v>2996</v>
      </c>
      <c r="B2997" s="151" t="s">
        <v>6285</v>
      </c>
      <c r="C2997" s="151" t="s">
        <v>6286</v>
      </c>
      <c r="D2997" s="151" t="s">
        <v>6267</v>
      </c>
      <c r="E2997" s="151" t="s">
        <v>6268</v>
      </c>
      <c r="F2997" s="151">
        <v>2</v>
      </c>
      <c r="G2997" s="151" t="s">
        <v>4525</v>
      </c>
      <c r="H2997" s="153">
        <v>8</v>
      </c>
      <c r="I2997" s="151">
        <v>16</v>
      </c>
      <c r="J2997" s="154" t="s">
        <v>161</v>
      </c>
    </row>
    <row r="2998" spans="1:10" x14ac:dyDescent="0.3">
      <c r="A2998" s="151">
        <v>2997</v>
      </c>
      <c r="B2998" s="151" t="s">
        <v>6287</v>
      </c>
      <c r="C2998" s="151" t="s">
        <v>6288</v>
      </c>
      <c r="D2998" s="151" t="s">
        <v>6267</v>
      </c>
      <c r="E2998" s="151" t="s">
        <v>6268</v>
      </c>
      <c r="F2998" s="151">
        <v>2</v>
      </c>
      <c r="G2998" s="151" t="s">
        <v>4525</v>
      </c>
      <c r="H2998" s="153">
        <v>8</v>
      </c>
      <c r="I2998" s="151">
        <v>16</v>
      </c>
      <c r="J2998" s="154" t="s">
        <v>161</v>
      </c>
    </row>
    <row r="2999" spans="1:10" x14ac:dyDescent="0.3">
      <c r="A2999" s="151">
        <v>2998</v>
      </c>
      <c r="B2999" s="151" t="s">
        <v>6289</v>
      </c>
      <c r="C2999" s="151" t="s">
        <v>6290</v>
      </c>
      <c r="D2999" s="151" t="s">
        <v>6267</v>
      </c>
      <c r="E2999" s="151" t="s">
        <v>6268</v>
      </c>
      <c r="F2999" s="151">
        <v>2</v>
      </c>
      <c r="G2999" s="151" t="s">
        <v>4525</v>
      </c>
      <c r="H2999" s="153">
        <v>8</v>
      </c>
      <c r="I2999" s="151">
        <v>16</v>
      </c>
      <c r="J2999" s="154" t="s">
        <v>161</v>
      </c>
    </row>
    <row r="3000" spans="1:10" x14ac:dyDescent="0.3">
      <c r="A3000" s="151">
        <v>2999</v>
      </c>
      <c r="B3000" s="151" t="s">
        <v>6291</v>
      </c>
      <c r="C3000" s="151" t="s">
        <v>6292</v>
      </c>
      <c r="D3000" s="151" t="s">
        <v>6267</v>
      </c>
      <c r="E3000" s="151" t="s">
        <v>6268</v>
      </c>
      <c r="F3000" s="151">
        <v>2</v>
      </c>
      <c r="G3000" s="151" t="s">
        <v>4525</v>
      </c>
      <c r="H3000" s="153">
        <v>8</v>
      </c>
      <c r="I3000" s="151">
        <v>16</v>
      </c>
      <c r="J3000" s="154" t="s">
        <v>161</v>
      </c>
    </row>
    <row r="3001" spans="1:10" x14ac:dyDescent="0.3">
      <c r="A3001" s="151">
        <v>3000</v>
      </c>
      <c r="B3001" s="151" t="s">
        <v>6293</v>
      </c>
      <c r="C3001" s="151" t="s">
        <v>6294</v>
      </c>
      <c r="D3001" s="151" t="s">
        <v>6267</v>
      </c>
      <c r="E3001" s="151" t="s">
        <v>6268</v>
      </c>
      <c r="F3001" s="151">
        <v>2</v>
      </c>
      <c r="G3001" s="151" t="s">
        <v>4525</v>
      </c>
      <c r="H3001" s="153">
        <v>8</v>
      </c>
      <c r="I3001" s="151">
        <v>16</v>
      </c>
      <c r="J3001" s="154" t="s">
        <v>161</v>
      </c>
    </row>
    <row r="3002" spans="1:10" x14ac:dyDescent="0.3">
      <c r="A3002" s="151">
        <v>3001</v>
      </c>
      <c r="B3002" s="151" t="s">
        <v>6295</v>
      </c>
      <c r="C3002" s="151" t="s">
        <v>6296</v>
      </c>
      <c r="D3002" s="151" t="s">
        <v>6267</v>
      </c>
      <c r="E3002" s="151" t="s">
        <v>6268</v>
      </c>
      <c r="F3002" s="151">
        <v>2</v>
      </c>
      <c r="G3002" s="151" t="s">
        <v>4525</v>
      </c>
      <c r="H3002" s="153">
        <v>9</v>
      </c>
      <c r="I3002" s="151">
        <v>17</v>
      </c>
      <c r="J3002" s="154" t="s">
        <v>72</v>
      </c>
    </row>
    <row r="3003" spans="1:10" x14ac:dyDescent="0.3">
      <c r="A3003" s="151">
        <v>3002</v>
      </c>
      <c r="B3003" s="151" t="s">
        <v>6297</v>
      </c>
      <c r="C3003" s="151" t="s">
        <v>6298</v>
      </c>
      <c r="D3003" s="151" t="s">
        <v>6299</v>
      </c>
      <c r="E3003" s="151" t="s">
        <v>6300</v>
      </c>
      <c r="F3003" s="151">
        <v>3</v>
      </c>
      <c r="G3003" s="151" t="s">
        <v>3113</v>
      </c>
      <c r="H3003" s="153">
        <v>8</v>
      </c>
      <c r="I3003" s="151">
        <v>16</v>
      </c>
      <c r="J3003" s="154" t="s">
        <v>161</v>
      </c>
    </row>
    <row r="3004" spans="1:10" x14ac:dyDescent="0.3">
      <c r="A3004" s="151">
        <v>3003</v>
      </c>
      <c r="B3004" s="151" t="s">
        <v>6301</v>
      </c>
      <c r="C3004" s="151" t="s">
        <v>6302</v>
      </c>
      <c r="D3004" s="151" t="s">
        <v>6299</v>
      </c>
      <c r="E3004" s="151" t="s">
        <v>6300</v>
      </c>
      <c r="F3004" s="151">
        <v>3</v>
      </c>
      <c r="G3004" s="151" t="s">
        <v>3113</v>
      </c>
      <c r="H3004" s="153">
        <v>8</v>
      </c>
      <c r="I3004" s="151">
        <v>16</v>
      </c>
      <c r="J3004" s="154" t="s">
        <v>161</v>
      </c>
    </row>
    <row r="3005" spans="1:10" x14ac:dyDescent="0.3">
      <c r="A3005" s="151">
        <v>3004</v>
      </c>
      <c r="B3005" s="151" t="s">
        <v>6303</v>
      </c>
      <c r="C3005" s="151" t="s">
        <v>6304</v>
      </c>
      <c r="D3005" s="151" t="s">
        <v>6299</v>
      </c>
      <c r="E3005" s="151" t="s">
        <v>6300</v>
      </c>
      <c r="F3005" s="151">
        <v>3</v>
      </c>
      <c r="G3005" s="151" t="s">
        <v>3113</v>
      </c>
      <c r="H3005" s="153">
        <v>8</v>
      </c>
      <c r="I3005" s="151">
        <v>16</v>
      </c>
      <c r="J3005" s="154" t="s">
        <v>161</v>
      </c>
    </row>
    <row r="3006" spans="1:10" x14ac:dyDescent="0.3">
      <c r="A3006" s="151">
        <v>3005</v>
      </c>
      <c r="B3006" s="151" t="s">
        <v>6305</v>
      </c>
      <c r="C3006" s="151" t="s">
        <v>6306</v>
      </c>
      <c r="D3006" s="151" t="s">
        <v>6299</v>
      </c>
      <c r="E3006" s="151" t="s">
        <v>6300</v>
      </c>
      <c r="F3006" s="151">
        <v>3</v>
      </c>
      <c r="G3006" s="151" t="s">
        <v>3113</v>
      </c>
      <c r="H3006" s="153">
        <v>8</v>
      </c>
      <c r="I3006" s="151">
        <v>16</v>
      </c>
      <c r="J3006" s="154" t="s">
        <v>161</v>
      </c>
    </row>
    <row r="3007" spans="1:10" x14ac:dyDescent="0.3">
      <c r="A3007" s="151">
        <v>3006</v>
      </c>
      <c r="B3007" s="151" t="s">
        <v>6307</v>
      </c>
      <c r="C3007" s="151" t="s">
        <v>6308</v>
      </c>
      <c r="D3007" s="151" t="s">
        <v>6299</v>
      </c>
      <c r="E3007" s="151" t="s">
        <v>6300</v>
      </c>
      <c r="F3007" s="151">
        <v>3</v>
      </c>
      <c r="G3007" s="151" t="s">
        <v>3113</v>
      </c>
      <c r="H3007" s="153">
        <v>8</v>
      </c>
      <c r="I3007" s="151">
        <v>16</v>
      </c>
      <c r="J3007" s="154" t="s">
        <v>161</v>
      </c>
    </row>
    <row r="3008" spans="1:10" x14ac:dyDescent="0.3">
      <c r="A3008" s="151">
        <v>3007</v>
      </c>
      <c r="B3008" s="151" t="s">
        <v>6309</v>
      </c>
      <c r="C3008" s="151" t="s">
        <v>6310</v>
      </c>
      <c r="D3008" s="151" t="s">
        <v>6299</v>
      </c>
      <c r="E3008" s="151" t="s">
        <v>6300</v>
      </c>
      <c r="F3008" s="151">
        <v>3</v>
      </c>
      <c r="G3008" s="151" t="s">
        <v>3113</v>
      </c>
      <c r="H3008" s="153">
        <v>8</v>
      </c>
      <c r="I3008" s="151">
        <v>16</v>
      </c>
      <c r="J3008" s="154" t="s">
        <v>161</v>
      </c>
    </row>
    <row r="3009" spans="1:10" x14ac:dyDescent="0.3">
      <c r="A3009" s="151">
        <v>3008</v>
      </c>
      <c r="B3009" s="151" t="s">
        <v>6311</v>
      </c>
      <c r="C3009" s="151" t="s">
        <v>6312</v>
      </c>
      <c r="D3009" s="151" t="s">
        <v>6299</v>
      </c>
      <c r="E3009" s="151" t="s">
        <v>6300</v>
      </c>
      <c r="F3009" s="151">
        <v>3</v>
      </c>
      <c r="G3009" s="151" t="s">
        <v>3113</v>
      </c>
      <c r="H3009" s="153">
        <v>8</v>
      </c>
      <c r="I3009" s="151">
        <v>16</v>
      </c>
      <c r="J3009" s="154" t="s">
        <v>161</v>
      </c>
    </row>
    <row r="3010" spans="1:10" x14ac:dyDescent="0.3">
      <c r="A3010" s="151">
        <v>3009</v>
      </c>
      <c r="B3010" s="151" t="s">
        <v>6313</v>
      </c>
      <c r="C3010" s="151" t="s">
        <v>6314</v>
      </c>
      <c r="D3010" s="151" t="s">
        <v>6299</v>
      </c>
      <c r="E3010" s="151" t="s">
        <v>6300</v>
      </c>
      <c r="F3010" s="151">
        <v>3</v>
      </c>
      <c r="G3010" s="151" t="s">
        <v>3113</v>
      </c>
      <c r="H3010" s="153">
        <v>8</v>
      </c>
      <c r="I3010" s="151">
        <v>16</v>
      </c>
      <c r="J3010" s="154" t="s">
        <v>161</v>
      </c>
    </row>
    <row r="3011" spans="1:10" x14ac:dyDescent="0.3">
      <c r="A3011" s="151">
        <v>3010</v>
      </c>
      <c r="B3011" s="151" t="s">
        <v>6315</v>
      </c>
      <c r="C3011" s="151" t="s">
        <v>6316</v>
      </c>
      <c r="D3011" s="151" t="s">
        <v>6299</v>
      </c>
      <c r="E3011" s="151" t="s">
        <v>6300</v>
      </c>
      <c r="F3011" s="151">
        <v>3</v>
      </c>
      <c r="G3011" s="151" t="s">
        <v>3113</v>
      </c>
      <c r="H3011" s="153">
        <v>8</v>
      </c>
      <c r="I3011" s="151">
        <v>16</v>
      </c>
      <c r="J3011" s="154" t="s">
        <v>161</v>
      </c>
    </row>
    <row r="3012" spans="1:10" x14ac:dyDescent="0.3">
      <c r="A3012" s="151">
        <v>3011</v>
      </c>
      <c r="B3012" s="151" t="s">
        <v>6317</v>
      </c>
      <c r="C3012" s="151" t="s">
        <v>6318</v>
      </c>
      <c r="D3012" s="151" t="s">
        <v>6299</v>
      </c>
      <c r="E3012" s="151" t="s">
        <v>6300</v>
      </c>
      <c r="F3012" s="151">
        <v>3</v>
      </c>
      <c r="G3012" s="151" t="s">
        <v>3113</v>
      </c>
      <c r="H3012" s="153">
        <v>8</v>
      </c>
      <c r="I3012" s="151">
        <v>16</v>
      </c>
      <c r="J3012" s="154" t="s">
        <v>161</v>
      </c>
    </row>
    <row r="3013" spans="1:10" x14ac:dyDescent="0.3">
      <c r="A3013" s="151">
        <v>3012</v>
      </c>
      <c r="B3013" s="151" t="s">
        <v>6319</v>
      </c>
      <c r="C3013" s="151" t="s">
        <v>6320</v>
      </c>
      <c r="D3013" s="151" t="s">
        <v>6299</v>
      </c>
      <c r="E3013" s="151" t="s">
        <v>6300</v>
      </c>
      <c r="F3013" s="151">
        <v>3</v>
      </c>
      <c r="G3013" s="151" t="s">
        <v>3113</v>
      </c>
      <c r="H3013" s="153">
        <v>8</v>
      </c>
      <c r="I3013" s="151">
        <v>16</v>
      </c>
      <c r="J3013" s="154" t="s">
        <v>161</v>
      </c>
    </row>
    <row r="3014" spans="1:10" x14ac:dyDescent="0.3">
      <c r="A3014" s="151">
        <v>3013</v>
      </c>
      <c r="B3014" s="151" t="s">
        <v>6321</v>
      </c>
      <c r="C3014" s="151" t="s">
        <v>6322</v>
      </c>
      <c r="D3014" s="151" t="s">
        <v>6299</v>
      </c>
      <c r="E3014" s="151" t="s">
        <v>6300</v>
      </c>
      <c r="F3014" s="151">
        <v>3</v>
      </c>
      <c r="G3014" s="151" t="s">
        <v>3113</v>
      </c>
      <c r="H3014" s="153">
        <v>8</v>
      </c>
      <c r="I3014" s="151">
        <v>16</v>
      </c>
      <c r="J3014" s="154" t="s">
        <v>161</v>
      </c>
    </row>
    <row r="3015" spans="1:10" x14ac:dyDescent="0.3">
      <c r="A3015" s="151">
        <v>3014</v>
      </c>
      <c r="B3015" s="151" t="s">
        <v>6323</v>
      </c>
      <c r="C3015" s="151" t="s">
        <v>6324</v>
      </c>
      <c r="D3015" s="151" t="s">
        <v>6299</v>
      </c>
      <c r="E3015" s="151" t="s">
        <v>6300</v>
      </c>
      <c r="F3015" s="151">
        <v>3</v>
      </c>
      <c r="G3015" s="151" t="s">
        <v>3113</v>
      </c>
      <c r="H3015" s="153">
        <v>8</v>
      </c>
      <c r="I3015" s="151">
        <v>16</v>
      </c>
      <c r="J3015" s="154" t="s">
        <v>161</v>
      </c>
    </row>
    <row r="3016" spans="1:10" x14ac:dyDescent="0.3">
      <c r="A3016" s="151">
        <v>3015</v>
      </c>
      <c r="B3016" s="151" t="s">
        <v>6325</v>
      </c>
      <c r="C3016" s="151" t="s">
        <v>6326</v>
      </c>
      <c r="D3016" s="151" t="s">
        <v>6299</v>
      </c>
      <c r="E3016" s="151" t="s">
        <v>6300</v>
      </c>
      <c r="F3016" s="151">
        <v>3</v>
      </c>
      <c r="G3016" s="151" t="s">
        <v>3113</v>
      </c>
      <c r="H3016" s="153">
        <v>8</v>
      </c>
      <c r="I3016" s="151">
        <v>16</v>
      </c>
      <c r="J3016" s="154" t="s">
        <v>161</v>
      </c>
    </row>
    <row r="3017" spans="1:10" x14ac:dyDescent="0.3">
      <c r="A3017" s="151">
        <v>3016</v>
      </c>
      <c r="B3017" s="151" t="s">
        <v>6327</v>
      </c>
      <c r="C3017" s="151" t="s">
        <v>6328</v>
      </c>
      <c r="D3017" s="151" t="s">
        <v>6299</v>
      </c>
      <c r="E3017" s="151" t="s">
        <v>6300</v>
      </c>
      <c r="F3017" s="151">
        <v>3</v>
      </c>
      <c r="G3017" s="151" t="s">
        <v>3113</v>
      </c>
      <c r="H3017" s="153">
        <v>8</v>
      </c>
      <c r="I3017" s="151">
        <v>16</v>
      </c>
      <c r="J3017" s="154" t="s">
        <v>161</v>
      </c>
    </row>
    <row r="3018" spans="1:10" x14ac:dyDescent="0.3">
      <c r="A3018" s="151">
        <v>3017</v>
      </c>
      <c r="B3018" s="151" t="s">
        <v>6329</v>
      </c>
      <c r="C3018" s="151" t="s">
        <v>6330</v>
      </c>
      <c r="D3018" s="151" t="s">
        <v>6299</v>
      </c>
      <c r="E3018" s="151" t="s">
        <v>6300</v>
      </c>
      <c r="F3018" s="151">
        <v>3</v>
      </c>
      <c r="G3018" s="151" t="s">
        <v>3113</v>
      </c>
      <c r="H3018" s="153">
        <v>8</v>
      </c>
      <c r="I3018" s="151">
        <v>16</v>
      </c>
      <c r="J3018" s="154" t="s">
        <v>161</v>
      </c>
    </row>
    <row r="3019" spans="1:10" x14ac:dyDescent="0.3">
      <c r="A3019" s="151">
        <v>3018</v>
      </c>
      <c r="B3019" s="151" t="s">
        <v>6331</v>
      </c>
      <c r="C3019" s="151" t="s">
        <v>6332</v>
      </c>
      <c r="D3019" s="151" t="s">
        <v>6333</v>
      </c>
      <c r="E3019" s="151" t="s">
        <v>6334</v>
      </c>
      <c r="F3019" s="151">
        <v>3</v>
      </c>
      <c r="G3019" s="151" t="s">
        <v>3113</v>
      </c>
      <c r="H3019" s="153">
        <v>9</v>
      </c>
      <c r="I3019" s="151">
        <v>17</v>
      </c>
      <c r="J3019" s="154" t="s">
        <v>72</v>
      </c>
    </row>
    <row r="3020" spans="1:10" x14ac:dyDescent="0.3">
      <c r="A3020" s="151">
        <v>3019</v>
      </c>
      <c r="B3020" s="151" t="s">
        <v>6335</v>
      </c>
      <c r="C3020" s="151" t="s">
        <v>6336</v>
      </c>
      <c r="D3020" s="151" t="s">
        <v>6333</v>
      </c>
      <c r="E3020" s="151" t="s">
        <v>6334</v>
      </c>
      <c r="F3020" s="151">
        <v>3</v>
      </c>
      <c r="G3020" s="151" t="s">
        <v>3113</v>
      </c>
      <c r="H3020" s="153">
        <v>9</v>
      </c>
      <c r="I3020" s="151">
        <v>17</v>
      </c>
      <c r="J3020" s="154" t="s">
        <v>72</v>
      </c>
    </row>
    <row r="3021" spans="1:10" x14ac:dyDescent="0.3">
      <c r="A3021" s="151">
        <v>3020</v>
      </c>
      <c r="B3021" s="151" t="s">
        <v>6337</v>
      </c>
      <c r="C3021" s="151" t="s">
        <v>6338</v>
      </c>
      <c r="D3021" s="151" t="s">
        <v>6333</v>
      </c>
      <c r="E3021" s="151" t="s">
        <v>6334</v>
      </c>
      <c r="F3021" s="151">
        <v>3</v>
      </c>
      <c r="G3021" s="151" t="s">
        <v>3113</v>
      </c>
      <c r="H3021" s="153">
        <v>9</v>
      </c>
      <c r="I3021" s="151">
        <v>17</v>
      </c>
      <c r="J3021" s="154" t="s">
        <v>72</v>
      </c>
    </row>
    <row r="3022" spans="1:10" x14ac:dyDescent="0.3">
      <c r="A3022" s="151">
        <v>3021</v>
      </c>
      <c r="B3022" s="151" t="s">
        <v>6339</v>
      </c>
      <c r="C3022" s="151" t="s">
        <v>6340</v>
      </c>
      <c r="D3022" s="151" t="s">
        <v>6333</v>
      </c>
      <c r="E3022" s="151" t="s">
        <v>6334</v>
      </c>
      <c r="F3022" s="151">
        <v>3</v>
      </c>
      <c r="G3022" s="151" t="s">
        <v>3113</v>
      </c>
      <c r="H3022" s="153">
        <v>7</v>
      </c>
      <c r="I3022" s="151">
        <v>13</v>
      </c>
      <c r="J3022" s="154" t="s">
        <v>75</v>
      </c>
    </row>
    <row r="3023" spans="1:10" x14ac:dyDescent="0.3">
      <c r="A3023" s="151">
        <v>3022</v>
      </c>
      <c r="B3023" s="151" t="s">
        <v>6341</v>
      </c>
      <c r="C3023" s="151" t="s">
        <v>6342</v>
      </c>
      <c r="D3023" s="151" t="s">
        <v>6333</v>
      </c>
      <c r="E3023" s="151" t="s">
        <v>6334</v>
      </c>
      <c r="F3023" s="151">
        <v>3</v>
      </c>
      <c r="G3023" s="151" t="s">
        <v>3113</v>
      </c>
      <c r="H3023" s="153">
        <v>7</v>
      </c>
      <c r="I3023" s="151">
        <v>13</v>
      </c>
      <c r="J3023" s="154" t="s">
        <v>75</v>
      </c>
    </row>
    <row r="3024" spans="1:10" x14ac:dyDescent="0.3">
      <c r="A3024" s="151">
        <v>3023</v>
      </c>
      <c r="B3024" s="151" t="s">
        <v>6343</v>
      </c>
      <c r="C3024" s="151" t="s">
        <v>6344</v>
      </c>
      <c r="D3024" s="151" t="s">
        <v>6333</v>
      </c>
      <c r="E3024" s="151" t="s">
        <v>6334</v>
      </c>
      <c r="F3024" s="151">
        <v>3</v>
      </c>
      <c r="G3024" s="151" t="s">
        <v>3113</v>
      </c>
      <c r="H3024" s="153">
        <v>7</v>
      </c>
      <c r="I3024" s="151">
        <v>13</v>
      </c>
      <c r="J3024" s="154" t="s">
        <v>75</v>
      </c>
    </row>
    <row r="3025" spans="1:10" x14ac:dyDescent="0.3">
      <c r="A3025" s="151">
        <v>3024</v>
      </c>
      <c r="B3025" s="151" t="s">
        <v>6345</v>
      </c>
      <c r="C3025" s="151" t="s">
        <v>6346</v>
      </c>
      <c r="D3025" s="151" t="s">
        <v>6333</v>
      </c>
      <c r="E3025" s="151" t="s">
        <v>6334</v>
      </c>
      <c r="F3025" s="151">
        <v>3</v>
      </c>
      <c r="G3025" s="151" t="s">
        <v>3113</v>
      </c>
      <c r="H3025" s="153">
        <v>7</v>
      </c>
      <c r="I3025" s="151">
        <v>13</v>
      </c>
      <c r="J3025" s="154" t="s">
        <v>75</v>
      </c>
    </row>
    <row r="3026" spans="1:10" x14ac:dyDescent="0.3">
      <c r="A3026" s="151">
        <v>3025</v>
      </c>
      <c r="B3026" s="151" t="s">
        <v>6347</v>
      </c>
      <c r="C3026" s="151" t="s">
        <v>6348</v>
      </c>
      <c r="D3026" s="151" t="s">
        <v>6333</v>
      </c>
      <c r="E3026" s="151" t="s">
        <v>6334</v>
      </c>
      <c r="F3026" s="151">
        <v>3</v>
      </c>
      <c r="G3026" s="151" t="s">
        <v>3113</v>
      </c>
      <c r="H3026" s="153">
        <v>7</v>
      </c>
      <c r="I3026" s="151">
        <v>13</v>
      </c>
      <c r="J3026" s="154" t="s">
        <v>75</v>
      </c>
    </row>
    <row r="3027" spans="1:10" x14ac:dyDescent="0.3">
      <c r="A3027" s="151">
        <v>3026</v>
      </c>
      <c r="B3027" s="151" t="s">
        <v>6349</v>
      </c>
      <c r="C3027" s="151" t="s">
        <v>6350</v>
      </c>
      <c r="D3027" s="151" t="s">
        <v>6333</v>
      </c>
      <c r="E3027" s="151" t="s">
        <v>6334</v>
      </c>
      <c r="F3027" s="151">
        <v>3</v>
      </c>
      <c r="G3027" s="151" t="s">
        <v>3113</v>
      </c>
      <c r="H3027" s="153">
        <v>7</v>
      </c>
      <c r="I3027" s="151">
        <v>13</v>
      </c>
      <c r="J3027" s="154" t="s">
        <v>75</v>
      </c>
    </row>
    <row r="3028" spans="1:10" x14ac:dyDescent="0.3">
      <c r="A3028" s="151">
        <v>3027</v>
      </c>
      <c r="B3028" s="151" t="s">
        <v>6351</v>
      </c>
      <c r="C3028" s="151" t="s">
        <v>6352</v>
      </c>
      <c r="D3028" s="151" t="s">
        <v>6333</v>
      </c>
      <c r="E3028" s="151" t="s">
        <v>6334</v>
      </c>
      <c r="F3028" s="151">
        <v>3</v>
      </c>
      <c r="G3028" s="151" t="s">
        <v>3113</v>
      </c>
      <c r="H3028" s="153">
        <v>7</v>
      </c>
      <c r="I3028" s="151">
        <v>13</v>
      </c>
      <c r="J3028" s="154" t="s">
        <v>75</v>
      </c>
    </row>
    <row r="3029" spans="1:10" x14ac:dyDescent="0.3">
      <c r="A3029" s="151">
        <v>3028</v>
      </c>
      <c r="B3029" s="151" t="s">
        <v>6353</v>
      </c>
      <c r="C3029" s="151" t="s">
        <v>6354</v>
      </c>
      <c r="D3029" s="151" t="s">
        <v>6333</v>
      </c>
      <c r="E3029" s="151" t="s">
        <v>6334</v>
      </c>
      <c r="F3029" s="151">
        <v>3</v>
      </c>
      <c r="G3029" s="151" t="s">
        <v>3113</v>
      </c>
      <c r="H3029" s="153">
        <v>7</v>
      </c>
      <c r="I3029" s="151">
        <v>13</v>
      </c>
      <c r="J3029" s="154" t="s">
        <v>75</v>
      </c>
    </row>
    <row r="3030" spans="1:10" x14ac:dyDescent="0.3">
      <c r="A3030" s="151">
        <v>3029</v>
      </c>
      <c r="B3030" s="151" t="s">
        <v>6355</v>
      </c>
      <c r="C3030" s="151" t="s">
        <v>6356</v>
      </c>
      <c r="D3030" s="151" t="s">
        <v>6333</v>
      </c>
      <c r="E3030" s="151" t="s">
        <v>6334</v>
      </c>
      <c r="F3030" s="151">
        <v>3</v>
      </c>
      <c r="G3030" s="151" t="s">
        <v>3113</v>
      </c>
      <c r="H3030" s="153">
        <v>7</v>
      </c>
      <c r="I3030" s="151">
        <v>13</v>
      </c>
      <c r="J3030" s="154" t="s">
        <v>75</v>
      </c>
    </row>
    <row r="3031" spans="1:10" x14ac:dyDescent="0.3">
      <c r="A3031" s="151">
        <v>3030</v>
      </c>
      <c r="B3031" s="151" t="s">
        <v>6357</v>
      </c>
      <c r="C3031" s="151" t="s">
        <v>6358</v>
      </c>
      <c r="D3031" s="151" t="s">
        <v>6333</v>
      </c>
      <c r="E3031" s="151" t="s">
        <v>6334</v>
      </c>
      <c r="F3031" s="151">
        <v>3</v>
      </c>
      <c r="G3031" s="151" t="s">
        <v>3113</v>
      </c>
      <c r="H3031" s="153">
        <v>7</v>
      </c>
      <c r="I3031" s="151">
        <v>13</v>
      </c>
      <c r="J3031" s="154" t="s">
        <v>75</v>
      </c>
    </row>
    <row r="3032" spans="1:10" x14ac:dyDescent="0.3">
      <c r="A3032" s="151">
        <v>3031</v>
      </c>
      <c r="B3032" s="151" t="s">
        <v>6359</v>
      </c>
      <c r="C3032" s="151" t="s">
        <v>6360</v>
      </c>
      <c r="D3032" s="151" t="s">
        <v>6333</v>
      </c>
      <c r="E3032" s="151" t="s">
        <v>6334</v>
      </c>
      <c r="F3032" s="151">
        <v>3</v>
      </c>
      <c r="G3032" s="151" t="s">
        <v>3113</v>
      </c>
      <c r="H3032" s="153">
        <v>7</v>
      </c>
      <c r="I3032" s="151">
        <v>13</v>
      </c>
      <c r="J3032" s="154" t="s">
        <v>75</v>
      </c>
    </row>
    <row r="3033" spans="1:10" x14ac:dyDescent="0.3">
      <c r="A3033" s="151">
        <v>3032</v>
      </c>
      <c r="B3033" s="151" t="s">
        <v>6361</v>
      </c>
      <c r="C3033" s="151" t="s">
        <v>6362</v>
      </c>
      <c r="D3033" s="151" t="s">
        <v>6333</v>
      </c>
      <c r="E3033" s="151" t="s">
        <v>6334</v>
      </c>
      <c r="F3033" s="151">
        <v>3</v>
      </c>
      <c r="G3033" s="151" t="s">
        <v>3113</v>
      </c>
      <c r="H3033" s="153">
        <v>7</v>
      </c>
      <c r="I3033" s="151">
        <v>13</v>
      </c>
      <c r="J3033" s="154" t="s">
        <v>75</v>
      </c>
    </row>
    <row r="3034" spans="1:10" x14ac:dyDescent="0.3">
      <c r="A3034" s="151">
        <v>3033</v>
      </c>
      <c r="B3034" s="151" t="s">
        <v>6363</v>
      </c>
      <c r="C3034" s="151" t="s">
        <v>6364</v>
      </c>
      <c r="D3034" s="151" t="s">
        <v>6333</v>
      </c>
      <c r="E3034" s="151" t="s">
        <v>6334</v>
      </c>
      <c r="F3034" s="151">
        <v>3</v>
      </c>
      <c r="G3034" s="151" t="s">
        <v>3113</v>
      </c>
      <c r="H3034" s="153">
        <v>7</v>
      </c>
      <c r="I3034" s="151">
        <v>13</v>
      </c>
      <c r="J3034" s="154" t="s">
        <v>75</v>
      </c>
    </row>
    <row r="3035" spans="1:10" x14ac:dyDescent="0.3">
      <c r="A3035" s="151">
        <v>3034</v>
      </c>
      <c r="B3035" s="151" t="s">
        <v>6365</v>
      </c>
      <c r="C3035" s="151" t="s">
        <v>6366</v>
      </c>
      <c r="D3035" s="151" t="s">
        <v>6333</v>
      </c>
      <c r="E3035" s="151" t="s">
        <v>6334</v>
      </c>
      <c r="F3035" s="151">
        <v>3</v>
      </c>
      <c r="G3035" s="151" t="s">
        <v>3113</v>
      </c>
      <c r="H3035" s="153">
        <v>7</v>
      </c>
      <c r="I3035" s="151">
        <v>13</v>
      </c>
      <c r="J3035" s="154" t="s">
        <v>75</v>
      </c>
    </row>
    <row r="3036" spans="1:10" x14ac:dyDescent="0.3">
      <c r="A3036" s="151">
        <v>3035</v>
      </c>
      <c r="B3036" s="151" t="s">
        <v>6367</v>
      </c>
      <c r="C3036" s="151" t="s">
        <v>6368</v>
      </c>
      <c r="D3036" s="151" t="s">
        <v>6333</v>
      </c>
      <c r="E3036" s="151" t="s">
        <v>6334</v>
      </c>
      <c r="F3036" s="151">
        <v>3</v>
      </c>
      <c r="G3036" s="151" t="s">
        <v>3113</v>
      </c>
      <c r="H3036" s="153">
        <v>7</v>
      </c>
      <c r="I3036" s="151">
        <v>13</v>
      </c>
      <c r="J3036" s="154" t="s">
        <v>75</v>
      </c>
    </row>
    <row r="3037" spans="1:10" x14ac:dyDescent="0.3">
      <c r="A3037" s="151">
        <v>3036</v>
      </c>
      <c r="B3037" s="151" t="s">
        <v>6369</v>
      </c>
      <c r="C3037" s="151" t="s">
        <v>6370</v>
      </c>
      <c r="D3037" s="151" t="s">
        <v>6333</v>
      </c>
      <c r="E3037" s="151" t="s">
        <v>6334</v>
      </c>
      <c r="F3037" s="151">
        <v>3</v>
      </c>
      <c r="G3037" s="151" t="s">
        <v>3113</v>
      </c>
      <c r="H3037" s="153">
        <v>7</v>
      </c>
      <c r="I3037" s="151">
        <v>13</v>
      </c>
      <c r="J3037" s="154" t="s">
        <v>75</v>
      </c>
    </row>
    <row r="3038" spans="1:10" x14ac:dyDescent="0.3">
      <c r="A3038" s="151">
        <v>3037</v>
      </c>
      <c r="B3038" s="151" t="s">
        <v>6371</v>
      </c>
      <c r="C3038" s="151" t="s">
        <v>6372</v>
      </c>
      <c r="D3038" s="151" t="s">
        <v>6333</v>
      </c>
      <c r="E3038" s="151" t="s">
        <v>6334</v>
      </c>
      <c r="F3038" s="151">
        <v>3</v>
      </c>
      <c r="G3038" s="151" t="s">
        <v>3113</v>
      </c>
      <c r="H3038" s="153">
        <v>7</v>
      </c>
      <c r="I3038" s="151">
        <v>13</v>
      </c>
      <c r="J3038" s="154" t="s">
        <v>75</v>
      </c>
    </row>
    <row r="3039" spans="1:10" x14ac:dyDescent="0.3">
      <c r="A3039" s="151">
        <v>3038</v>
      </c>
      <c r="B3039" s="151" t="s">
        <v>6373</v>
      </c>
      <c r="C3039" s="151" t="s">
        <v>6374</v>
      </c>
      <c r="D3039" s="151" t="s">
        <v>6333</v>
      </c>
      <c r="E3039" s="151" t="s">
        <v>6334</v>
      </c>
      <c r="F3039" s="151">
        <v>3</v>
      </c>
      <c r="G3039" s="151" t="s">
        <v>3113</v>
      </c>
      <c r="H3039" s="153">
        <v>9</v>
      </c>
      <c r="I3039" s="151">
        <v>17</v>
      </c>
      <c r="J3039" s="154" t="s">
        <v>88</v>
      </c>
    </row>
    <row r="3040" spans="1:10" x14ac:dyDescent="0.3">
      <c r="A3040" s="151">
        <v>3039</v>
      </c>
      <c r="B3040" s="151" t="s">
        <v>6375</v>
      </c>
      <c r="C3040" s="151" t="s">
        <v>6376</v>
      </c>
      <c r="D3040" s="151" t="s">
        <v>6333</v>
      </c>
      <c r="E3040" s="151" t="s">
        <v>6334</v>
      </c>
      <c r="F3040" s="151">
        <v>3</v>
      </c>
      <c r="G3040" s="151" t="s">
        <v>3113</v>
      </c>
      <c r="H3040" s="153">
        <v>7</v>
      </c>
      <c r="I3040" s="151">
        <v>13</v>
      </c>
      <c r="J3040" s="154" t="s">
        <v>75</v>
      </c>
    </row>
    <row r="3041" spans="1:10" x14ac:dyDescent="0.3">
      <c r="A3041" s="151">
        <v>3040</v>
      </c>
      <c r="B3041" s="151" t="s">
        <v>6377</v>
      </c>
      <c r="C3041" s="151" t="s">
        <v>6378</v>
      </c>
      <c r="D3041" s="151" t="s">
        <v>6333</v>
      </c>
      <c r="E3041" s="151" t="s">
        <v>6334</v>
      </c>
      <c r="F3041" s="151">
        <v>3</v>
      </c>
      <c r="G3041" s="151" t="s">
        <v>3113</v>
      </c>
      <c r="H3041" s="153">
        <v>7</v>
      </c>
      <c r="I3041" s="151">
        <v>13</v>
      </c>
      <c r="J3041" s="154" t="s">
        <v>75</v>
      </c>
    </row>
    <row r="3042" spans="1:10" x14ac:dyDescent="0.3">
      <c r="A3042" s="151">
        <v>3041</v>
      </c>
      <c r="B3042" s="151" t="s">
        <v>6379</v>
      </c>
      <c r="C3042" s="151" t="s">
        <v>6380</v>
      </c>
      <c r="D3042" s="151" t="s">
        <v>6333</v>
      </c>
      <c r="E3042" s="151" t="s">
        <v>6334</v>
      </c>
      <c r="F3042" s="151">
        <v>3</v>
      </c>
      <c r="G3042" s="151" t="s">
        <v>3113</v>
      </c>
      <c r="H3042" s="153">
        <v>9</v>
      </c>
      <c r="I3042" s="151">
        <v>17</v>
      </c>
      <c r="J3042" s="154" t="s">
        <v>72</v>
      </c>
    </row>
    <row r="3043" spans="1:10" x14ac:dyDescent="0.3">
      <c r="A3043" s="151">
        <v>3042</v>
      </c>
      <c r="B3043" s="151" t="s">
        <v>6381</v>
      </c>
      <c r="C3043" s="151" t="s">
        <v>6382</v>
      </c>
      <c r="D3043" s="151" t="s">
        <v>6333</v>
      </c>
      <c r="E3043" s="151" t="s">
        <v>6334</v>
      </c>
      <c r="F3043" s="151">
        <v>3</v>
      </c>
      <c r="G3043" s="151" t="s">
        <v>3113</v>
      </c>
      <c r="H3043" s="153">
        <v>7</v>
      </c>
      <c r="I3043" s="151">
        <v>13</v>
      </c>
      <c r="J3043" s="154" t="s">
        <v>75</v>
      </c>
    </row>
    <row r="3044" spans="1:10" x14ac:dyDescent="0.3">
      <c r="A3044" s="151">
        <v>3043</v>
      </c>
      <c r="B3044" s="151" t="s">
        <v>6383</v>
      </c>
      <c r="C3044" s="151" t="s">
        <v>6384</v>
      </c>
      <c r="D3044" s="151" t="s">
        <v>6385</v>
      </c>
      <c r="E3044" s="151" t="s">
        <v>6386</v>
      </c>
      <c r="F3044" s="151">
        <v>3</v>
      </c>
      <c r="G3044" s="151" t="s">
        <v>3113</v>
      </c>
      <c r="H3044" s="153">
        <v>7</v>
      </c>
      <c r="I3044" s="151">
        <v>13</v>
      </c>
      <c r="J3044" s="154" t="s">
        <v>75</v>
      </c>
    </row>
    <row r="3045" spans="1:10" x14ac:dyDescent="0.3">
      <c r="A3045" s="151">
        <v>3044</v>
      </c>
      <c r="B3045" s="151" t="s">
        <v>6387</v>
      </c>
      <c r="C3045" s="151" t="s">
        <v>6388</v>
      </c>
      <c r="D3045" s="151" t="s">
        <v>6385</v>
      </c>
      <c r="E3045" s="151" t="s">
        <v>6386</v>
      </c>
      <c r="F3045" s="151">
        <v>3</v>
      </c>
      <c r="G3045" s="151" t="s">
        <v>3113</v>
      </c>
      <c r="H3045" s="153">
        <v>7</v>
      </c>
      <c r="I3045" s="151">
        <v>13</v>
      </c>
      <c r="J3045" s="154" t="s">
        <v>75</v>
      </c>
    </row>
    <row r="3046" spans="1:10" x14ac:dyDescent="0.3">
      <c r="A3046" s="151">
        <v>3045</v>
      </c>
      <c r="B3046" s="151" t="s">
        <v>6389</v>
      </c>
      <c r="C3046" s="151" t="s">
        <v>6390</v>
      </c>
      <c r="D3046" s="151" t="s">
        <v>6385</v>
      </c>
      <c r="E3046" s="151" t="s">
        <v>6386</v>
      </c>
      <c r="F3046" s="151">
        <v>3</v>
      </c>
      <c r="G3046" s="151" t="s">
        <v>3113</v>
      </c>
      <c r="H3046" s="153">
        <v>7</v>
      </c>
      <c r="I3046" s="151">
        <v>13</v>
      </c>
      <c r="J3046" s="154" t="s">
        <v>75</v>
      </c>
    </row>
    <row r="3047" spans="1:10" x14ac:dyDescent="0.3">
      <c r="A3047" s="151">
        <v>3046</v>
      </c>
      <c r="B3047" s="151" t="s">
        <v>6391</v>
      </c>
      <c r="C3047" s="151" t="s">
        <v>6392</v>
      </c>
      <c r="D3047" s="151" t="s">
        <v>6385</v>
      </c>
      <c r="E3047" s="151" t="s">
        <v>6386</v>
      </c>
      <c r="F3047" s="151">
        <v>3</v>
      </c>
      <c r="G3047" s="151" t="s">
        <v>3113</v>
      </c>
      <c r="H3047" s="153">
        <v>7</v>
      </c>
      <c r="I3047" s="151">
        <v>13</v>
      </c>
      <c r="J3047" s="154" t="s">
        <v>75</v>
      </c>
    </row>
    <row r="3048" spans="1:10" x14ac:dyDescent="0.3">
      <c r="A3048" s="151">
        <v>3047</v>
      </c>
      <c r="B3048" s="151" t="s">
        <v>6393</v>
      </c>
      <c r="C3048" s="151" t="s">
        <v>6394</v>
      </c>
      <c r="D3048" s="151" t="s">
        <v>6385</v>
      </c>
      <c r="E3048" s="151" t="s">
        <v>6386</v>
      </c>
      <c r="F3048" s="151">
        <v>3</v>
      </c>
      <c r="G3048" s="151" t="s">
        <v>3113</v>
      </c>
      <c r="H3048" s="153">
        <v>7</v>
      </c>
      <c r="I3048" s="151">
        <v>13</v>
      </c>
      <c r="J3048" s="154" t="s">
        <v>75</v>
      </c>
    </row>
    <row r="3049" spans="1:10" x14ac:dyDescent="0.3">
      <c r="A3049" s="151">
        <v>3048</v>
      </c>
      <c r="B3049" s="151" t="s">
        <v>6395</v>
      </c>
      <c r="C3049" s="151" t="s">
        <v>6396</v>
      </c>
      <c r="D3049" s="151" t="s">
        <v>6385</v>
      </c>
      <c r="E3049" s="151" t="s">
        <v>6386</v>
      </c>
      <c r="F3049" s="151">
        <v>3</v>
      </c>
      <c r="G3049" s="151" t="s">
        <v>3113</v>
      </c>
      <c r="H3049" s="153">
        <v>7</v>
      </c>
      <c r="I3049" s="151">
        <v>13</v>
      </c>
      <c r="J3049" s="154" t="s">
        <v>75</v>
      </c>
    </row>
    <row r="3050" spans="1:10" x14ac:dyDescent="0.3">
      <c r="A3050" s="151">
        <v>3049</v>
      </c>
      <c r="B3050" s="151" t="s">
        <v>6397</v>
      </c>
      <c r="C3050" s="151" t="s">
        <v>6398</v>
      </c>
      <c r="D3050" s="151" t="s">
        <v>6385</v>
      </c>
      <c r="E3050" s="151" t="s">
        <v>6386</v>
      </c>
      <c r="F3050" s="151">
        <v>3</v>
      </c>
      <c r="G3050" s="151" t="s">
        <v>3113</v>
      </c>
      <c r="H3050" s="153">
        <v>7</v>
      </c>
      <c r="I3050" s="151">
        <v>13</v>
      </c>
      <c r="J3050" s="154" t="s">
        <v>75</v>
      </c>
    </row>
    <row r="3051" spans="1:10" x14ac:dyDescent="0.3">
      <c r="A3051" s="151">
        <v>3050</v>
      </c>
      <c r="B3051" s="151" t="s">
        <v>6399</v>
      </c>
      <c r="C3051" s="151" t="s">
        <v>6400</v>
      </c>
      <c r="D3051" s="151" t="s">
        <v>6385</v>
      </c>
      <c r="E3051" s="151" t="s">
        <v>6386</v>
      </c>
      <c r="F3051" s="151">
        <v>3</v>
      </c>
      <c r="G3051" s="151" t="s">
        <v>3113</v>
      </c>
      <c r="H3051" s="153">
        <v>7</v>
      </c>
      <c r="I3051" s="151">
        <v>13</v>
      </c>
      <c r="J3051" s="154" t="s">
        <v>75</v>
      </c>
    </row>
    <row r="3052" spans="1:10" x14ac:dyDescent="0.3">
      <c r="A3052" s="151">
        <v>3051</v>
      </c>
      <c r="B3052" s="151" t="s">
        <v>6401</v>
      </c>
      <c r="C3052" s="151" t="s">
        <v>6402</v>
      </c>
      <c r="D3052" s="151" t="s">
        <v>6385</v>
      </c>
      <c r="E3052" s="151" t="s">
        <v>6386</v>
      </c>
      <c r="F3052" s="151">
        <v>3</v>
      </c>
      <c r="G3052" s="151" t="s">
        <v>3113</v>
      </c>
      <c r="H3052" s="153">
        <v>7</v>
      </c>
      <c r="I3052" s="151">
        <v>13</v>
      </c>
      <c r="J3052" s="154" t="s">
        <v>75</v>
      </c>
    </row>
    <row r="3053" spans="1:10" x14ac:dyDescent="0.3">
      <c r="A3053" s="151">
        <v>3052</v>
      </c>
      <c r="B3053" s="151" t="s">
        <v>6403</v>
      </c>
      <c r="C3053" s="151" t="s">
        <v>6404</v>
      </c>
      <c r="D3053" s="151" t="s">
        <v>6385</v>
      </c>
      <c r="E3053" s="151" t="s">
        <v>6386</v>
      </c>
      <c r="F3053" s="151">
        <v>3</v>
      </c>
      <c r="G3053" s="151" t="s">
        <v>3113</v>
      </c>
      <c r="H3053" s="153">
        <v>7</v>
      </c>
      <c r="I3053" s="151">
        <v>13</v>
      </c>
      <c r="J3053" s="154" t="s">
        <v>75</v>
      </c>
    </row>
    <row r="3054" spans="1:10" x14ac:dyDescent="0.3">
      <c r="A3054" s="151">
        <v>3053</v>
      </c>
      <c r="B3054" s="151" t="s">
        <v>6405</v>
      </c>
      <c r="C3054" s="151" t="s">
        <v>6406</v>
      </c>
      <c r="D3054" s="151" t="s">
        <v>6385</v>
      </c>
      <c r="E3054" s="151" t="s">
        <v>6386</v>
      </c>
      <c r="F3054" s="151">
        <v>3</v>
      </c>
      <c r="G3054" s="151" t="s">
        <v>3113</v>
      </c>
      <c r="H3054" s="153">
        <v>7</v>
      </c>
      <c r="I3054" s="151">
        <v>13</v>
      </c>
      <c r="J3054" s="154" t="s">
        <v>75</v>
      </c>
    </row>
    <row r="3055" spans="1:10" x14ac:dyDescent="0.3">
      <c r="A3055" s="151">
        <v>3054</v>
      </c>
      <c r="B3055" s="151" t="s">
        <v>6407</v>
      </c>
      <c r="C3055" s="151" t="s">
        <v>6408</v>
      </c>
      <c r="D3055" s="151" t="s">
        <v>6385</v>
      </c>
      <c r="E3055" s="151" t="s">
        <v>6386</v>
      </c>
      <c r="F3055" s="151">
        <v>3</v>
      </c>
      <c r="G3055" s="151" t="s">
        <v>3113</v>
      </c>
      <c r="H3055" s="153">
        <v>7</v>
      </c>
      <c r="I3055" s="151">
        <v>13</v>
      </c>
      <c r="J3055" s="154" t="s">
        <v>75</v>
      </c>
    </row>
    <row r="3056" spans="1:10" x14ac:dyDescent="0.3">
      <c r="A3056" s="151">
        <v>3055</v>
      </c>
      <c r="B3056" s="151" t="s">
        <v>6409</v>
      </c>
      <c r="C3056" s="151" t="s">
        <v>6410</v>
      </c>
      <c r="D3056" s="151" t="s">
        <v>6385</v>
      </c>
      <c r="E3056" s="151" t="s">
        <v>6386</v>
      </c>
      <c r="F3056" s="151">
        <v>3</v>
      </c>
      <c r="G3056" s="151" t="s">
        <v>3113</v>
      </c>
      <c r="H3056" s="153">
        <v>7</v>
      </c>
      <c r="I3056" s="151">
        <v>13</v>
      </c>
      <c r="J3056" s="154" t="s">
        <v>75</v>
      </c>
    </row>
    <row r="3057" spans="1:10" x14ac:dyDescent="0.3">
      <c r="A3057" s="151">
        <v>3056</v>
      </c>
      <c r="B3057" s="151" t="s">
        <v>6411</v>
      </c>
      <c r="C3057" s="151" t="s">
        <v>6412</v>
      </c>
      <c r="D3057" s="151" t="s">
        <v>6385</v>
      </c>
      <c r="E3057" s="151" t="s">
        <v>6386</v>
      </c>
      <c r="F3057" s="151">
        <v>3</v>
      </c>
      <c r="G3057" s="151" t="s">
        <v>3113</v>
      </c>
      <c r="H3057" s="153">
        <v>7</v>
      </c>
      <c r="I3057" s="151">
        <v>13</v>
      </c>
      <c r="J3057" s="154" t="s">
        <v>75</v>
      </c>
    </row>
    <row r="3058" spans="1:10" x14ac:dyDescent="0.3">
      <c r="A3058" s="151">
        <v>3057</v>
      </c>
      <c r="B3058" s="151" t="s">
        <v>6413</v>
      </c>
      <c r="C3058" s="151" t="s">
        <v>6414</v>
      </c>
      <c r="D3058" s="151" t="s">
        <v>6385</v>
      </c>
      <c r="E3058" s="151" t="s">
        <v>6386</v>
      </c>
      <c r="F3058" s="151">
        <v>3</v>
      </c>
      <c r="G3058" s="151" t="s">
        <v>3113</v>
      </c>
      <c r="H3058" s="153">
        <v>7</v>
      </c>
      <c r="I3058" s="151">
        <v>13</v>
      </c>
      <c r="J3058" s="154" t="s">
        <v>75</v>
      </c>
    </row>
    <row r="3059" spans="1:10" x14ac:dyDescent="0.3">
      <c r="A3059" s="151">
        <v>3058</v>
      </c>
      <c r="B3059" s="151" t="s">
        <v>6415</v>
      </c>
      <c r="C3059" s="151" t="s">
        <v>6416</v>
      </c>
      <c r="D3059" s="151" t="s">
        <v>6385</v>
      </c>
      <c r="E3059" s="151" t="s">
        <v>6386</v>
      </c>
      <c r="F3059" s="151">
        <v>3</v>
      </c>
      <c r="G3059" s="151" t="s">
        <v>3113</v>
      </c>
      <c r="H3059" s="153">
        <v>7</v>
      </c>
      <c r="I3059" s="151">
        <v>13</v>
      </c>
      <c r="J3059" s="154" t="s">
        <v>75</v>
      </c>
    </row>
    <row r="3060" spans="1:10" x14ac:dyDescent="0.3">
      <c r="A3060" s="151">
        <v>3059</v>
      </c>
      <c r="B3060" s="151" t="s">
        <v>6417</v>
      </c>
      <c r="C3060" s="151" t="s">
        <v>6418</v>
      </c>
      <c r="D3060" s="151" t="s">
        <v>6385</v>
      </c>
      <c r="E3060" s="151" t="s">
        <v>6386</v>
      </c>
      <c r="F3060" s="151">
        <v>3</v>
      </c>
      <c r="G3060" s="151" t="s">
        <v>3113</v>
      </c>
      <c r="H3060" s="153">
        <v>7</v>
      </c>
      <c r="I3060" s="151">
        <v>13</v>
      </c>
      <c r="J3060" s="154" t="s">
        <v>75</v>
      </c>
    </row>
    <row r="3061" spans="1:10" x14ac:dyDescent="0.3">
      <c r="A3061" s="151">
        <v>3060</v>
      </c>
      <c r="B3061" s="151" t="s">
        <v>6419</v>
      </c>
      <c r="C3061" s="151" t="s">
        <v>6420</v>
      </c>
      <c r="D3061" s="151" t="s">
        <v>6385</v>
      </c>
      <c r="E3061" s="151" t="s">
        <v>6386</v>
      </c>
      <c r="F3061" s="151">
        <v>3</v>
      </c>
      <c r="G3061" s="151" t="s">
        <v>3113</v>
      </c>
      <c r="H3061" s="153">
        <v>9</v>
      </c>
      <c r="I3061" s="151">
        <v>17</v>
      </c>
      <c r="J3061" s="154" t="s">
        <v>72</v>
      </c>
    </row>
    <row r="3062" spans="1:10" x14ac:dyDescent="0.3">
      <c r="A3062" s="151">
        <v>3061</v>
      </c>
      <c r="B3062" s="151" t="s">
        <v>6421</v>
      </c>
      <c r="C3062" s="151" t="s">
        <v>6422</v>
      </c>
      <c r="D3062" s="151" t="s">
        <v>6423</v>
      </c>
      <c r="E3062" s="151" t="s">
        <v>6424</v>
      </c>
      <c r="F3062" s="151">
        <v>3</v>
      </c>
      <c r="G3062" s="151" t="s">
        <v>3113</v>
      </c>
      <c r="H3062" s="153">
        <v>6</v>
      </c>
      <c r="I3062" s="151">
        <v>9</v>
      </c>
      <c r="J3062" s="154" t="s">
        <v>277</v>
      </c>
    </row>
    <row r="3063" spans="1:10" x14ac:dyDescent="0.3">
      <c r="A3063" s="151">
        <v>3062</v>
      </c>
      <c r="B3063" s="151" t="s">
        <v>6425</v>
      </c>
      <c r="C3063" s="151" t="s">
        <v>6426</v>
      </c>
      <c r="D3063" s="151" t="s">
        <v>6423</v>
      </c>
      <c r="E3063" s="151" t="s">
        <v>6424</v>
      </c>
      <c r="F3063" s="151">
        <v>3</v>
      </c>
      <c r="G3063" s="151" t="s">
        <v>3113</v>
      </c>
      <c r="H3063" s="153">
        <v>6</v>
      </c>
      <c r="I3063" s="151">
        <v>9</v>
      </c>
      <c r="J3063" s="154" t="s">
        <v>277</v>
      </c>
    </row>
    <row r="3064" spans="1:10" x14ac:dyDescent="0.3">
      <c r="A3064" s="151">
        <v>3063</v>
      </c>
      <c r="B3064" s="151" t="s">
        <v>6427</v>
      </c>
      <c r="C3064" s="151" t="s">
        <v>6428</v>
      </c>
      <c r="D3064" s="151" t="s">
        <v>6423</v>
      </c>
      <c r="E3064" s="151" t="s">
        <v>6424</v>
      </c>
      <c r="F3064" s="151">
        <v>3</v>
      </c>
      <c r="G3064" s="151" t="s">
        <v>3113</v>
      </c>
      <c r="H3064" s="153">
        <v>6</v>
      </c>
      <c r="I3064" s="151">
        <v>9</v>
      </c>
      <c r="J3064" s="154" t="s">
        <v>277</v>
      </c>
    </row>
    <row r="3065" spans="1:10" x14ac:dyDescent="0.3">
      <c r="A3065" s="151">
        <v>3064</v>
      </c>
      <c r="B3065" s="151" t="s">
        <v>6429</v>
      </c>
      <c r="C3065" s="151" t="s">
        <v>6430</v>
      </c>
      <c r="D3065" s="151" t="s">
        <v>6423</v>
      </c>
      <c r="E3065" s="151" t="s">
        <v>6424</v>
      </c>
      <c r="F3065" s="151">
        <v>3</v>
      </c>
      <c r="G3065" s="151" t="s">
        <v>3113</v>
      </c>
      <c r="H3065" s="153">
        <v>6</v>
      </c>
      <c r="I3065" s="151">
        <v>9</v>
      </c>
      <c r="J3065" s="154" t="s">
        <v>277</v>
      </c>
    </row>
    <row r="3066" spans="1:10" x14ac:dyDescent="0.3">
      <c r="A3066" s="151">
        <v>3065</v>
      </c>
      <c r="B3066" s="151" t="s">
        <v>6431</v>
      </c>
      <c r="C3066" s="151" t="s">
        <v>6432</v>
      </c>
      <c r="D3066" s="151" t="s">
        <v>6423</v>
      </c>
      <c r="E3066" s="151" t="s">
        <v>6424</v>
      </c>
      <c r="F3066" s="151">
        <v>3</v>
      </c>
      <c r="G3066" s="151" t="s">
        <v>3113</v>
      </c>
      <c r="H3066" s="153">
        <v>6</v>
      </c>
      <c r="I3066" s="151">
        <v>9</v>
      </c>
      <c r="J3066" s="154" t="s">
        <v>277</v>
      </c>
    </row>
    <row r="3067" spans="1:10" x14ac:dyDescent="0.3">
      <c r="A3067" s="151">
        <v>3066</v>
      </c>
      <c r="B3067" s="151" t="s">
        <v>6433</v>
      </c>
      <c r="C3067" s="151" t="s">
        <v>6434</v>
      </c>
      <c r="D3067" s="151" t="s">
        <v>6423</v>
      </c>
      <c r="E3067" s="151" t="s">
        <v>6424</v>
      </c>
      <c r="F3067" s="151">
        <v>3</v>
      </c>
      <c r="G3067" s="151" t="s">
        <v>3113</v>
      </c>
      <c r="H3067" s="153">
        <v>6</v>
      </c>
      <c r="I3067" s="151">
        <v>9</v>
      </c>
      <c r="J3067" s="154" t="s">
        <v>277</v>
      </c>
    </row>
    <row r="3068" spans="1:10" x14ac:dyDescent="0.3">
      <c r="A3068" s="151">
        <v>3067</v>
      </c>
      <c r="B3068" s="151" t="s">
        <v>6435</v>
      </c>
      <c r="C3068" s="151" t="s">
        <v>6436</v>
      </c>
      <c r="D3068" s="151" t="s">
        <v>6423</v>
      </c>
      <c r="E3068" s="151" t="s">
        <v>6424</v>
      </c>
      <c r="F3068" s="151">
        <v>3</v>
      </c>
      <c r="G3068" s="151" t="s">
        <v>3113</v>
      </c>
      <c r="H3068" s="153">
        <v>6</v>
      </c>
      <c r="I3068" s="151">
        <v>9</v>
      </c>
      <c r="J3068" s="154" t="s">
        <v>277</v>
      </c>
    </row>
    <row r="3069" spans="1:10" x14ac:dyDescent="0.3">
      <c r="A3069" s="151">
        <v>3068</v>
      </c>
      <c r="B3069" s="151" t="s">
        <v>6437</v>
      </c>
      <c r="C3069" s="151" t="s">
        <v>6438</v>
      </c>
      <c r="D3069" s="151" t="s">
        <v>6423</v>
      </c>
      <c r="E3069" s="151" t="s">
        <v>6424</v>
      </c>
      <c r="F3069" s="151">
        <v>3</v>
      </c>
      <c r="G3069" s="151" t="s">
        <v>3113</v>
      </c>
      <c r="H3069" s="153">
        <v>6</v>
      </c>
      <c r="I3069" s="151">
        <v>9</v>
      </c>
      <c r="J3069" s="154" t="s">
        <v>277</v>
      </c>
    </row>
    <row r="3070" spans="1:10" x14ac:dyDescent="0.3">
      <c r="A3070" s="151">
        <v>3069</v>
      </c>
      <c r="B3070" s="151" t="s">
        <v>6439</v>
      </c>
      <c r="C3070" s="151" t="s">
        <v>6440</v>
      </c>
      <c r="D3070" s="151" t="s">
        <v>6423</v>
      </c>
      <c r="E3070" s="151" t="s">
        <v>6424</v>
      </c>
      <c r="F3070" s="151">
        <v>3</v>
      </c>
      <c r="G3070" s="151" t="s">
        <v>3113</v>
      </c>
      <c r="H3070" s="153">
        <v>6</v>
      </c>
      <c r="I3070" s="151">
        <v>9</v>
      </c>
      <c r="J3070" s="154" t="s">
        <v>277</v>
      </c>
    </row>
    <row r="3071" spans="1:10" x14ac:dyDescent="0.3">
      <c r="A3071" s="151">
        <v>3070</v>
      </c>
      <c r="B3071" s="151" t="s">
        <v>6441</v>
      </c>
      <c r="C3071" s="151" t="s">
        <v>6442</v>
      </c>
      <c r="D3071" s="151" t="s">
        <v>6423</v>
      </c>
      <c r="E3071" s="151" t="s">
        <v>6424</v>
      </c>
      <c r="F3071" s="151">
        <v>3</v>
      </c>
      <c r="G3071" s="151" t="s">
        <v>3113</v>
      </c>
      <c r="H3071" s="153">
        <v>6</v>
      </c>
      <c r="I3071" s="151">
        <v>9</v>
      </c>
      <c r="J3071" s="154" t="s">
        <v>277</v>
      </c>
    </row>
    <row r="3072" spans="1:10" x14ac:dyDescent="0.3">
      <c r="A3072" s="151">
        <v>3071</v>
      </c>
      <c r="B3072" s="151" t="s">
        <v>6443</v>
      </c>
      <c r="C3072" s="151" t="s">
        <v>6444</v>
      </c>
      <c r="D3072" s="151" t="s">
        <v>6423</v>
      </c>
      <c r="E3072" s="151" t="s">
        <v>6424</v>
      </c>
      <c r="F3072" s="151">
        <v>3</v>
      </c>
      <c r="G3072" s="151" t="s">
        <v>3113</v>
      </c>
      <c r="H3072" s="153">
        <v>6</v>
      </c>
      <c r="I3072" s="151">
        <v>9</v>
      </c>
      <c r="J3072" s="154" t="s">
        <v>277</v>
      </c>
    </row>
    <row r="3073" spans="1:10" x14ac:dyDescent="0.3">
      <c r="A3073" s="151">
        <v>3072</v>
      </c>
      <c r="B3073" s="151" t="s">
        <v>6445</v>
      </c>
      <c r="C3073" s="151" t="s">
        <v>6446</v>
      </c>
      <c r="D3073" s="151" t="s">
        <v>6423</v>
      </c>
      <c r="E3073" s="151" t="s">
        <v>6424</v>
      </c>
      <c r="F3073" s="151">
        <v>3</v>
      </c>
      <c r="G3073" s="151" t="s">
        <v>3113</v>
      </c>
      <c r="H3073" s="153">
        <v>6</v>
      </c>
      <c r="I3073" s="151">
        <v>9</v>
      </c>
      <c r="J3073" s="154" t="s">
        <v>277</v>
      </c>
    </row>
    <row r="3074" spans="1:10" x14ac:dyDescent="0.3">
      <c r="A3074" s="151">
        <v>3073</v>
      </c>
      <c r="B3074" s="151" t="s">
        <v>6447</v>
      </c>
      <c r="C3074" s="151" t="s">
        <v>6448</v>
      </c>
      <c r="D3074" s="151" t="s">
        <v>6423</v>
      </c>
      <c r="E3074" s="151" t="s">
        <v>6424</v>
      </c>
      <c r="F3074" s="151">
        <v>3</v>
      </c>
      <c r="G3074" s="151" t="s">
        <v>3113</v>
      </c>
      <c r="H3074" s="153">
        <v>6</v>
      </c>
      <c r="I3074" s="151">
        <v>9</v>
      </c>
      <c r="J3074" s="154" t="s">
        <v>277</v>
      </c>
    </row>
    <row r="3075" spans="1:10" x14ac:dyDescent="0.3">
      <c r="A3075" s="151">
        <v>3074</v>
      </c>
      <c r="B3075" s="151" t="s">
        <v>6449</v>
      </c>
      <c r="C3075" s="151" t="s">
        <v>6450</v>
      </c>
      <c r="D3075" s="151" t="s">
        <v>6423</v>
      </c>
      <c r="E3075" s="151" t="s">
        <v>6424</v>
      </c>
      <c r="F3075" s="151">
        <v>3</v>
      </c>
      <c r="G3075" s="151" t="s">
        <v>3113</v>
      </c>
      <c r="H3075" s="153">
        <v>6</v>
      </c>
      <c r="I3075" s="151">
        <v>9</v>
      </c>
      <c r="J3075" s="154" t="s">
        <v>277</v>
      </c>
    </row>
    <row r="3076" spans="1:10" x14ac:dyDescent="0.3">
      <c r="A3076" s="151">
        <v>3075</v>
      </c>
      <c r="B3076" s="151" t="s">
        <v>6451</v>
      </c>
      <c r="C3076" s="151" t="s">
        <v>6452</v>
      </c>
      <c r="D3076" s="151" t="s">
        <v>6423</v>
      </c>
      <c r="E3076" s="151" t="s">
        <v>6424</v>
      </c>
      <c r="F3076" s="151">
        <v>3</v>
      </c>
      <c r="G3076" s="151" t="s">
        <v>3113</v>
      </c>
      <c r="H3076" s="153">
        <v>6</v>
      </c>
      <c r="I3076" s="151">
        <v>9</v>
      </c>
      <c r="J3076" s="154" t="s">
        <v>277</v>
      </c>
    </row>
    <row r="3077" spans="1:10" x14ac:dyDescent="0.3">
      <c r="A3077" s="151">
        <v>3076</v>
      </c>
      <c r="B3077" s="151" t="s">
        <v>6453</v>
      </c>
      <c r="C3077" s="151" t="s">
        <v>6454</v>
      </c>
      <c r="D3077" s="151" t="s">
        <v>6423</v>
      </c>
      <c r="E3077" s="151" t="s">
        <v>6424</v>
      </c>
      <c r="F3077" s="151">
        <v>3</v>
      </c>
      <c r="G3077" s="151" t="s">
        <v>3113</v>
      </c>
      <c r="H3077" s="153">
        <v>6</v>
      </c>
      <c r="I3077" s="151">
        <v>9</v>
      </c>
      <c r="J3077" s="154" t="s">
        <v>277</v>
      </c>
    </row>
    <row r="3078" spans="1:10" x14ac:dyDescent="0.3">
      <c r="A3078" s="151">
        <v>3077</v>
      </c>
      <c r="B3078" s="151" t="s">
        <v>6455</v>
      </c>
      <c r="C3078" s="151" t="s">
        <v>6456</v>
      </c>
      <c r="D3078" s="151" t="s">
        <v>6423</v>
      </c>
      <c r="E3078" s="151" t="s">
        <v>6424</v>
      </c>
      <c r="F3078" s="151">
        <v>3</v>
      </c>
      <c r="G3078" s="151" t="s">
        <v>3113</v>
      </c>
      <c r="H3078" s="153">
        <v>6</v>
      </c>
      <c r="I3078" s="151">
        <v>9</v>
      </c>
      <c r="J3078" s="154" t="s">
        <v>277</v>
      </c>
    </row>
    <row r="3079" spans="1:10" x14ac:dyDescent="0.3">
      <c r="A3079" s="151">
        <v>3078</v>
      </c>
      <c r="B3079" s="151" t="s">
        <v>6457</v>
      </c>
      <c r="C3079" s="151" t="s">
        <v>6458</v>
      </c>
      <c r="D3079" s="151" t="s">
        <v>6423</v>
      </c>
      <c r="E3079" s="151" t="s">
        <v>6424</v>
      </c>
      <c r="F3079" s="151">
        <v>3</v>
      </c>
      <c r="G3079" s="151" t="s">
        <v>3113</v>
      </c>
      <c r="H3079" s="153">
        <v>6</v>
      </c>
      <c r="I3079" s="151">
        <v>9</v>
      </c>
      <c r="J3079" s="154" t="s">
        <v>277</v>
      </c>
    </row>
    <row r="3080" spans="1:10" x14ac:dyDescent="0.3">
      <c r="A3080" s="151">
        <v>3079</v>
      </c>
      <c r="B3080" s="151" t="s">
        <v>6459</v>
      </c>
      <c r="C3080" s="151" t="s">
        <v>6460</v>
      </c>
      <c r="D3080" s="151" t="s">
        <v>6423</v>
      </c>
      <c r="E3080" s="151" t="s">
        <v>6424</v>
      </c>
      <c r="F3080" s="151">
        <v>3</v>
      </c>
      <c r="G3080" s="151" t="s">
        <v>3113</v>
      </c>
      <c r="H3080" s="153">
        <v>6</v>
      </c>
      <c r="I3080" s="151">
        <v>9</v>
      </c>
      <c r="J3080" s="154" t="s">
        <v>277</v>
      </c>
    </row>
    <row r="3081" spans="1:10" x14ac:dyDescent="0.3">
      <c r="A3081" s="151">
        <v>3080</v>
      </c>
      <c r="B3081" s="151" t="s">
        <v>6461</v>
      </c>
      <c r="C3081" s="151" t="s">
        <v>6462</v>
      </c>
      <c r="D3081" s="151" t="s">
        <v>6463</v>
      </c>
      <c r="E3081" s="151" t="s">
        <v>6464</v>
      </c>
      <c r="F3081" s="151">
        <v>9</v>
      </c>
      <c r="G3081" s="151" t="s">
        <v>4182</v>
      </c>
      <c r="H3081" s="153">
        <v>6</v>
      </c>
      <c r="I3081" s="151">
        <v>8</v>
      </c>
      <c r="J3081" s="154" t="s">
        <v>277</v>
      </c>
    </row>
    <row r="3082" spans="1:10" x14ac:dyDescent="0.3">
      <c r="A3082" s="151">
        <v>3081</v>
      </c>
      <c r="B3082" s="151" t="s">
        <v>6465</v>
      </c>
      <c r="C3082" s="151" t="s">
        <v>6466</v>
      </c>
      <c r="D3082" s="151" t="s">
        <v>6463</v>
      </c>
      <c r="E3082" s="151" t="s">
        <v>6464</v>
      </c>
      <c r="F3082" s="151">
        <v>9</v>
      </c>
      <c r="G3082" s="151" t="s">
        <v>4182</v>
      </c>
      <c r="H3082" s="153">
        <v>6</v>
      </c>
      <c r="I3082" s="151">
        <v>8</v>
      </c>
      <c r="J3082" s="154" t="s">
        <v>277</v>
      </c>
    </row>
    <row r="3083" spans="1:10" x14ac:dyDescent="0.3">
      <c r="A3083" s="151">
        <v>3082</v>
      </c>
      <c r="B3083" s="151" t="s">
        <v>6467</v>
      </c>
      <c r="C3083" s="151" t="s">
        <v>6468</v>
      </c>
      <c r="D3083" s="151" t="s">
        <v>6463</v>
      </c>
      <c r="E3083" s="151" t="s">
        <v>6464</v>
      </c>
      <c r="F3083" s="151">
        <v>9</v>
      </c>
      <c r="G3083" s="151" t="s">
        <v>4182</v>
      </c>
      <c r="H3083" s="153">
        <v>6</v>
      </c>
      <c r="I3083" s="151">
        <v>8</v>
      </c>
      <c r="J3083" s="154" t="s">
        <v>277</v>
      </c>
    </row>
    <row r="3084" spans="1:10" x14ac:dyDescent="0.3">
      <c r="A3084" s="151">
        <v>3083</v>
      </c>
      <c r="B3084" s="151" t="s">
        <v>6469</v>
      </c>
      <c r="C3084" s="151" t="s">
        <v>6470</v>
      </c>
      <c r="D3084" s="151" t="s">
        <v>6463</v>
      </c>
      <c r="E3084" s="151" t="s">
        <v>6464</v>
      </c>
      <c r="F3084" s="151">
        <v>9</v>
      </c>
      <c r="G3084" s="151" t="s">
        <v>4182</v>
      </c>
      <c r="H3084" s="153">
        <v>6</v>
      </c>
      <c r="I3084" s="151">
        <v>8</v>
      </c>
      <c r="J3084" s="154" t="s">
        <v>277</v>
      </c>
    </row>
    <row r="3085" spans="1:10" x14ac:dyDescent="0.3">
      <c r="A3085" s="151">
        <v>3084</v>
      </c>
      <c r="B3085" s="151" t="s">
        <v>6471</v>
      </c>
      <c r="C3085" s="151" t="s">
        <v>6472</v>
      </c>
      <c r="D3085" s="151" t="s">
        <v>6463</v>
      </c>
      <c r="E3085" s="151" t="s">
        <v>6464</v>
      </c>
      <c r="F3085" s="151">
        <v>9</v>
      </c>
      <c r="G3085" s="151" t="s">
        <v>4182</v>
      </c>
      <c r="H3085" s="153">
        <v>6</v>
      </c>
      <c r="I3085" s="151">
        <v>8</v>
      </c>
      <c r="J3085" s="154" t="s">
        <v>277</v>
      </c>
    </row>
    <row r="3086" spans="1:10" x14ac:dyDescent="0.3">
      <c r="A3086" s="151">
        <v>3085</v>
      </c>
      <c r="B3086" s="151" t="s">
        <v>6473</v>
      </c>
      <c r="C3086" s="151" t="s">
        <v>6474</v>
      </c>
      <c r="D3086" s="151" t="s">
        <v>6463</v>
      </c>
      <c r="E3086" s="151" t="s">
        <v>6464</v>
      </c>
      <c r="F3086" s="151">
        <v>9</v>
      </c>
      <c r="G3086" s="151" t="s">
        <v>4182</v>
      </c>
      <c r="H3086" s="153">
        <v>6</v>
      </c>
      <c r="I3086" s="151">
        <v>8</v>
      </c>
      <c r="J3086" s="154" t="s">
        <v>277</v>
      </c>
    </row>
    <row r="3087" spans="1:10" x14ac:dyDescent="0.3">
      <c r="A3087" s="151">
        <v>3086</v>
      </c>
      <c r="B3087" s="151" t="s">
        <v>6475</v>
      </c>
      <c r="C3087" s="151" t="s">
        <v>6476</v>
      </c>
      <c r="D3087" s="151" t="s">
        <v>6463</v>
      </c>
      <c r="E3087" s="151" t="s">
        <v>6464</v>
      </c>
      <c r="F3087" s="151">
        <v>9</v>
      </c>
      <c r="G3087" s="151" t="s">
        <v>4182</v>
      </c>
      <c r="H3087" s="153">
        <v>6</v>
      </c>
      <c r="I3087" s="151">
        <v>8</v>
      </c>
      <c r="J3087" s="154" t="s">
        <v>277</v>
      </c>
    </row>
    <row r="3088" spans="1:10" x14ac:dyDescent="0.3">
      <c r="A3088" s="151">
        <v>3087</v>
      </c>
      <c r="B3088" s="151" t="s">
        <v>6477</v>
      </c>
      <c r="C3088" s="151" t="s">
        <v>6478</v>
      </c>
      <c r="D3088" s="151" t="s">
        <v>6463</v>
      </c>
      <c r="E3088" s="151" t="s">
        <v>6464</v>
      </c>
      <c r="F3088" s="151">
        <v>9</v>
      </c>
      <c r="G3088" s="151" t="s">
        <v>4182</v>
      </c>
      <c r="H3088" s="153">
        <v>6</v>
      </c>
      <c r="I3088" s="151">
        <v>8</v>
      </c>
      <c r="J3088" s="154" t="s">
        <v>277</v>
      </c>
    </row>
    <row r="3089" spans="1:10" x14ac:dyDescent="0.3">
      <c r="A3089" s="151">
        <v>3088</v>
      </c>
      <c r="B3089" s="151" t="s">
        <v>6479</v>
      </c>
      <c r="C3089" s="151" t="s">
        <v>6480</v>
      </c>
      <c r="D3089" s="151" t="s">
        <v>6463</v>
      </c>
      <c r="E3089" s="151" t="s">
        <v>6464</v>
      </c>
      <c r="F3089" s="151">
        <v>9</v>
      </c>
      <c r="G3089" s="151" t="s">
        <v>4182</v>
      </c>
      <c r="H3089" s="153">
        <v>6</v>
      </c>
      <c r="I3089" s="151">
        <v>8</v>
      </c>
      <c r="J3089" s="154" t="s">
        <v>277</v>
      </c>
    </row>
    <row r="3090" spans="1:10" x14ac:dyDescent="0.3">
      <c r="A3090" s="151">
        <v>3089</v>
      </c>
      <c r="B3090" s="151" t="s">
        <v>6481</v>
      </c>
      <c r="C3090" s="151" t="s">
        <v>6482</v>
      </c>
      <c r="D3090" s="151" t="s">
        <v>6463</v>
      </c>
      <c r="E3090" s="151" t="s">
        <v>6464</v>
      </c>
      <c r="F3090" s="151">
        <v>9</v>
      </c>
      <c r="G3090" s="151" t="s">
        <v>4182</v>
      </c>
      <c r="H3090" s="153">
        <v>6</v>
      </c>
      <c r="I3090" s="151">
        <v>8</v>
      </c>
      <c r="J3090" s="154" t="s">
        <v>277</v>
      </c>
    </row>
    <row r="3091" spans="1:10" x14ac:dyDescent="0.3">
      <c r="A3091" s="151">
        <v>3090</v>
      </c>
      <c r="B3091" s="151" t="s">
        <v>6483</v>
      </c>
      <c r="C3091" s="151" t="s">
        <v>6484</v>
      </c>
      <c r="D3091" s="151" t="s">
        <v>6463</v>
      </c>
      <c r="E3091" s="151" t="s">
        <v>6464</v>
      </c>
      <c r="F3091" s="151">
        <v>9</v>
      </c>
      <c r="G3091" s="151" t="s">
        <v>4182</v>
      </c>
      <c r="H3091" s="153">
        <v>6</v>
      </c>
      <c r="I3091" s="151">
        <v>8</v>
      </c>
      <c r="J3091" s="154" t="s">
        <v>277</v>
      </c>
    </row>
    <row r="3092" spans="1:10" x14ac:dyDescent="0.3">
      <c r="A3092" s="151">
        <v>3091</v>
      </c>
      <c r="B3092" s="151" t="s">
        <v>6485</v>
      </c>
      <c r="C3092" s="151" t="s">
        <v>6486</v>
      </c>
      <c r="D3092" s="151" t="s">
        <v>6463</v>
      </c>
      <c r="E3092" s="151" t="s">
        <v>6464</v>
      </c>
      <c r="F3092" s="151">
        <v>9</v>
      </c>
      <c r="G3092" s="151" t="s">
        <v>4182</v>
      </c>
      <c r="H3092" s="153">
        <v>6</v>
      </c>
      <c r="I3092" s="151">
        <v>8</v>
      </c>
      <c r="J3092" s="154" t="s">
        <v>277</v>
      </c>
    </row>
    <row r="3093" spans="1:10" x14ac:dyDescent="0.3">
      <c r="A3093" s="151">
        <v>3092</v>
      </c>
      <c r="B3093" s="151" t="s">
        <v>6487</v>
      </c>
      <c r="C3093" s="151" t="s">
        <v>6488</v>
      </c>
      <c r="D3093" s="151" t="s">
        <v>6463</v>
      </c>
      <c r="E3093" s="151" t="s">
        <v>6464</v>
      </c>
      <c r="F3093" s="151">
        <v>9</v>
      </c>
      <c r="G3093" s="151" t="s">
        <v>4182</v>
      </c>
      <c r="H3093" s="153">
        <v>6</v>
      </c>
      <c r="I3093" s="151">
        <v>8</v>
      </c>
      <c r="J3093" s="154" t="s">
        <v>277</v>
      </c>
    </row>
    <row r="3094" spans="1:10" x14ac:dyDescent="0.3">
      <c r="A3094" s="151">
        <v>3093</v>
      </c>
      <c r="B3094" s="151" t="s">
        <v>6489</v>
      </c>
      <c r="C3094" s="151" t="s">
        <v>6490</v>
      </c>
      <c r="D3094" s="151" t="s">
        <v>6463</v>
      </c>
      <c r="E3094" s="151" t="s">
        <v>6464</v>
      </c>
      <c r="F3094" s="151">
        <v>9</v>
      </c>
      <c r="G3094" s="151" t="s">
        <v>4182</v>
      </c>
      <c r="H3094" s="153">
        <v>6</v>
      </c>
      <c r="I3094" s="151">
        <v>8</v>
      </c>
      <c r="J3094" s="154" t="s">
        <v>277</v>
      </c>
    </row>
    <row r="3095" spans="1:10" x14ac:dyDescent="0.3">
      <c r="A3095" s="151">
        <v>3094</v>
      </c>
      <c r="B3095" s="151" t="s">
        <v>6491</v>
      </c>
      <c r="C3095" s="151" t="s">
        <v>6492</v>
      </c>
      <c r="D3095" s="151" t="s">
        <v>6463</v>
      </c>
      <c r="E3095" s="151" t="s">
        <v>6464</v>
      </c>
      <c r="F3095" s="151">
        <v>9</v>
      </c>
      <c r="G3095" s="151" t="s">
        <v>4182</v>
      </c>
      <c r="H3095" s="153">
        <v>6</v>
      </c>
      <c r="I3095" s="151">
        <v>8</v>
      </c>
      <c r="J3095" s="154" t="s">
        <v>277</v>
      </c>
    </row>
    <row r="3096" spans="1:10" x14ac:dyDescent="0.3">
      <c r="A3096" s="151">
        <v>3095</v>
      </c>
      <c r="B3096" s="151" t="s">
        <v>6493</v>
      </c>
      <c r="C3096" s="151" t="s">
        <v>6494</v>
      </c>
      <c r="D3096" s="151" t="s">
        <v>6463</v>
      </c>
      <c r="E3096" s="151" t="s">
        <v>6464</v>
      </c>
      <c r="F3096" s="151">
        <v>9</v>
      </c>
      <c r="G3096" s="151" t="s">
        <v>4182</v>
      </c>
      <c r="H3096" s="153">
        <v>6</v>
      </c>
      <c r="I3096" s="151">
        <v>8</v>
      </c>
      <c r="J3096" s="154" t="s">
        <v>277</v>
      </c>
    </row>
    <row r="3097" spans="1:10" x14ac:dyDescent="0.3">
      <c r="A3097" s="151">
        <v>3096</v>
      </c>
      <c r="B3097" s="151" t="s">
        <v>6495</v>
      </c>
      <c r="C3097" s="151" t="s">
        <v>6496</v>
      </c>
      <c r="D3097" s="151" t="s">
        <v>6463</v>
      </c>
      <c r="E3097" s="151" t="s">
        <v>6464</v>
      </c>
      <c r="F3097" s="151">
        <v>9</v>
      </c>
      <c r="G3097" s="151" t="s">
        <v>4182</v>
      </c>
      <c r="H3097" s="153">
        <v>6</v>
      </c>
      <c r="I3097" s="151">
        <v>8</v>
      </c>
      <c r="J3097" s="154" t="s">
        <v>277</v>
      </c>
    </row>
    <row r="3098" spans="1:10" x14ac:dyDescent="0.3">
      <c r="A3098" s="151">
        <v>3097</v>
      </c>
      <c r="B3098" s="151" t="s">
        <v>6497</v>
      </c>
      <c r="C3098" s="151" t="s">
        <v>6498</v>
      </c>
      <c r="D3098" s="151" t="s">
        <v>6463</v>
      </c>
      <c r="E3098" s="151" t="s">
        <v>6464</v>
      </c>
      <c r="F3098" s="151">
        <v>9</v>
      </c>
      <c r="G3098" s="151" t="s">
        <v>4182</v>
      </c>
      <c r="H3098" s="153">
        <v>6</v>
      </c>
      <c r="I3098" s="151">
        <v>8</v>
      </c>
      <c r="J3098" s="154" t="s">
        <v>277</v>
      </c>
    </row>
    <row r="3099" spans="1:10" x14ac:dyDescent="0.3">
      <c r="A3099" s="151">
        <v>3098</v>
      </c>
      <c r="B3099" s="151" t="s">
        <v>6499</v>
      </c>
      <c r="C3099" s="151" t="s">
        <v>6500</v>
      </c>
      <c r="D3099" s="151" t="s">
        <v>6463</v>
      </c>
      <c r="E3099" s="151" t="s">
        <v>6464</v>
      </c>
      <c r="F3099" s="151">
        <v>9</v>
      </c>
      <c r="G3099" s="151" t="s">
        <v>4182</v>
      </c>
      <c r="H3099" s="153">
        <v>6</v>
      </c>
      <c r="I3099" s="151">
        <v>8</v>
      </c>
      <c r="J3099" s="154" t="s">
        <v>277</v>
      </c>
    </row>
    <row r="3100" spans="1:10" x14ac:dyDescent="0.3">
      <c r="A3100" s="151">
        <v>3099</v>
      </c>
      <c r="B3100" s="151" t="s">
        <v>6501</v>
      </c>
      <c r="C3100" s="151" t="s">
        <v>6502</v>
      </c>
      <c r="D3100" s="151" t="s">
        <v>6463</v>
      </c>
      <c r="E3100" s="151" t="s">
        <v>6464</v>
      </c>
      <c r="F3100" s="151">
        <v>9</v>
      </c>
      <c r="G3100" s="151" t="s">
        <v>4182</v>
      </c>
      <c r="H3100" s="153">
        <v>6</v>
      </c>
      <c r="I3100" s="151">
        <v>8</v>
      </c>
      <c r="J3100" s="154" t="s">
        <v>277</v>
      </c>
    </row>
    <row r="3101" spans="1:10" x14ac:dyDescent="0.3">
      <c r="A3101" s="151">
        <v>3100</v>
      </c>
      <c r="B3101" s="151" t="s">
        <v>6503</v>
      </c>
      <c r="C3101" s="151" t="s">
        <v>6504</v>
      </c>
      <c r="D3101" s="151" t="s">
        <v>6463</v>
      </c>
      <c r="E3101" s="151" t="s">
        <v>6464</v>
      </c>
      <c r="F3101" s="151">
        <v>9</v>
      </c>
      <c r="G3101" s="151" t="s">
        <v>4182</v>
      </c>
      <c r="H3101" s="153">
        <v>6</v>
      </c>
      <c r="I3101" s="151">
        <v>8</v>
      </c>
      <c r="J3101" s="154" t="s">
        <v>277</v>
      </c>
    </row>
    <row r="3102" spans="1:10" x14ac:dyDescent="0.3">
      <c r="A3102" s="151">
        <v>3101</v>
      </c>
      <c r="B3102" s="151" t="s">
        <v>6505</v>
      </c>
      <c r="C3102" s="151" t="s">
        <v>6506</v>
      </c>
      <c r="D3102" s="151" t="s">
        <v>6463</v>
      </c>
      <c r="E3102" s="151" t="s">
        <v>6464</v>
      </c>
      <c r="F3102" s="151">
        <v>9</v>
      </c>
      <c r="G3102" s="151" t="s">
        <v>4182</v>
      </c>
      <c r="H3102" s="153">
        <v>6</v>
      </c>
      <c r="I3102" s="151">
        <v>8</v>
      </c>
      <c r="J3102" s="154" t="s">
        <v>277</v>
      </c>
    </row>
    <row r="3103" spans="1:10" x14ac:dyDescent="0.3">
      <c r="A3103" s="151">
        <v>3102</v>
      </c>
      <c r="B3103" s="151" t="s">
        <v>6507</v>
      </c>
      <c r="C3103" s="151" t="s">
        <v>6508</v>
      </c>
      <c r="D3103" s="151" t="s">
        <v>6463</v>
      </c>
      <c r="E3103" s="151" t="s">
        <v>6464</v>
      </c>
      <c r="F3103" s="151">
        <v>9</v>
      </c>
      <c r="G3103" s="151" t="s">
        <v>4182</v>
      </c>
      <c r="H3103" s="153">
        <v>6</v>
      </c>
      <c r="I3103" s="151">
        <v>8</v>
      </c>
      <c r="J3103" s="154" t="s">
        <v>277</v>
      </c>
    </row>
    <row r="3104" spans="1:10" x14ac:dyDescent="0.3">
      <c r="A3104" s="151">
        <v>3103</v>
      </c>
      <c r="B3104" s="151" t="s">
        <v>6509</v>
      </c>
      <c r="C3104" s="151" t="s">
        <v>6510</v>
      </c>
      <c r="D3104" s="151" t="s">
        <v>6463</v>
      </c>
      <c r="E3104" s="151" t="s">
        <v>6464</v>
      </c>
      <c r="F3104" s="151">
        <v>9</v>
      </c>
      <c r="G3104" s="151" t="s">
        <v>4182</v>
      </c>
      <c r="H3104" s="153">
        <v>6</v>
      </c>
      <c r="I3104" s="151">
        <v>8</v>
      </c>
      <c r="J3104" s="154" t="s">
        <v>277</v>
      </c>
    </row>
    <row r="3105" spans="1:10" x14ac:dyDescent="0.3">
      <c r="A3105" s="151">
        <v>3104</v>
      </c>
      <c r="B3105" s="151" t="s">
        <v>6511</v>
      </c>
      <c r="C3105" s="151" t="s">
        <v>6512</v>
      </c>
      <c r="D3105" s="151" t="s">
        <v>6463</v>
      </c>
      <c r="E3105" s="151" t="s">
        <v>6464</v>
      </c>
      <c r="F3105" s="151">
        <v>9</v>
      </c>
      <c r="G3105" s="151" t="s">
        <v>4182</v>
      </c>
      <c r="H3105" s="153">
        <v>6</v>
      </c>
      <c r="I3105" s="151">
        <v>8</v>
      </c>
      <c r="J3105" s="154" t="s">
        <v>277</v>
      </c>
    </row>
    <row r="3106" spans="1:10" x14ac:dyDescent="0.3">
      <c r="A3106" s="151">
        <v>3105</v>
      </c>
      <c r="B3106" s="151" t="s">
        <v>6513</v>
      </c>
      <c r="C3106" s="151" t="s">
        <v>6514</v>
      </c>
      <c r="D3106" s="151" t="s">
        <v>6463</v>
      </c>
      <c r="E3106" s="151" t="s">
        <v>6464</v>
      </c>
      <c r="F3106" s="151">
        <v>9</v>
      </c>
      <c r="G3106" s="151" t="s">
        <v>4182</v>
      </c>
      <c r="H3106" s="153">
        <v>6</v>
      </c>
      <c r="I3106" s="151">
        <v>8</v>
      </c>
      <c r="J3106" s="154" t="s">
        <v>277</v>
      </c>
    </row>
    <row r="3107" spans="1:10" x14ac:dyDescent="0.3">
      <c r="A3107" s="151">
        <v>3106</v>
      </c>
      <c r="B3107" s="151" t="s">
        <v>6515</v>
      </c>
      <c r="C3107" s="151" t="s">
        <v>6516</v>
      </c>
      <c r="D3107" s="151" t="s">
        <v>6463</v>
      </c>
      <c r="E3107" s="151" t="s">
        <v>6464</v>
      </c>
      <c r="F3107" s="151">
        <v>9</v>
      </c>
      <c r="G3107" s="151" t="s">
        <v>4182</v>
      </c>
      <c r="H3107" s="153">
        <v>6</v>
      </c>
      <c r="I3107" s="151">
        <v>8</v>
      </c>
      <c r="J3107" s="154" t="s">
        <v>277</v>
      </c>
    </row>
    <row r="3108" spans="1:10" x14ac:dyDescent="0.3">
      <c r="A3108" s="151">
        <v>3107</v>
      </c>
      <c r="B3108" s="151" t="s">
        <v>6517</v>
      </c>
      <c r="C3108" s="151" t="s">
        <v>6518</v>
      </c>
      <c r="D3108" s="151" t="s">
        <v>6463</v>
      </c>
      <c r="E3108" s="151" t="s">
        <v>6464</v>
      </c>
      <c r="F3108" s="151">
        <v>9</v>
      </c>
      <c r="G3108" s="151" t="s">
        <v>4182</v>
      </c>
      <c r="H3108" s="153">
        <v>6</v>
      </c>
      <c r="I3108" s="151">
        <v>8</v>
      </c>
      <c r="J3108" s="154" t="s">
        <v>277</v>
      </c>
    </row>
    <row r="3109" spans="1:10" x14ac:dyDescent="0.3">
      <c r="A3109" s="151">
        <v>3108</v>
      </c>
      <c r="B3109" s="151" t="s">
        <v>6519</v>
      </c>
      <c r="C3109" s="151" t="s">
        <v>6520</v>
      </c>
      <c r="D3109" s="151" t="s">
        <v>6463</v>
      </c>
      <c r="E3109" s="151" t="s">
        <v>6464</v>
      </c>
      <c r="F3109" s="151">
        <v>9</v>
      </c>
      <c r="G3109" s="151" t="s">
        <v>4182</v>
      </c>
      <c r="H3109" s="153">
        <v>6</v>
      </c>
      <c r="I3109" s="151">
        <v>8</v>
      </c>
      <c r="J3109" s="154" t="s">
        <v>277</v>
      </c>
    </row>
    <row r="3110" spans="1:10" x14ac:dyDescent="0.3">
      <c r="A3110" s="151">
        <v>3109</v>
      </c>
      <c r="B3110" s="151" t="s">
        <v>6521</v>
      </c>
      <c r="C3110" s="151" t="s">
        <v>6522</v>
      </c>
      <c r="D3110" s="151" t="s">
        <v>6463</v>
      </c>
      <c r="E3110" s="151" t="s">
        <v>6464</v>
      </c>
      <c r="F3110" s="151">
        <v>9</v>
      </c>
      <c r="G3110" s="151" t="s">
        <v>4182</v>
      </c>
      <c r="H3110" s="153">
        <v>6</v>
      </c>
      <c r="I3110" s="151">
        <v>8</v>
      </c>
      <c r="J3110" s="154" t="s">
        <v>277</v>
      </c>
    </row>
    <row r="3111" spans="1:10" x14ac:dyDescent="0.3">
      <c r="A3111" s="151">
        <v>3110</v>
      </c>
      <c r="B3111" s="151" t="s">
        <v>6523</v>
      </c>
      <c r="C3111" s="151" t="s">
        <v>6524</v>
      </c>
      <c r="D3111" s="151" t="s">
        <v>6463</v>
      </c>
      <c r="E3111" s="151" t="s">
        <v>6464</v>
      </c>
      <c r="F3111" s="151">
        <v>9</v>
      </c>
      <c r="G3111" s="151" t="s">
        <v>4182</v>
      </c>
      <c r="H3111" s="153">
        <v>6</v>
      </c>
      <c r="I3111" s="151">
        <v>8</v>
      </c>
      <c r="J3111" s="154" t="s">
        <v>277</v>
      </c>
    </row>
    <row r="3112" spans="1:10" x14ac:dyDescent="0.3">
      <c r="A3112" s="151">
        <v>3111</v>
      </c>
      <c r="B3112" s="151" t="s">
        <v>6525</v>
      </c>
      <c r="C3112" s="151" t="s">
        <v>6526</v>
      </c>
      <c r="D3112" s="151" t="s">
        <v>6527</v>
      </c>
      <c r="E3112" s="151" t="s">
        <v>6528</v>
      </c>
      <c r="F3112" s="151">
        <v>9</v>
      </c>
      <c r="G3112" s="151" t="s">
        <v>4182</v>
      </c>
      <c r="H3112" s="153">
        <v>9</v>
      </c>
      <c r="I3112" s="151">
        <v>17</v>
      </c>
      <c r="J3112" s="154" t="s">
        <v>88</v>
      </c>
    </row>
    <row r="3113" spans="1:10" x14ac:dyDescent="0.3">
      <c r="A3113" s="151">
        <v>3112</v>
      </c>
      <c r="B3113" s="151" t="s">
        <v>6529</v>
      </c>
      <c r="C3113" s="151" t="s">
        <v>6530</v>
      </c>
      <c r="D3113" s="151" t="s">
        <v>6527</v>
      </c>
      <c r="E3113" s="151" t="s">
        <v>6528</v>
      </c>
      <c r="F3113" s="151">
        <v>9</v>
      </c>
      <c r="G3113" s="151" t="s">
        <v>4182</v>
      </c>
      <c r="H3113" s="153">
        <v>9</v>
      </c>
      <c r="I3113" s="151">
        <v>17</v>
      </c>
      <c r="J3113" s="154" t="s">
        <v>72</v>
      </c>
    </row>
    <row r="3114" spans="1:10" x14ac:dyDescent="0.3">
      <c r="A3114" s="151">
        <v>3113</v>
      </c>
      <c r="B3114" s="151" t="s">
        <v>6531</v>
      </c>
      <c r="C3114" s="151" t="s">
        <v>6532</v>
      </c>
      <c r="D3114" s="151" t="s">
        <v>6527</v>
      </c>
      <c r="E3114" s="151" t="s">
        <v>6528</v>
      </c>
      <c r="F3114" s="151">
        <v>9</v>
      </c>
      <c r="G3114" s="151" t="s">
        <v>4182</v>
      </c>
      <c r="H3114" s="153">
        <v>8</v>
      </c>
      <c r="I3114" s="151">
        <v>16</v>
      </c>
      <c r="J3114" s="154" t="s">
        <v>161</v>
      </c>
    </row>
    <row r="3115" spans="1:10" x14ac:dyDescent="0.3">
      <c r="A3115" s="151">
        <v>3114</v>
      </c>
      <c r="B3115" s="151" t="s">
        <v>6533</v>
      </c>
      <c r="C3115" s="151" t="s">
        <v>6534</v>
      </c>
      <c r="D3115" s="151" t="s">
        <v>6527</v>
      </c>
      <c r="E3115" s="151" t="s">
        <v>6528</v>
      </c>
      <c r="F3115" s="151">
        <v>9</v>
      </c>
      <c r="G3115" s="151" t="s">
        <v>4182</v>
      </c>
      <c r="H3115" s="153">
        <v>8</v>
      </c>
      <c r="I3115" s="151">
        <v>16</v>
      </c>
      <c r="J3115" s="154" t="s">
        <v>161</v>
      </c>
    </row>
    <row r="3116" spans="1:10" x14ac:dyDescent="0.3">
      <c r="A3116" s="151">
        <v>3115</v>
      </c>
      <c r="B3116" s="151" t="s">
        <v>6535</v>
      </c>
      <c r="C3116" s="151" t="s">
        <v>6536</v>
      </c>
      <c r="D3116" s="151" t="s">
        <v>6527</v>
      </c>
      <c r="E3116" s="151" t="s">
        <v>6528</v>
      </c>
      <c r="F3116" s="151">
        <v>9</v>
      </c>
      <c r="G3116" s="151" t="s">
        <v>4182</v>
      </c>
      <c r="H3116" s="153">
        <v>8</v>
      </c>
      <c r="I3116" s="151">
        <v>16</v>
      </c>
      <c r="J3116" s="154" t="s">
        <v>161</v>
      </c>
    </row>
    <row r="3117" spans="1:10" x14ac:dyDescent="0.3">
      <c r="A3117" s="151">
        <v>3116</v>
      </c>
      <c r="B3117" s="151" t="s">
        <v>6537</v>
      </c>
      <c r="C3117" s="151" t="s">
        <v>6538</v>
      </c>
      <c r="D3117" s="151" t="s">
        <v>6527</v>
      </c>
      <c r="E3117" s="151" t="s">
        <v>6528</v>
      </c>
      <c r="F3117" s="151">
        <v>9</v>
      </c>
      <c r="G3117" s="151" t="s">
        <v>4182</v>
      </c>
      <c r="H3117" s="153">
        <v>9</v>
      </c>
      <c r="I3117" s="151">
        <v>17</v>
      </c>
      <c r="J3117" s="154" t="s">
        <v>72</v>
      </c>
    </row>
    <row r="3118" spans="1:10" x14ac:dyDescent="0.3">
      <c r="A3118" s="151">
        <v>3117</v>
      </c>
      <c r="B3118" s="151" t="s">
        <v>6539</v>
      </c>
      <c r="C3118" s="151" t="s">
        <v>6540</v>
      </c>
      <c r="D3118" s="151" t="s">
        <v>6527</v>
      </c>
      <c r="E3118" s="151" t="s">
        <v>6528</v>
      </c>
      <c r="F3118" s="151">
        <v>9</v>
      </c>
      <c r="G3118" s="151" t="s">
        <v>4182</v>
      </c>
      <c r="H3118" s="153">
        <v>9</v>
      </c>
      <c r="I3118" s="151">
        <v>17</v>
      </c>
      <c r="J3118" s="154" t="s">
        <v>72</v>
      </c>
    </row>
    <row r="3119" spans="1:10" x14ac:dyDescent="0.3">
      <c r="A3119" s="151">
        <v>3118</v>
      </c>
      <c r="B3119" s="151" t="s">
        <v>6541</v>
      </c>
      <c r="C3119" s="151" t="s">
        <v>6542</v>
      </c>
      <c r="D3119" s="151" t="s">
        <v>6527</v>
      </c>
      <c r="E3119" s="151" t="s">
        <v>6528</v>
      </c>
      <c r="F3119" s="151">
        <v>9</v>
      </c>
      <c r="G3119" s="151" t="s">
        <v>4182</v>
      </c>
      <c r="H3119" s="153">
        <v>9</v>
      </c>
      <c r="I3119" s="151">
        <v>17</v>
      </c>
      <c r="J3119" s="154" t="s">
        <v>72</v>
      </c>
    </row>
    <row r="3120" spans="1:10" x14ac:dyDescent="0.3">
      <c r="A3120" s="151">
        <v>3119</v>
      </c>
      <c r="B3120" s="151" t="s">
        <v>6543</v>
      </c>
      <c r="C3120" s="151" t="s">
        <v>6544</v>
      </c>
      <c r="D3120" s="151" t="s">
        <v>6527</v>
      </c>
      <c r="E3120" s="151" t="s">
        <v>6528</v>
      </c>
      <c r="F3120" s="151">
        <v>9</v>
      </c>
      <c r="G3120" s="151" t="s">
        <v>4182</v>
      </c>
      <c r="H3120" s="153">
        <v>9</v>
      </c>
      <c r="I3120" s="151">
        <v>17</v>
      </c>
      <c r="J3120" s="154" t="s">
        <v>72</v>
      </c>
    </row>
    <row r="3121" spans="1:10" x14ac:dyDescent="0.3">
      <c r="A3121" s="151">
        <v>3120</v>
      </c>
      <c r="B3121" s="151" t="s">
        <v>6545</v>
      </c>
      <c r="C3121" s="151" t="s">
        <v>6546</v>
      </c>
      <c r="D3121" s="151" t="s">
        <v>6527</v>
      </c>
      <c r="E3121" s="151" t="s">
        <v>6528</v>
      </c>
      <c r="F3121" s="151">
        <v>9</v>
      </c>
      <c r="G3121" s="151" t="s">
        <v>4182</v>
      </c>
      <c r="H3121" s="153">
        <v>9</v>
      </c>
      <c r="I3121" s="151">
        <v>17</v>
      </c>
      <c r="J3121" s="154" t="s">
        <v>72</v>
      </c>
    </row>
    <row r="3122" spans="1:10" x14ac:dyDescent="0.3">
      <c r="A3122" s="151">
        <v>3121</v>
      </c>
      <c r="B3122" s="151" t="s">
        <v>6547</v>
      </c>
      <c r="C3122" s="151" t="s">
        <v>6548</v>
      </c>
      <c r="D3122" s="151" t="s">
        <v>6527</v>
      </c>
      <c r="E3122" s="151" t="s">
        <v>6528</v>
      </c>
      <c r="F3122" s="151">
        <v>9</v>
      </c>
      <c r="G3122" s="151" t="s">
        <v>4182</v>
      </c>
      <c r="H3122" s="153">
        <v>9</v>
      </c>
      <c r="I3122" s="151">
        <v>17</v>
      </c>
      <c r="J3122" s="154" t="s">
        <v>72</v>
      </c>
    </row>
    <row r="3123" spans="1:10" x14ac:dyDescent="0.3">
      <c r="A3123" s="151">
        <v>3122</v>
      </c>
      <c r="B3123" s="151" t="s">
        <v>6549</v>
      </c>
      <c r="C3123" s="151" t="s">
        <v>6550</v>
      </c>
      <c r="D3123" s="151" t="s">
        <v>6527</v>
      </c>
      <c r="E3123" s="151" t="s">
        <v>6528</v>
      </c>
      <c r="F3123" s="151">
        <v>9</v>
      </c>
      <c r="G3123" s="151" t="s">
        <v>4182</v>
      </c>
      <c r="H3123" s="153">
        <v>9</v>
      </c>
      <c r="I3123" s="151">
        <v>17</v>
      </c>
      <c r="J3123" s="154" t="s">
        <v>72</v>
      </c>
    </row>
    <row r="3124" spans="1:10" x14ac:dyDescent="0.3">
      <c r="A3124" s="151">
        <v>3123</v>
      </c>
      <c r="B3124" s="151" t="s">
        <v>6551</v>
      </c>
      <c r="C3124" s="151" t="s">
        <v>6552</v>
      </c>
      <c r="D3124" s="151" t="s">
        <v>6527</v>
      </c>
      <c r="E3124" s="151" t="s">
        <v>6528</v>
      </c>
      <c r="F3124" s="151">
        <v>9</v>
      </c>
      <c r="G3124" s="151" t="s">
        <v>4182</v>
      </c>
      <c r="H3124" s="153">
        <v>9</v>
      </c>
      <c r="I3124" s="151">
        <v>17</v>
      </c>
      <c r="J3124" s="154" t="s">
        <v>72</v>
      </c>
    </row>
    <row r="3125" spans="1:10" x14ac:dyDescent="0.3">
      <c r="A3125" s="151">
        <v>3124</v>
      </c>
      <c r="B3125" s="151" t="s">
        <v>6553</v>
      </c>
      <c r="C3125" s="151" t="s">
        <v>6554</v>
      </c>
      <c r="D3125" s="151" t="s">
        <v>6527</v>
      </c>
      <c r="E3125" s="151" t="s">
        <v>6528</v>
      </c>
      <c r="F3125" s="151">
        <v>9</v>
      </c>
      <c r="G3125" s="151" t="s">
        <v>4182</v>
      </c>
      <c r="H3125" s="153">
        <v>9</v>
      </c>
      <c r="I3125" s="151">
        <v>17</v>
      </c>
      <c r="J3125" s="154" t="s">
        <v>72</v>
      </c>
    </row>
    <row r="3126" spans="1:10" x14ac:dyDescent="0.3">
      <c r="A3126" s="151">
        <v>3125</v>
      </c>
      <c r="B3126" s="151" t="s">
        <v>6555</v>
      </c>
      <c r="C3126" s="151" t="s">
        <v>6556</v>
      </c>
      <c r="D3126" s="151" t="s">
        <v>6527</v>
      </c>
      <c r="E3126" s="151" t="s">
        <v>6528</v>
      </c>
      <c r="F3126" s="151">
        <v>9</v>
      </c>
      <c r="G3126" s="151" t="s">
        <v>4182</v>
      </c>
      <c r="H3126" s="153">
        <v>8</v>
      </c>
      <c r="I3126" s="151">
        <v>16</v>
      </c>
      <c r="J3126" s="154" t="s">
        <v>161</v>
      </c>
    </row>
    <row r="3127" spans="1:10" x14ac:dyDescent="0.3">
      <c r="A3127" s="151">
        <v>3126</v>
      </c>
      <c r="B3127" s="151" t="s">
        <v>6557</v>
      </c>
      <c r="C3127" s="151" t="s">
        <v>6558</v>
      </c>
      <c r="D3127" s="151" t="s">
        <v>6527</v>
      </c>
      <c r="E3127" s="151" t="s">
        <v>6528</v>
      </c>
      <c r="F3127" s="151">
        <v>9</v>
      </c>
      <c r="G3127" s="151" t="s">
        <v>4182</v>
      </c>
      <c r="H3127" s="153">
        <v>8</v>
      </c>
      <c r="I3127" s="151">
        <v>16</v>
      </c>
      <c r="J3127" s="154" t="s">
        <v>161</v>
      </c>
    </row>
    <row r="3128" spans="1:10" x14ac:dyDescent="0.3">
      <c r="A3128" s="151">
        <v>3127</v>
      </c>
      <c r="B3128" s="151" t="s">
        <v>6559</v>
      </c>
      <c r="C3128" s="151" t="s">
        <v>6560</v>
      </c>
      <c r="D3128" s="151" t="s">
        <v>6527</v>
      </c>
      <c r="E3128" s="151" t="s">
        <v>6528</v>
      </c>
      <c r="F3128" s="151">
        <v>9</v>
      </c>
      <c r="G3128" s="151" t="s">
        <v>4182</v>
      </c>
      <c r="H3128" s="153">
        <v>9</v>
      </c>
      <c r="I3128" s="151">
        <v>17</v>
      </c>
      <c r="J3128" s="154" t="s">
        <v>72</v>
      </c>
    </row>
    <row r="3129" spans="1:10" x14ac:dyDescent="0.3">
      <c r="A3129" s="151">
        <v>3128</v>
      </c>
      <c r="B3129" s="151" t="s">
        <v>6561</v>
      </c>
      <c r="C3129" s="151" t="s">
        <v>6562</v>
      </c>
      <c r="D3129" s="151" t="s">
        <v>6527</v>
      </c>
      <c r="E3129" s="151" t="s">
        <v>6528</v>
      </c>
      <c r="F3129" s="151">
        <v>9</v>
      </c>
      <c r="G3129" s="151" t="s">
        <v>4182</v>
      </c>
      <c r="H3129" s="153">
        <v>8</v>
      </c>
      <c r="I3129" s="151">
        <v>16</v>
      </c>
      <c r="J3129" s="154" t="s">
        <v>161</v>
      </c>
    </row>
    <row r="3130" spans="1:10" x14ac:dyDescent="0.3">
      <c r="A3130" s="151">
        <v>3129</v>
      </c>
      <c r="B3130" s="151" t="s">
        <v>6563</v>
      </c>
      <c r="C3130" s="151" t="s">
        <v>6564</v>
      </c>
      <c r="D3130" s="151" t="s">
        <v>6527</v>
      </c>
      <c r="E3130" s="151" t="s">
        <v>6528</v>
      </c>
      <c r="F3130" s="151">
        <v>9</v>
      </c>
      <c r="G3130" s="151" t="s">
        <v>4182</v>
      </c>
      <c r="H3130" s="153">
        <v>9</v>
      </c>
      <c r="I3130" s="151">
        <v>17</v>
      </c>
      <c r="J3130" s="154" t="s">
        <v>72</v>
      </c>
    </row>
    <row r="3131" spans="1:10" x14ac:dyDescent="0.3">
      <c r="A3131" s="151">
        <v>3130</v>
      </c>
      <c r="B3131" s="151" t="s">
        <v>6565</v>
      </c>
      <c r="C3131" s="151" t="s">
        <v>6566</v>
      </c>
      <c r="D3131" s="151" t="s">
        <v>6527</v>
      </c>
      <c r="E3131" s="151" t="s">
        <v>6528</v>
      </c>
      <c r="F3131" s="151">
        <v>9</v>
      </c>
      <c r="G3131" s="151" t="s">
        <v>4182</v>
      </c>
      <c r="H3131" s="153">
        <v>9</v>
      </c>
      <c r="I3131" s="151">
        <v>17</v>
      </c>
      <c r="J3131" s="154" t="s">
        <v>72</v>
      </c>
    </row>
    <row r="3132" spans="1:10" x14ac:dyDescent="0.3">
      <c r="A3132" s="151">
        <v>3131</v>
      </c>
      <c r="B3132" s="151" t="s">
        <v>6567</v>
      </c>
      <c r="C3132" s="151" t="s">
        <v>6568</v>
      </c>
      <c r="D3132" s="151" t="s">
        <v>6527</v>
      </c>
      <c r="E3132" s="151" t="s">
        <v>6528</v>
      </c>
      <c r="F3132" s="151">
        <v>9</v>
      </c>
      <c r="G3132" s="151" t="s">
        <v>4182</v>
      </c>
      <c r="H3132" s="153">
        <v>6</v>
      </c>
      <c r="I3132" s="151">
        <v>8</v>
      </c>
      <c r="J3132" s="154" t="s">
        <v>277</v>
      </c>
    </row>
    <row r="3133" spans="1:10" x14ac:dyDescent="0.3">
      <c r="A3133" s="151">
        <v>3132</v>
      </c>
      <c r="B3133" s="151" t="s">
        <v>6569</v>
      </c>
      <c r="C3133" s="151" t="s">
        <v>6570</v>
      </c>
      <c r="D3133" s="151" t="s">
        <v>6527</v>
      </c>
      <c r="E3133" s="151" t="s">
        <v>6528</v>
      </c>
      <c r="F3133" s="151">
        <v>9</v>
      </c>
      <c r="G3133" s="151" t="s">
        <v>4182</v>
      </c>
      <c r="H3133" s="153">
        <v>6</v>
      </c>
      <c r="I3133" s="151">
        <v>8</v>
      </c>
      <c r="J3133" s="154" t="s">
        <v>277</v>
      </c>
    </row>
    <row r="3134" spans="1:10" x14ac:dyDescent="0.3">
      <c r="A3134" s="151">
        <v>3133</v>
      </c>
      <c r="B3134" s="151" t="s">
        <v>6571</v>
      </c>
      <c r="C3134" s="151" t="s">
        <v>6572</v>
      </c>
      <c r="D3134" s="151" t="s">
        <v>6527</v>
      </c>
      <c r="E3134" s="151" t="s">
        <v>6528</v>
      </c>
      <c r="F3134" s="151">
        <v>9</v>
      </c>
      <c r="G3134" s="151" t="s">
        <v>4182</v>
      </c>
      <c r="H3134" s="153">
        <v>9</v>
      </c>
      <c r="I3134" s="151">
        <v>17</v>
      </c>
      <c r="J3134" s="154" t="s">
        <v>72</v>
      </c>
    </row>
    <row r="3135" spans="1:10" x14ac:dyDescent="0.3">
      <c r="A3135" s="151">
        <v>3134</v>
      </c>
      <c r="B3135" s="151" t="s">
        <v>6573</v>
      </c>
      <c r="C3135" s="151" t="s">
        <v>6574</v>
      </c>
      <c r="D3135" s="151" t="s">
        <v>6527</v>
      </c>
      <c r="E3135" s="151" t="s">
        <v>6528</v>
      </c>
      <c r="F3135" s="151">
        <v>9</v>
      </c>
      <c r="G3135" s="151" t="s">
        <v>4182</v>
      </c>
      <c r="H3135" s="153">
        <v>6</v>
      </c>
      <c r="I3135" s="151">
        <v>8</v>
      </c>
      <c r="J3135" s="154" t="s">
        <v>277</v>
      </c>
    </row>
    <row r="3136" spans="1:10" x14ac:dyDescent="0.3">
      <c r="A3136" s="151">
        <v>3135</v>
      </c>
      <c r="B3136" s="151" t="s">
        <v>6575</v>
      </c>
      <c r="C3136" s="151" t="s">
        <v>6576</v>
      </c>
      <c r="D3136" s="151" t="s">
        <v>6527</v>
      </c>
      <c r="E3136" s="151" t="s">
        <v>6528</v>
      </c>
      <c r="F3136" s="151">
        <v>9</v>
      </c>
      <c r="G3136" s="151" t="s">
        <v>4182</v>
      </c>
      <c r="H3136" s="153">
        <v>9</v>
      </c>
      <c r="I3136" s="151">
        <v>17</v>
      </c>
      <c r="J3136" s="154" t="s">
        <v>72</v>
      </c>
    </row>
    <row r="3137" spans="1:10" x14ac:dyDescent="0.3">
      <c r="A3137" s="151">
        <v>3136</v>
      </c>
      <c r="B3137" s="151" t="s">
        <v>6577</v>
      </c>
      <c r="C3137" s="151" t="s">
        <v>6578</v>
      </c>
      <c r="D3137" s="151" t="s">
        <v>6527</v>
      </c>
      <c r="E3137" s="151" t="s">
        <v>6528</v>
      </c>
      <c r="F3137" s="151">
        <v>9</v>
      </c>
      <c r="G3137" s="151" t="s">
        <v>4182</v>
      </c>
      <c r="H3137" s="153">
        <v>6</v>
      </c>
      <c r="I3137" s="151">
        <v>8</v>
      </c>
      <c r="J3137" s="154" t="s">
        <v>277</v>
      </c>
    </row>
    <row r="3138" spans="1:10" x14ac:dyDescent="0.3">
      <c r="A3138" s="151">
        <v>3137</v>
      </c>
      <c r="B3138" s="151" t="s">
        <v>6579</v>
      </c>
      <c r="C3138" s="151" t="s">
        <v>6580</v>
      </c>
      <c r="D3138" s="151" t="s">
        <v>6527</v>
      </c>
      <c r="E3138" s="151" t="s">
        <v>6528</v>
      </c>
      <c r="F3138" s="151">
        <v>9</v>
      </c>
      <c r="G3138" s="151" t="s">
        <v>4182</v>
      </c>
      <c r="H3138" s="153">
        <v>6</v>
      </c>
      <c r="I3138" s="151">
        <v>8</v>
      </c>
      <c r="J3138" s="154" t="s">
        <v>277</v>
      </c>
    </row>
    <row r="3139" spans="1:10" x14ac:dyDescent="0.3">
      <c r="A3139" s="151">
        <v>3138</v>
      </c>
      <c r="B3139" s="151" t="s">
        <v>6581</v>
      </c>
      <c r="C3139" s="151" t="s">
        <v>6582</v>
      </c>
      <c r="D3139" s="151" t="s">
        <v>6527</v>
      </c>
      <c r="E3139" s="151" t="s">
        <v>6528</v>
      </c>
      <c r="F3139" s="151">
        <v>9</v>
      </c>
      <c r="G3139" s="151" t="s">
        <v>4182</v>
      </c>
      <c r="H3139" s="153">
        <v>9</v>
      </c>
      <c r="I3139" s="151">
        <v>17</v>
      </c>
      <c r="J3139" s="154" t="s">
        <v>72</v>
      </c>
    </row>
    <row r="3140" spans="1:10" x14ac:dyDescent="0.3">
      <c r="A3140" s="151">
        <v>3139</v>
      </c>
      <c r="B3140" s="151" t="s">
        <v>6583</v>
      </c>
      <c r="C3140" s="151" t="s">
        <v>6584</v>
      </c>
      <c r="D3140" s="151" t="s">
        <v>6527</v>
      </c>
      <c r="E3140" s="151" t="s">
        <v>6528</v>
      </c>
      <c r="F3140" s="151">
        <v>9</v>
      </c>
      <c r="G3140" s="151" t="s">
        <v>4182</v>
      </c>
      <c r="H3140" s="153">
        <v>9</v>
      </c>
      <c r="I3140" s="151">
        <v>17</v>
      </c>
      <c r="J3140" s="154" t="s">
        <v>72</v>
      </c>
    </row>
    <row r="3141" spans="1:10" x14ac:dyDescent="0.3">
      <c r="A3141" s="151">
        <v>3140</v>
      </c>
      <c r="B3141" s="151" t="s">
        <v>6585</v>
      </c>
      <c r="C3141" s="151" t="s">
        <v>6586</v>
      </c>
      <c r="D3141" s="151" t="s">
        <v>6527</v>
      </c>
      <c r="E3141" s="151" t="s">
        <v>6528</v>
      </c>
      <c r="F3141" s="151">
        <v>9</v>
      </c>
      <c r="G3141" s="151" t="s">
        <v>4182</v>
      </c>
      <c r="H3141" s="153">
        <v>9</v>
      </c>
      <c r="I3141" s="151">
        <v>17</v>
      </c>
      <c r="J3141" s="154" t="s">
        <v>72</v>
      </c>
    </row>
    <row r="3142" spans="1:10" x14ac:dyDescent="0.3">
      <c r="A3142" s="151">
        <v>3141</v>
      </c>
      <c r="B3142" s="151" t="s">
        <v>6587</v>
      </c>
      <c r="C3142" s="151" t="s">
        <v>6588</v>
      </c>
      <c r="D3142" s="151" t="s">
        <v>6527</v>
      </c>
      <c r="E3142" s="151" t="s">
        <v>6528</v>
      </c>
      <c r="F3142" s="151">
        <v>9</v>
      </c>
      <c r="G3142" s="151" t="s">
        <v>4182</v>
      </c>
      <c r="H3142" s="153">
        <v>9</v>
      </c>
      <c r="I3142" s="151">
        <v>17</v>
      </c>
      <c r="J3142" s="154" t="s">
        <v>72</v>
      </c>
    </row>
    <row r="3143" spans="1:10" x14ac:dyDescent="0.3">
      <c r="A3143" s="151">
        <v>3142</v>
      </c>
      <c r="B3143" s="151" t="s">
        <v>6589</v>
      </c>
      <c r="C3143" s="151" t="s">
        <v>6590</v>
      </c>
      <c r="D3143" s="151" t="s">
        <v>6527</v>
      </c>
      <c r="E3143" s="151" t="s">
        <v>6528</v>
      </c>
      <c r="F3143" s="151">
        <v>9</v>
      </c>
      <c r="G3143" s="151" t="s">
        <v>4182</v>
      </c>
      <c r="H3143" s="153">
        <v>6</v>
      </c>
      <c r="I3143" s="151">
        <v>8</v>
      </c>
      <c r="J3143" s="154" t="s">
        <v>277</v>
      </c>
    </row>
    <row r="3144" spans="1:10" x14ac:dyDescent="0.3">
      <c r="A3144" s="151">
        <v>3143</v>
      </c>
      <c r="B3144" s="151" t="s">
        <v>6591</v>
      </c>
      <c r="C3144" s="151" t="s">
        <v>6592</v>
      </c>
      <c r="D3144" s="151" t="s">
        <v>6527</v>
      </c>
      <c r="E3144" s="151" t="s">
        <v>6528</v>
      </c>
      <c r="F3144" s="151">
        <v>9</v>
      </c>
      <c r="G3144" s="151" t="s">
        <v>4182</v>
      </c>
      <c r="H3144" s="153">
        <v>9</v>
      </c>
      <c r="I3144" s="151">
        <v>17</v>
      </c>
      <c r="J3144" s="154" t="s">
        <v>72</v>
      </c>
    </row>
    <row r="3145" spans="1:10" x14ac:dyDescent="0.3">
      <c r="A3145" s="151">
        <v>3144</v>
      </c>
      <c r="B3145" s="151" t="s">
        <v>6593</v>
      </c>
      <c r="C3145" s="151" t="s">
        <v>6594</v>
      </c>
      <c r="D3145" s="151" t="s">
        <v>6527</v>
      </c>
      <c r="E3145" s="151" t="s">
        <v>6528</v>
      </c>
      <c r="F3145" s="151">
        <v>9</v>
      </c>
      <c r="G3145" s="151" t="s">
        <v>4182</v>
      </c>
      <c r="H3145" s="153">
        <v>6</v>
      </c>
      <c r="I3145" s="151">
        <v>8</v>
      </c>
      <c r="J3145" s="154" t="s">
        <v>277</v>
      </c>
    </row>
    <row r="3146" spans="1:10" x14ac:dyDescent="0.3">
      <c r="A3146" s="151">
        <v>3145</v>
      </c>
      <c r="B3146" s="151" t="s">
        <v>6595</v>
      </c>
      <c r="C3146" s="151" t="s">
        <v>6596</v>
      </c>
      <c r="D3146" s="151" t="s">
        <v>6527</v>
      </c>
      <c r="E3146" s="151" t="s">
        <v>6528</v>
      </c>
      <c r="F3146" s="151">
        <v>9</v>
      </c>
      <c r="G3146" s="151" t="s">
        <v>4182</v>
      </c>
      <c r="H3146" s="153">
        <v>9</v>
      </c>
      <c r="I3146" s="151">
        <v>17</v>
      </c>
      <c r="J3146" s="154" t="s">
        <v>72</v>
      </c>
    </row>
    <row r="3147" spans="1:10" x14ac:dyDescent="0.3">
      <c r="A3147" s="151">
        <v>3146</v>
      </c>
      <c r="B3147" s="151" t="s">
        <v>6597</v>
      </c>
      <c r="C3147" s="151" t="s">
        <v>6598</v>
      </c>
      <c r="D3147" s="151" t="s">
        <v>6527</v>
      </c>
      <c r="E3147" s="151" t="s">
        <v>6528</v>
      </c>
      <c r="F3147" s="151">
        <v>9</v>
      </c>
      <c r="G3147" s="151" t="s">
        <v>4182</v>
      </c>
      <c r="H3147" s="153">
        <v>9</v>
      </c>
      <c r="I3147" s="151">
        <v>17</v>
      </c>
      <c r="J3147" s="154" t="s">
        <v>72</v>
      </c>
    </row>
    <row r="3148" spans="1:10" x14ac:dyDescent="0.3">
      <c r="A3148" s="151">
        <v>3147</v>
      </c>
      <c r="B3148" s="151" t="s">
        <v>6599</v>
      </c>
      <c r="C3148" s="151" t="s">
        <v>6600</v>
      </c>
      <c r="D3148" s="151" t="s">
        <v>6527</v>
      </c>
      <c r="E3148" s="151" t="s">
        <v>6528</v>
      </c>
      <c r="F3148" s="151">
        <v>9</v>
      </c>
      <c r="G3148" s="151" t="s">
        <v>4182</v>
      </c>
      <c r="H3148" s="153">
        <v>9</v>
      </c>
      <c r="I3148" s="151">
        <v>17</v>
      </c>
      <c r="J3148" s="154" t="s">
        <v>72</v>
      </c>
    </row>
    <row r="3149" spans="1:10" x14ac:dyDescent="0.3">
      <c r="A3149" s="151">
        <v>3148</v>
      </c>
      <c r="B3149" s="151" t="s">
        <v>6601</v>
      </c>
      <c r="C3149" s="151" t="s">
        <v>6602</v>
      </c>
      <c r="D3149" s="151" t="s">
        <v>6527</v>
      </c>
      <c r="E3149" s="151" t="s">
        <v>6528</v>
      </c>
      <c r="F3149" s="151">
        <v>9</v>
      </c>
      <c r="G3149" s="151" t="s">
        <v>4182</v>
      </c>
      <c r="H3149" s="153">
        <v>9</v>
      </c>
      <c r="I3149" s="151">
        <v>17</v>
      </c>
      <c r="J3149" s="154" t="s">
        <v>72</v>
      </c>
    </row>
    <row r="3150" spans="1:10" x14ac:dyDescent="0.3">
      <c r="A3150" s="151">
        <v>3149</v>
      </c>
      <c r="B3150" s="151" t="s">
        <v>6603</v>
      </c>
      <c r="C3150" s="151" t="s">
        <v>6604</v>
      </c>
      <c r="D3150" s="151" t="s">
        <v>6527</v>
      </c>
      <c r="E3150" s="151" t="s">
        <v>6528</v>
      </c>
      <c r="F3150" s="151">
        <v>9</v>
      </c>
      <c r="G3150" s="151" t="s">
        <v>4182</v>
      </c>
      <c r="H3150" s="153">
        <v>9</v>
      </c>
      <c r="I3150" s="151">
        <v>17</v>
      </c>
      <c r="J3150" s="154" t="s">
        <v>88</v>
      </c>
    </row>
    <row r="3151" spans="1:10" x14ac:dyDescent="0.3">
      <c r="A3151" s="151">
        <v>3150</v>
      </c>
      <c r="B3151" s="151" t="s">
        <v>6605</v>
      </c>
      <c r="C3151" s="151" t="s">
        <v>6606</v>
      </c>
      <c r="D3151" s="151" t="s">
        <v>6527</v>
      </c>
      <c r="E3151" s="151" t="s">
        <v>6528</v>
      </c>
      <c r="F3151" s="151">
        <v>9</v>
      </c>
      <c r="G3151" s="151" t="s">
        <v>4182</v>
      </c>
      <c r="H3151" s="153">
        <v>9</v>
      </c>
      <c r="I3151" s="151">
        <v>17</v>
      </c>
      <c r="J3151" s="154" t="s">
        <v>72</v>
      </c>
    </row>
    <row r="3152" spans="1:10" x14ac:dyDescent="0.3">
      <c r="A3152" s="151">
        <v>3151</v>
      </c>
      <c r="B3152" s="151" t="s">
        <v>6607</v>
      </c>
      <c r="C3152" s="151" t="s">
        <v>6608</v>
      </c>
      <c r="D3152" s="151" t="s">
        <v>6609</v>
      </c>
      <c r="E3152" s="151" t="s">
        <v>6610</v>
      </c>
      <c r="F3152" s="151">
        <v>9</v>
      </c>
      <c r="G3152" s="151" t="s">
        <v>4182</v>
      </c>
      <c r="H3152" s="153">
        <v>9</v>
      </c>
      <c r="I3152" s="151">
        <v>17</v>
      </c>
      <c r="J3152" s="154" t="s">
        <v>72</v>
      </c>
    </row>
    <row r="3153" spans="1:10" x14ac:dyDescent="0.3">
      <c r="A3153" s="151">
        <v>3152</v>
      </c>
      <c r="B3153" s="151" t="s">
        <v>6611</v>
      </c>
      <c r="C3153" s="151" t="s">
        <v>6612</v>
      </c>
      <c r="D3153" s="151" t="s">
        <v>6609</v>
      </c>
      <c r="E3153" s="151" t="s">
        <v>6610</v>
      </c>
      <c r="F3153" s="151">
        <v>9</v>
      </c>
      <c r="G3153" s="151" t="s">
        <v>4182</v>
      </c>
      <c r="H3153" s="153">
        <v>7</v>
      </c>
      <c r="I3153" s="151">
        <v>12</v>
      </c>
      <c r="J3153" s="154" t="s">
        <v>75</v>
      </c>
    </row>
    <row r="3154" spans="1:10" x14ac:dyDescent="0.3">
      <c r="A3154" s="151">
        <v>3153</v>
      </c>
      <c r="B3154" s="151" t="s">
        <v>6613</v>
      </c>
      <c r="C3154" s="151" t="s">
        <v>6614</v>
      </c>
      <c r="D3154" s="151" t="s">
        <v>6609</v>
      </c>
      <c r="E3154" s="151" t="s">
        <v>6610</v>
      </c>
      <c r="F3154" s="151">
        <v>9</v>
      </c>
      <c r="G3154" s="151" t="s">
        <v>4182</v>
      </c>
      <c r="H3154" s="153">
        <v>7</v>
      </c>
      <c r="I3154" s="151">
        <v>12</v>
      </c>
      <c r="J3154" s="154" t="s">
        <v>75</v>
      </c>
    </row>
    <row r="3155" spans="1:10" x14ac:dyDescent="0.3">
      <c r="A3155" s="151">
        <v>3154</v>
      </c>
      <c r="B3155" s="151" t="s">
        <v>6615</v>
      </c>
      <c r="C3155" s="151" t="s">
        <v>6616</v>
      </c>
      <c r="D3155" s="151" t="s">
        <v>6609</v>
      </c>
      <c r="E3155" s="151" t="s">
        <v>6610</v>
      </c>
      <c r="F3155" s="151">
        <v>9</v>
      </c>
      <c r="G3155" s="151" t="s">
        <v>4182</v>
      </c>
      <c r="H3155" s="153">
        <v>7</v>
      </c>
      <c r="I3155" s="151">
        <v>12</v>
      </c>
      <c r="J3155" s="154" t="s">
        <v>75</v>
      </c>
    </row>
    <row r="3156" spans="1:10" x14ac:dyDescent="0.3">
      <c r="A3156" s="151">
        <v>3155</v>
      </c>
      <c r="B3156" s="151" t="s">
        <v>6617</v>
      </c>
      <c r="C3156" s="151" t="s">
        <v>6618</v>
      </c>
      <c r="D3156" s="151" t="s">
        <v>6609</v>
      </c>
      <c r="E3156" s="151" t="s">
        <v>6610</v>
      </c>
      <c r="F3156" s="151">
        <v>9</v>
      </c>
      <c r="G3156" s="151" t="s">
        <v>4182</v>
      </c>
      <c r="H3156" s="153">
        <v>7</v>
      </c>
      <c r="I3156" s="151">
        <v>12</v>
      </c>
      <c r="J3156" s="154" t="s">
        <v>75</v>
      </c>
    </row>
    <row r="3157" spans="1:10" x14ac:dyDescent="0.3">
      <c r="A3157" s="151">
        <v>3156</v>
      </c>
      <c r="B3157" s="151" t="s">
        <v>6619</v>
      </c>
      <c r="C3157" s="151" t="s">
        <v>6620</v>
      </c>
      <c r="D3157" s="151" t="s">
        <v>6609</v>
      </c>
      <c r="E3157" s="151" t="s">
        <v>6610</v>
      </c>
      <c r="F3157" s="151">
        <v>9</v>
      </c>
      <c r="G3157" s="151" t="s">
        <v>4182</v>
      </c>
      <c r="H3157" s="153">
        <v>7</v>
      </c>
      <c r="I3157" s="151">
        <v>12</v>
      </c>
      <c r="J3157" s="154" t="s">
        <v>75</v>
      </c>
    </row>
    <row r="3158" spans="1:10" x14ac:dyDescent="0.3">
      <c r="A3158" s="151">
        <v>3157</v>
      </c>
      <c r="B3158" s="151" t="s">
        <v>6621</v>
      </c>
      <c r="C3158" s="151" t="s">
        <v>6622</v>
      </c>
      <c r="D3158" s="151" t="s">
        <v>6609</v>
      </c>
      <c r="E3158" s="151" t="s">
        <v>6610</v>
      </c>
      <c r="F3158" s="151">
        <v>9</v>
      </c>
      <c r="G3158" s="151" t="s">
        <v>4182</v>
      </c>
      <c r="H3158" s="153">
        <v>9</v>
      </c>
      <c r="I3158" s="151">
        <v>17</v>
      </c>
      <c r="J3158" s="154" t="s">
        <v>72</v>
      </c>
    </row>
    <row r="3159" spans="1:10" x14ac:dyDescent="0.3">
      <c r="A3159" s="151">
        <v>3158</v>
      </c>
      <c r="B3159" s="151" t="s">
        <v>6623</v>
      </c>
      <c r="C3159" s="151" t="s">
        <v>6624</v>
      </c>
      <c r="D3159" s="151" t="s">
        <v>6609</v>
      </c>
      <c r="E3159" s="151" t="s">
        <v>6610</v>
      </c>
      <c r="F3159" s="151">
        <v>9</v>
      </c>
      <c r="G3159" s="151" t="s">
        <v>4182</v>
      </c>
      <c r="H3159" s="153">
        <v>7</v>
      </c>
      <c r="I3159" s="151">
        <v>12</v>
      </c>
      <c r="J3159" s="154" t="s">
        <v>75</v>
      </c>
    </row>
    <row r="3160" spans="1:10" x14ac:dyDescent="0.3">
      <c r="A3160" s="151">
        <v>3159</v>
      </c>
      <c r="B3160" s="151" t="s">
        <v>6625</v>
      </c>
      <c r="C3160" s="151" t="s">
        <v>6626</v>
      </c>
      <c r="D3160" s="151" t="s">
        <v>6609</v>
      </c>
      <c r="E3160" s="151" t="s">
        <v>6610</v>
      </c>
      <c r="F3160" s="151">
        <v>9</v>
      </c>
      <c r="G3160" s="151" t="s">
        <v>4182</v>
      </c>
      <c r="H3160" s="153">
        <v>7</v>
      </c>
      <c r="I3160" s="151">
        <v>12</v>
      </c>
      <c r="J3160" s="154" t="s">
        <v>75</v>
      </c>
    </row>
    <row r="3161" spans="1:10" x14ac:dyDescent="0.3">
      <c r="A3161" s="151">
        <v>3160</v>
      </c>
      <c r="B3161" s="151" t="s">
        <v>6627</v>
      </c>
      <c r="C3161" s="151" t="s">
        <v>6628</v>
      </c>
      <c r="D3161" s="151" t="s">
        <v>6609</v>
      </c>
      <c r="E3161" s="151" t="s">
        <v>6610</v>
      </c>
      <c r="F3161" s="151">
        <v>9</v>
      </c>
      <c r="G3161" s="151" t="s">
        <v>4182</v>
      </c>
      <c r="H3161" s="153">
        <v>7</v>
      </c>
      <c r="I3161" s="151">
        <v>12</v>
      </c>
      <c r="J3161" s="154" t="s">
        <v>75</v>
      </c>
    </row>
    <row r="3162" spans="1:10" x14ac:dyDescent="0.3">
      <c r="A3162" s="151">
        <v>3161</v>
      </c>
      <c r="B3162" s="151" t="s">
        <v>6629</v>
      </c>
      <c r="C3162" s="151" t="s">
        <v>6630</v>
      </c>
      <c r="D3162" s="151" t="s">
        <v>6609</v>
      </c>
      <c r="E3162" s="151" t="s">
        <v>6610</v>
      </c>
      <c r="F3162" s="151">
        <v>9</v>
      </c>
      <c r="G3162" s="151" t="s">
        <v>4182</v>
      </c>
      <c r="H3162" s="153">
        <v>7</v>
      </c>
      <c r="I3162" s="151">
        <v>12</v>
      </c>
      <c r="J3162" s="154" t="s">
        <v>75</v>
      </c>
    </row>
    <row r="3163" spans="1:10" x14ac:dyDescent="0.3">
      <c r="A3163" s="151">
        <v>3162</v>
      </c>
      <c r="B3163" s="151" t="s">
        <v>6631</v>
      </c>
      <c r="C3163" s="151" t="s">
        <v>6632</v>
      </c>
      <c r="D3163" s="151" t="s">
        <v>6609</v>
      </c>
      <c r="E3163" s="151" t="s">
        <v>6610</v>
      </c>
      <c r="F3163" s="151">
        <v>9</v>
      </c>
      <c r="G3163" s="151" t="s">
        <v>4182</v>
      </c>
      <c r="H3163" s="153">
        <v>7</v>
      </c>
      <c r="I3163" s="151">
        <v>12</v>
      </c>
      <c r="J3163" s="154" t="s">
        <v>75</v>
      </c>
    </row>
    <row r="3164" spans="1:10" x14ac:dyDescent="0.3">
      <c r="A3164" s="151">
        <v>3163</v>
      </c>
      <c r="B3164" s="151" t="s">
        <v>6633</v>
      </c>
      <c r="C3164" s="151" t="s">
        <v>6634</v>
      </c>
      <c r="D3164" s="151" t="s">
        <v>6609</v>
      </c>
      <c r="E3164" s="151" t="s">
        <v>6610</v>
      </c>
      <c r="F3164" s="151">
        <v>9</v>
      </c>
      <c r="G3164" s="151" t="s">
        <v>4182</v>
      </c>
      <c r="H3164" s="153">
        <v>7</v>
      </c>
      <c r="I3164" s="151">
        <v>12</v>
      </c>
      <c r="J3164" s="154" t="s">
        <v>75</v>
      </c>
    </row>
    <row r="3165" spans="1:10" x14ac:dyDescent="0.3">
      <c r="A3165" s="151">
        <v>3164</v>
      </c>
      <c r="B3165" s="151" t="s">
        <v>6635</v>
      </c>
      <c r="C3165" s="151" t="s">
        <v>6636</v>
      </c>
      <c r="D3165" s="151" t="s">
        <v>6609</v>
      </c>
      <c r="E3165" s="151" t="s">
        <v>6610</v>
      </c>
      <c r="F3165" s="151">
        <v>9</v>
      </c>
      <c r="G3165" s="151" t="s">
        <v>4182</v>
      </c>
      <c r="H3165" s="153">
        <v>7</v>
      </c>
      <c r="I3165" s="151">
        <v>12</v>
      </c>
      <c r="J3165" s="154" t="s">
        <v>75</v>
      </c>
    </row>
    <row r="3166" spans="1:10" x14ac:dyDescent="0.3">
      <c r="A3166" s="151">
        <v>3165</v>
      </c>
      <c r="B3166" s="151" t="s">
        <v>6637</v>
      </c>
      <c r="C3166" s="151" t="s">
        <v>6638</v>
      </c>
      <c r="D3166" s="151" t="s">
        <v>6609</v>
      </c>
      <c r="E3166" s="151" t="s">
        <v>6610</v>
      </c>
      <c r="F3166" s="151">
        <v>9</v>
      </c>
      <c r="G3166" s="151" t="s">
        <v>4182</v>
      </c>
      <c r="H3166" s="153">
        <v>7</v>
      </c>
      <c r="I3166" s="151">
        <v>12</v>
      </c>
      <c r="J3166" s="154" t="s">
        <v>75</v>
      </c>
    </row>
    <row r="3167" spans="1:10" x14ac:dyDescent="0.3">
      <c r="A3167" s="151">
        <v>3166</v>
      </c>
      <c r="B3167" s="151" t="s">
        <v>6639</v>
      </c>
      <c r="C3167" s="151" t="s">
        <v>6640</v>
      </c>
      <c r="D3167" s="151" t="s">
        <v>6609</v>
      </c>
      <c r="E3167" s="151" t="s">
        <v>6610</v>
      </c>
      <c r="F3167" s="151">
        <v>9</v>
      </c>
      <c r="G3167" s="151" t="s">
        <v>4182</v>
      </c>
      <c r="H3167" s="153">
        <v>7</v>
      </c>
      <c r="I3167" s="151">
        <v>12</v>
      </c>
      <c r="J3167" s="154" t="s">
        <v>75</v>
      </c>
    </row>
    <row r="3168" spans="1:10" x14ac:dyDescent="0.3">
      <c r="A3168" s="151">
        <v>3167</v>
      </c>
      <c r="B3168" s="151" t="s">
        <v>6641</v>
      </c>
      <c r="C3168" s="151" t="s">
        <v>6642</v>
      </c>
      <c r="D3168" s="151" t="s">
        <v>6609</v>
      </c>
      <c r="E3168" s="151" t="s">
        <v>6610</v>
      </c>
      <c r="F3168" s="151">
        <v>9</v>
      </c>
      <c r="G3168" s="151" t="s">
        <v>4182</v>
      </c>
      <c r="H3168" s="153">
        <v>7</v>
      </c>
      <c r="I3168" s="151">
        <v>12</v>
      </c>
      <c r="J3168" s="154" t="s">
        <v>75</v>
      </c>
    </row>
    <row r="3169" spans="1:10" x14ac:dyDescent="0.3">
      <c r="A3169" s="151">
        <v>3168</v>
      </c>
      <c r="B3169" s="151" t="s">
        <v>6643</v>
      </c>
      <c r="C3169" s="151" t="s">
        <v>6644</v>
      </c>
      <c r="D3169" s="151" t="s">
        <v>6609</v>
      </c>
      <c r="E3169" s="151" t="s">
        <v>6610</v>
      </c>
      <c r="F3169" s="151">
        <v>9</v>
      </c>
      <c r="G3169" s="151" t="s">
        <v>4182</v>
      </c>
      <c r="H3169" s="153">
        <v>7</v>
      </c>
      <c r="I3169" s="151">
        <v>12</v>
      </c>
      <c r="J3169" s="154" t="s">
        <v>75</v>
      </c>
    </row>
    <row r="3170" spans="1:10" x14ac:dyDescent="0.3">
      <c r="A3170" s="151">
        <v>3169</v>
      </c>
      <c r="B3170" s="151" t="s">
        <v>6645</v>
      </c>
      <c r="C3170" s="151" t="s">
        <v>6646</v>
      </c>
      <c r="D3170" s="151" t="s">
        <v>6609</v>
      </c>
      <c r="E3170" s="151" t="s">
        <v>6610</v>
      </c>
      <c r="F3170" s="151">
        <v>9</v>
      </c>
      <c r="G3170" s="151" t="s">
        <v>4182</v>
      </c>
      <c r="H3170" s="153">
        <v>7</v>
      </c>
      <c r="I3170" s="151">
        <v>12</v>
      </c>
      <c r="J3170" s="154" t="s">
        <v>75</v>
      </c>
    </row>
    <row r="3171" spans="1:10" x14ac:dyDescent="0.3">
      <c r="A3171" s="151">
        <v>3170</v>
      </c>
      <c r="B3171" s="151" t="s">
        <v>6647</v>
      </c>
      <c r="C3171" s="151" t="s">
        <v>6648</v>
      </c>
      <c r="D3171" s="151" t="s">
        <v>6609</v>
      </c>
      <c r="E3171" s="151" t="s">
        <v>6610</v>
      </c>
      <c r="F3171" s="151">
        <v>9</v>
      </c>
      <c r="G3171" s="151" t="s">
        <v>4182</v>
      </c>
      <c r="H3171" s="153">
        <v>7</v>
      </c>
      <c r="I3171" s="151">
        <v>12</v>
      </c>
      <c r="J3171" s="154" t="s">
        <v>75</v>
      </c>
    </row>
    <row r="3172" spans="1:10" x14ac:dyDescent="0.3">
      <c r="A3172" s="151">
        <v>3171</v>
      </c>
      <c r="B3172" s="151" t="s">
        <v>6649</v>
      </c>
      <c r="C3172" s="151" t="s">
        <v>6650</v>
      </c>
      <c r="D3172" s="151" t="s">
        <v>6609</v>
      </c>
      <c r="E3172" s="151" t="s">
        <v>6610</v>
      </c>
      <c r="F3172" s="151">
        <v>9</v>
      </c>
      <c r="G3172" s="151" t="s">
        <v>4182</v>
      </c>
      <c r="H3172" s="153">
        <v>7</v>
      </c>
      <c r="I3172" s="151">
        <v>12</v>
      </c>
      <c r="J3172" s="154" t="s">
        <v>75</v>
      </c>
    </row>
    <row r="3173" spans="1:10" x14ac:dyDescent="0.3">
      <c r="A3173" s="151">
        <v>3172</v>
      </c>
      <c r="B3173" s="151" t="s">
        <v>6651</v>
      </c>
      <c r="C3173" s="151" t="s">
        <v>6652</v>
      </c>
      <c r="D3173" s="151" t="s">
        <v>6609</v>
      </c>
      <c r="E3173" s="151" t="s">
        <v>6610</v>
      </c>
      <c r="F3173" s="151">
        <v>9</v>
      </c>
      <c r="G3173" s="151" t="s">
        <v>4182</v>
      </c>
      <c r="H3173" s="153">
        <v>7</v>
      </c>
      <c r="I3173" s="151">
        <v>12</v>
      </c>
      <c r="J3173" s="154" t="s">
        <v>75</v>
      </c>
    </row>
    <row r="3174" spans="1:10" x14ac:dyDescent="0.3">
      <c r="A3174" s="151">
        <v>3173</v>
      </c>
      <c r="B3174" s="151" t="s">
        <v>6653</v>
      </c>
      <c r="C3174" s="151" t="s">
        <v>6654</v>
      </c>
      <c r="D3174" s="151" t="s">
        <v>6609</v>
      </c>
      <c r="E3174" s="151" t="s">
        <v>6610</v>
      </c>
      <c r="F3174" s="151">
        <v>9</v>
      </c>
      <c r="G3174" s="151" t="s">
        <v>4182</v>
      </c>
      <c r="H3174" s="153">
        <v>9</v>
      </c>
      <c r="I3174" s="151">
        <v>17</v>
      </c>
      <c r="J3174" s="154" t="s">
        <v>72</v>
      </c>
    </row>
    <row r="3175" spans="1:10" x14ac:dyDescent="0.3">
      <c r="A3175" s="151">
        <v>3174</v>
      </c>
      <c r="B3175" s="151" t="s">
        <v>6655</v>
      </c>
      <c r="C3175" s="151" t="s">
        <v>6656</v>
      </c>
      <c r="D3175" s="151" t="s">
        <v>6657</v>
      </c>
      <c r="E3175" s="151" t="s">
        <v>6658</v>
      </c>
      <c r="F3175" s="151">
        <v>9</v>
      </c>
      <c r="G3175" s="151" t="s">
        <v>4182</v>
      </c>
      <c r="H3175" s="153">
        <v>9</v>
      </c>
      <c r="I3175" s="151">
        <v>17</v>
      </c>
      <c r="J3175" s="154" t="s">
        <v>72</v>
      </c>
    </row>
    <row r="3176" spans="1:10" x14ac:dyDescent="0.3">
      <c r="A3176" s="151">
        <v>3175</v>
      </c>
      <c r="B3176" s="151" t="s">
        <v>6659</v>
      </c>
      <c r="C3176" s="151" t="s">
        <v>6660</v>
      </c>
      <c r="D3176" s="151" t="s">
        <v>6657</v>
      </c>
      <c r="E3176" s="151" t="s">
        <v>6658</v>
      </c>
      <c r="F3176" s="151">
        <v>9</v>
      </c>
      <c r="G3176" s="151" t="s">
        <v>4182</v>
      </c>
      <c r="H3176" s="153">
        <v>9</v>
      </c>
      <c r="I3176" s="151">
        <v>17</v>
      </c>
      <c r="J3176" s="154" t="s">
        <v>72</v>
      </c>
    </row>
    <row r="3177" spans="1:10" x14ac:dyDescent="0.3">
      <c r="A3177" s="151">
        <v>3176</v>
      </c>
      <c r="B3177" s="151" t="s">
        <v>6661</v>
      </c>
      <c r="C3177" s="151" t="s">
        <v>6662</v>
      </c>
      <c r="D3177" s="151" t="s">
        <v>6657</v>
      </c>
      <c r="E3177" s="151" t="s">
        <v>6658</v>
      </c>
      <c r="F3177" s="151">
        <v>9</v>
      </c>
      <c r="G3177" s="151" t="s">
        <v>4182</v>
      </c>
      <c r="H3177" s="153">
        <v>9</v>
      </c>
      <c r="I3177" s="151">
        <v>17</v>
      </c>
      <c r="J3177" s="154" t="s">
        <v>72</v>
      </c>
    </row>
    <row r="3178" spans="1:10" x14ac:dyDescent="0.3">
      <c r="A3178" s="151">
        <v>3177</v>
      </c>
      <c r="B3178" s="151" t="s">
        <v>6663</v>
      </c>
      <c r="C3178" s="151" t="s">
        <v>6664</v>
      </c>
      <c r="D3178" s="151" t="s">
        <v>6657</v>
      </c>
      <c r="E3178" s="151" t="s">
        <v>6658</v>
      </c>
      <c r="F3178" s="151">
        <v>9</v>
      </c>
      <c r="G3178" s="151" t="s">
        <v>4182</v>
      </c>
      <c r="H3178" s="153">
        <v>9</v>
      </c>
      <c r="I3178" s="151">
        <v>17</v>
      </c>
      <c r="J3178" s="154" t="s">
        <v>72</v>
      </c>
    </row>
    <row r="3179" spans="1:10" x14ac:dyDescent="0.3">
      <c r="A3179" s="151">
        <v>3178</v>
      </c>
      <c r="B3179" s="151" t="s">
        <v>6665</v>
      </c>
      <c r="C3179" s="151" t="s">
        <v>6666</v>
      </c>
      <c r="D3179" s="151" t="s">
        <v>6657</v>
      </c>
      <c r="E3179" s="151" t="s">
        <v>6658</v>
      </c>
      <c r="F3179" s="151">
        <v>9</v>
      </c>
      <c r="G3179" s="151" t="s">
        <v>4182</v>
      </c>
      <c r="H3179" s="153">
        <v>9</v>
      </c>
      <c r="I3179" s="151">
        <v>17</v>
      </c>
      <c r="J3179" s="154" t="s">
        <v>72</v>
      </c>
    </row>
    <row r="3180" spans="1:10" x14ac:dyDescent="0.3">
      <c r="A3180" s="151">
        <v>3179</v>
      </c>
      <c r="B3180" s="151" t="s">
        <v>6667</v>
      </c>
      <c r="C3180" s="151" t="s">
        <v>6668</v>
      </c>
      <c r="D3180" s="151" t="s">
        <v>6657</v>
      </c>
      <c r="E3180" s="151" t="s">
        <v>6658</v>
      </c>
      <c r="F3180" s="151">
        <v>9</v>
      </c>
      <c r="G3180" s="151" t="s">
        <v>4182</v>
      </c>
      <c r="H3180" s="153">
        <v>9</v>
      </c>
      <c r="I3180" s="151">
        <v>17</v>
      </c>
      <c r="J3180" s="154" t="s">
        <v>72</v>
      </c>
    </row>
    <row r="3181" spans="1:10" x14ac:dyDescent="0.3">
      <c r="A3181" s="151">
        <v>3180</v>
      </c>
      <c r="B3181" s="151" t="s">
        <v>6669</v>
      </c>
      <c r="C3181" s="151" t="s">
        <v>6670</v>
      </c>
      <c r="D3181" s="151" t="s">
        <v>6657</v>
      </c>
      <c r="E3181" s="151" t="s">
        <v>6658</v>
      </c>
      <c r="F3181" s="151">
        <v>9</v>
      </c>
      <c r="G3181" s="151" t="s">
        <v>4182</v>
      </c>
      <c r="H3181" s="153">
        <v>8</v>
      </c>
      <c r="I3181" s="151">
        <v>16</v>
      </c>
      <c r="J3181" s="154" t="s">
        <v>161</v>
      </c>
    </row>
    <row r="3182" spans="1:10" x14ac:dyDescent="0.3">
      <c r="A3182" s="151">
        <v>3181</v>
      </c>
      <c r="B3182" s="151" t="s">
        <v>6671</v>
      </c>
      <c r="C3182" s="151" t="s">
        <v>6672</v>
      </c>
      <c r="D3182" s="151" t="s">
        <v>6657</v>
      </c>
      <c r="E3182" s="151" t="s">
        <v>6658</v>
      </c>
      <c r="F3182" s="151">
        <v>9</v>
      </c>
      <c r="G3182" s="151" t="s">
        <v>4182</v>
      </c>
      <c r="H3182" s="153">
        <v>8</v>
      </c>
      <c r="I3182" s="151">
        <v>16</v>
      </c>
      <c r="J3182" s="154" t="s">
        <v>161</v>
      </c>
    </row>
    <row r="3183" spans="1:10" x14ac:dyDescent="0.3">
      <c r="A3183" s="151">
        <v>3182</v>
      </c>
      <c r="B3183" s="151" t="s">
        <v>6673</v>
      </c>
      <c r="C3183" s="151" t="s">
        <v>6674</v>
      </c>
      <c r="D3183" s="151" t="s">
        <v>6657</v>
      </c>
      <c r="E3183" s="151" t="s">
        <v>6658</v>
      </c>
      <c r="F3183" s="151">
        <v>9</v>
      </c>
      <c r="G3183" s="151" t="s">
        <v>4182</v>
      </c>
      <c r="H3183" s="153">
        <v>8</v>
      </c>
      <c r="I3183" s="151">
        <v>16</v>
      </c>
      <c r="J3183" s="154" t="s">
        <v>161</v>
      </c>
    </row>
    <row r="3184" spans="1:10" x14ac:dyDescent="0.3">
      <c r="A3184" s="151">
        <v>3183</v>
      </c>
      <c r="B3184" s="151" t="s">
        <v>6675</v>
      </c>
      <c r="C3184" s="151" t="s">
        <v>6676</v>
      </c>
      <c r="D3184" s="151" t="s">
        <v>6657</v>
      </c>
      <c r="E3184" s="151" t="s">
        <v>6658</v>
      </c>
      <c r="F3184" s="151">
        <v>9</v>
      </c>
      <c r="G3184" s="151" t="s">
        <v>4182</v>
      </c>
      <c r="H3184" s="153">
        <v>8</v>
      </c>
      <c r="I3184" s="151">
        <v>16</v>
      </c>
      <c r="J3184" s="154" t="s">
        <v>161</v>
      </c>
    </row>
    <row r="3185" spans="1:10" x14ac:dyDescent="0.3">
      <c r="A3185" s="151">
        <v>3184</v>
      </c>
      <c r="B3185" s="151" t="s">
        <v>6677</v>
      </c>
      <c r="C3185" s="151" t="s">
        <v>6678</v>
      </c>
      <c r="D3185" s="151" t="s">
        <v>6657</v>
      </c>
      <c r="E3185" s="151" t="s">
        <v>6658</v>
      </c>
      <c r="F3185" s="151">
        <v>9</v>
      </c>
      <c r="G3185" s="151" t="s">
        <v>4182</v>
      </c>
      <c r="H3185" s="153">
        <v>9</v>
      </c>
      <c r="I3185" s="151">
        <v>17</v>
      </c>
      <c r="J3185" s="154" t="s">
        <v>72</v>
      </c>
    </row>
    <row r="3186" spans="1:10" x14ac:dyDescent="0.3">
      <c r="A3186" s="151">
        <v>3185</v>
      </c>
      <c r="B3186" s="151" t="s">
        <v>6679</v>
      </c>
      <c r="C3186" s="151" t="s">
        <v>6680</v>
      </c>
      <c r="D3186" s="151" t="s">
        <v>6657</v>
      </c>
      <c r="E3186" s="151" t="s">
        <v>6658</v>
      </c>
      <c r="F3186" s="151">
        <v>9</v>
      </c>
      <c r="G3186" s="151" t="s">
        <v>4182</v>
      </c>
      <c r="H3186" s="153">
        <v>8</v>
      </c>
      <c r="I3186" s="151">
        <v>16</v>
      </c>
      <c r="J3186" s="154" t="s">
        <v>161</v>
      </c>
    </row>
    <row r="3187" spans="1:10" x14ac:dyDescent="0.3">
      <c r="A3187" s="151">
        <v>3186</v>
      </c>
      <c r="B3187" s="151" t="s">
        <v>6681</v>
      </c>
      <c r="C3187" s="151" t="s">
        <v>6682</v>
      </c>
      <c r="D3187" s="151" t="s">
        <v>6657</v>
      </c>
      <c r="E3187" s="151" t="s">
        <v>6658</v>
      </c>
      <c r="F3187" s="151">
        <v>9</v>
      </c>
      <c r="G3187" s="151" t="s">
        <v>4182</v>
      </c>
      <c r="H3187" s="153">
        <v>9</v>
      </c>
      <c r="I3187" s="151">
        <v>17</v>
      </c>
      <c r="J3187" s="154" t="s">
        <v>72</v>
      </c>
    </row>
    <row r="3188" spans="1:10" x14ac:dyDescent="0.3">
      <c r="A3188" s="151">
        <v>3187</v>
      </c>
      <c r="B3188" s="151" t="s">
        <v>6683</v>
      </c>
      <c r="C3188" s="151" t="s">
        <v>6684</v>
      </c>
      <c r="D3188" s="151" t="s">
        <v>6657</v>
      </c>
      <c r="E3188" s="151" t="s">
        <v>6658</v>
      </c>
      <c r="F3188" s="151">
        <v>9</v>
      </c>
      <c r="G3188" s="151" t="s">
        <v>4182</v>
      </c>
      <c r="H3188" s="153">
        <v>8</v>
      </c>
      <c r="I3188" s="151">
        <v>16</v>
      </c>
      <c r="J3188" s="154" t="s">
        <v>161</v>
      </c>
    </row>
    <row r="3189" spans="1:10" x14ac:dyDescent="0.3">
      <c r="A3189" s="151">
        <v>3188</v>
      </c>
      <c r="B3189" s="151" t="s">
        <v>6685</v>
      </c>
      <c r="C3189" s="151" t="s">
        <v>6686</v>
      </c>
      <c r="D3189" s="151" t="s">
        <v>6657</v>
      </c>
      <c r="E3189" s="151" t="s">
        <v>6658</v>
      </c>
      <c r="F3189" s="151">
        <v>9</v>
      </c>
      <c r="G3189" s="151" t="s">
        <v>4182</v>
      </c>
      <c r="H3189" s="153">
        <v>8</v>
      </c>
      <c r="I3189" s="151">
        <v>16</v>
      </c>
      <c r="J3189" s="154" t="s">
        <v>161</v>
      </c>
    </row>
    <row r="3190" spans="1:10" x14ac:dyDescent="0.3">
      <c r="A3190" s="151">
        <v>3189</v>
      </c>
      <c r="B3190" s="151" t="s">
        <v>6687</v>
      </c>
      <c r="C3190" s="151" t="s">
        <v>6688</v>
      </c>
      <c r="D3190" s="151" t="s">
        <v>6657</v>
      </c>
      <c r="E3190" s="151" t="s">
        <v>6658</v>
      </c>
      <c r="F3190" s="151">
        <v>9</v>
      </c>
      <c r="G3190" s="151" t="s">
        <v>4182</v>
      </c>
      <c r="H3190" s="153">
        <v>8</v>
      </c>
      <c r="I3190" s="151">
        <v>16</v>
      </c>
      <c r="J3190" s="154" t="s">
        <v>161</v>
      </c>
    </row>
    <row r="3191" spans="1:10" x14ac:dyDescent="0.3">
      <c r="A3191" s="151">
        <v>3190</v>
      </c>
      <c r="B3191" s="151" t="s">
        <v>6689</v>
      </c>
      <c r="C3191" s="151" t="s">
        <v>6690</v>
      </c>
      <c r="D3191" s="151" t="s">
        <v>6657</v>
      </c>
      <c r="E3191" s="151" t="s">
        <v>6658</v>
      </c>
      <c r="F3191" s="151">
        <v>9</v>
      </c>
      <c r="G3191" s="151" t="s">
        <v>4182</v>
      </c>
      <c r="H3191" s="153">
        <v>8</v>
      </c>
      <c r="I3191" s="151">
        <v>16</v>
      </c>
      <c r="J3191" s="154" t="s">
        <v>161</v>
      </c>
    </row>
    <row r="3192" spans="1:10" x14ac:dyDescent="0.3">
      <c r="A3192" s="151">
        <v>3191</v>
      </c>
      <c r="B3192" s="151" t="s">
        <v>6691</v>
      </c>
      <c r="C3192" s="151" t="s">
        <v>6692</v>
      </c>
      <c r="D3192" s="151" t="s">
        <v>6657</v>
      </c>
      <c r="E3192" s="151" t="s">
        <v>6658</v>
      </c>
      <c r="F3192" s="151">
        <v>9</v>
      </c>
      <c r="G3192" s="151" t="s">
        <v>4182</v>
      </c>
      <c r="H3192" s="153">
        <v>8</v>
      </c>
      <c r="I3192" s="151">
        <v>16</v>
      </c>
      <c r="J3192" s="154" t="s">
        <v>161</v>
      </c>
    </row>
    <row r="3193" spans="1:10" x14ac:dyDescent="0.3">
      <c r="A3193" s="151">
        <v>3192</v>
      </c>
      <c r="B3193" s="151" t="s">
        <v>6693</v>
      </c>
      <c r="C3193" s="151" t="s">
        <v>6694</v>
      </c>
      <c r="D3193" s="151" t="s">
        <v>6657</v>
      </c>
      <c r="E3193" s="151" t="s">
        <v>6658</v>
      </c>
      <c r="F3193" s="151">
        <v>9</v>
      </c>
      <c r="G3193" s="151" t="s">
        <v>4182</v>
      </c>
      <c r="H3193" s="153">
        <v>8</v>
      </c>
      <c r="I3193" s="151">
        <v>16</v>
      </c>
      <c r="J3193" s="154" t="s">
        <v>161</v>
      </c>
    </row>
    <row r="3194" spans="1:10" x14ac:dyDescent="0.3">
      <c r="A3194" s="151">
        <v>3193</v>
      </c>
      <c r="B3194" s="151" t="s">
        <v>6695</v>
      </c>
      <c r="C3194" s="151" t="s">
        <v>6696</v>
      </c>
      <c r="D3194" s="151" t="s">
        <v>6657</v>
      </c>
      <c r="E3194" s="151" t="s">
        <v>6658</v>
      </c>
      <c r="F3194" s="151">
        <v>9</v>
      </c>
      <c r="G3194" s="151" t="s">
        <v>4182</v>
      </c>
      <c r="H3194" s="153">
        <v>9</v>
      </c>
      <c r="I3194" s="151">
        <v>17</v>
      </c>
      <c r="J3194" s="154" t="s">
        <v>72</v>
      </c>
    </row>
    <row r="3195" spans="1:10" x14ac:dyDescent="0.3">
      <c r="A3195" s="151">
        <v>3194</v>
      </c>
      <c r="B3195" s="151" t="s">
        <v>6697</v>
      </c>
      <c r="C3195" s="151" t="s">
        <v>6698</v>
      </c>
      <c r="D3195" s="151" t="s">
        <v>6657</v>
      </c>
      <c r="E3195" s="151" t="s">
        <v>6658</v>
      </c>
      <c r="F3195" s="151">
        <v>9</v>
      </c>
      <c r="G3195" s="151" t="s">
        <v>4182</v>
      </c>
      <c r="H3195" s="153">
        <v>9</v>
      </c>
      <c r="I3195" s="151">
        <v>17</v>
      </c>
      <c r="J3195" s="154" t="s">
        <v>72</v>
      </c>
    </row>
    <row r="3196" spans="1:10" x14ac:dyDescent="0.3">
      <c r="A3196" s="151">
        <v>3195</v>
      </c>
      <c r="B3196" s="151" t="s">
        <v>6699</v>
      </c>
      <c r="C3196" s="151" t="s">
        <v>6700</v>
      </c>
      <c r="D3196" s="151" t="s">
        <v>6657</v>
      </c>
      <c r="E3196" s="151" t="s">
        <v>6658</v>
      </c>
      <c r="F3196" s="151">
        <v>9</v>
      </c>
      <c r="G3196" s="151" t="s">
        <v>4182</v>
      </c>
      <c r="H3196" s="153">
        <v>9</v>
      </c>
      <c r="I3196" s="151">
        <v>17</v>
      </c>
      <c r="J3196" s="154" t="s">
        <v>72</v>
      </c>
    </row>
    <row r="3197" spans="1:10" x14ac:dyDescent="0.3">
      <c r="A3197" s="151">
        <v>3196</v>
      </c>
      <c r="B3197" s="151" t="s">
        <v>6701</v>
      </c>
      <c r="C3197" s="151" t="s">
        <v>6702</v>
      </c>
      <c r="D3197" s="151" t="s">
        <v>6657</v>
      </c>
      <c r="E3197" s="151" t="s">
        <v>6658</v>
      </c>
      <c r="F3197" s="151">
        <v>9</v>
      </c>
      <c r="G3197" s="151" t="s">
        <v>4182</v>
      </c>
      <c r="H3197" s="153">
        <v>9</v>
      </c>
      <c r="I3197" s="151">
        <v>17</v>
      </c>
      <c r="J3197" s="154" t="s">
        <v>72</v>
      </c>
    </row>
    <row r="3198" spans="1:10" x14ac:dyDescent="0.3">
      <c r="A3198" s="151">
        <v>3197</v>
      </c>
      <c r="B3198" s="151" t="s">
        <v>6703</v>
      </c>
      <c r="C3198" s="151" t="s">
        <v>6704</v>
      </c>
      <c r="D3198" s="151" t="s">
        <v>6705</v>
      </c>
      <c r="E3198" s="151" t="s">
        <v>6706</v>
      </c>
      <c r="F3198" s="151">
        <v>9</v>
      </c>
      <c r="G3198" s="151" t="s">
        <v>4182</v>
      </c>
      <c r="H3198" s="153">
        <v>9</v>
      </c>
      <c r="I3198" s="151">
        <v>17</v>
      </c>
      <c r="J3198" s="154" t="s">
        <v>72</v>
      </c>
    </row>
    <row r="3199" spans="1:10" x14ac:dyDescent="0.3">
      <c r="A3199" s="151">
        <v>3198</v>
      </c>
      <c r="B3199" s="151" t="s">
        <v>6707</v>
      </c>
      <c r="C3199" s="151" t="s">
        <v>6708</v>
      </c>
      <c r="D3199" s="151" t="s">
        <v>6705</v>
      </c>
      <c r="E3199" s="151" t="s">
        <v>6706</v>
      </c>
      <c r="F3199" s="151">
        <v>9</v>
      </c>
      <c r="G3199" s="151" t="s">
        <v>4182</v>
      </c>
      <c r="H3199" s="153">
        <v>9</v>
      </c>
      <c r="I3199" s="151">
        <v>17</v>
      </c>
      <c r="J3199" s="154" t="s">
        <v>72</v>
      </c>
    </row>
    <row r="3200" spans="1:10" x14ac:dyDescent="0.3">
      <c r="A3200" s="151">
        <v>3199</v>
      </c>
      <c r="B3200" s="151" t="s">
        <v>6709</v>
      </c>
      <c r="C3200" s="151" t="s">
        <v>6710</v>
      </c>
      <c r="D3200" s="151" t="s">
        <v>6705</v>
      </c>
      <c r="E3200" s="151" t="s">
        <v>6706</v>
      </c>
      <c r="F3200" s="151">
        <v>9</v>
      </c>
      <c r="G3200" s="151" t="s">
        <v>4182</v>
      </c>
      <c r="H3200" s="153">
        <v>9</v>
      </c>
      <c r="I3200" s="151">
        <v>17</v>
      </c>
      <c r="J3200" s="154" t="s">
        <v>72</v>
      </c>
    </row>
    <row r="3201" spans="1:10" x14ac:dyDescent="0.3">
      <c r="A3201" s="151">
        <v>3200</v>
      </c>
      <c r="B3201" s="151" t="s">
        <v>6711</v>
      </c>
      <c r="C3201" s="151" t="s">
        <v>6712</v>
      </c>
      <c r="D3201" s="151" t="s">
        <v>6705</v>
      </c>
      <c r="E3201" s="151" t="s">
        <v>6706</v>
      </c>
      <c r="F3201" s="151">
        <v>9</v>
      </c>
      <c r="G3201" s="151" t="s">
        <v>4182</v>
      </c>
      <c r="H3201" s="153">
        <v>7</v>
      </c>
      <c r="I3201" s="151">
        <v>12</v>
      </c>
      <c r="J3201" s="154" t="s">
        <v>75</v>
      </c>
    </row>
    <row r="3202" spans="1:10" x14ac:dyDescent="0.3">
      <c r="A3202" s="151">
        <v>3201</v>
      </c>
      <c r="B3202" s="151" t="s">
        <v>6713</v>
      </c>
      <c r="C3202" s="151" t="s">
        <v>6714</v>
      </c>
      <c r="D3202" s="151" t="s">
        <v>6705</v>
      </c>
      <c r="E3202" s="151" t="s">
        <v>6706</v>
      </c>
      <c r="F3202" s="151">
        <v>9</v>
      </c>
      <c r="G3202" s="151" t="s">
        <v>4182</v>
      </c>
      <c r="H3202" s="153">
        <v>7</v>
      </c>
      <c r="I3202" s="151">
        <v>12</v>
      </c>
      <c r="J3202" s="154" t="s">
        <v>75</v>
      </c>
    </row>
    <row r="3203" spans="1:10" x14ac:dyDescent="0.3">
      <c r="A3203" s="151">
        <v>3202</v>
      </c>
      <c r="B3203" s="151" t="s">
        <v>6715</v>
      </c>
      <c r="C3203" s="151" t="s">
        <v>6716</v>
      </c>
      <c r="D3203" s="151" t="s">
        <v>6705</v>
      </c>
      <c r="E3203" s="151" t="s">
        <v>6706</v>
      </c>
      <c r="F3203" s="151">
        <v>9</v>
      </c>
      <c r="G3203" s="151" t="s">
        <v>4182</v>
      </c>
      <c r="H3203" s="153">
        <v>7</v>
      </c>
      <c r="I3203" s="151">
        <v>12</v>
      </c>
      <c r="J3203" s="154" t="s">
        <v>75</v>
      </c>
    </row>
    <row r="3204" spans="1:10" x14ac:dyDescent="0.3">
      <c r="A3204" s="151">
        <v>3203</v>
      </c>
      <c r="B3204" s="151" t="s">
        <v>6717</v>
      </c>
      <c r="C3204" s="151" t="s">
        <v>6718</v>
      </c>
      <c r="D3204" s="151" t="s">
        <v>6705</v>
      </c>
      <c r="E3204" s="151" t="s">
        <v>6706</v>
      </c>
      <c r="F3204" s="151">
        <v>9</v>
      </c>
      <c r="G3204" s="151" t="s">
        <v>4182</v>
      </c>
      <c r="H3204" s="153">
        <v>7</v>
      </c>
      <c r="I3204" s="151">
        <v>12</v>
      </c>
      <c r="J3204" s="154" t="s">
        <v>75</v>
      </c>
    </row>
    <row r="3205" spans="1:10" x14ac:dyDescent="0.3">
      <c r="A3205" s="151">
        <v>3204</v>
      </c>
      <c r="B3205" s="151" t="s">
        <v>6719</v>
      </c>
      <c r="C3205" s="151" t="s">
        <v>6720</v>
      </c>
      <c r="D3205" s="151" t="s">
        <v>6705</v>
      </c>
      <c r="E3205" s="151" t="s">
        <v>6706</v>
      </c>
      <c r="F3205" s="151">
        <v>9</v>
      </c>
      <c r="G3205" s="151" t="s">
        <v>4182</v>
      </c>
      <c r="H3205" s="153">
        <v>9</v>
      </c>
      <c r="I3205" s="151">
        <v>17</v>
      </c>
      <c r="J3205" s="154" t="s">
        <v>72</v>
      </c>
    </row>
    <row r="3206" spans="1:10" x14ac:dyDescent="0.3">
      <c r="A3206" s="151">
        <v>3205</v>
      </c>
      <c r="B3206" s="151" t="s">
        <v>6721</v>
      </c>
      <c r="C3206" s="151" t="s">
        <v>6722</v>
      </c>
      <c r="D3206" s="151" t="s">
        <v>6705</v>
      </c>
      <c r="E3206" s="151" t="s">
        <v>6706</v>
      </c>
      <c r="F3206" s="151">
        <v>9</v>
      </c>
      <c r="G3206" s="151" t="s">
        <v>4182</v>
      </c>
      <c r="H3206" s="153">
        <v>7</v>
      </c>
      <c r="I3206" s="151">
        <v>12</v>
      </c>
      <c r="J3206" s="154" t="s">
        <v>75</v>
      </c>
    </row>
    <row r="3207" spans="1:10" x14ac:dyDescent="0.3">
      <c r="A3207" s="151">
        <v>3206</v>
      </c>
      <c r="B3207" s="151" t="s">
        <v>6723</v>
      </c>
      <c r="C3207" s="151" t="s">
        <v>6724</v>
      </c>
      <c r="D3207" s="151" t="s">
        <v>6705</v>
      </c>
      <c r="E3207" s="151" t="s">
        <v>6706</v>
      </c>
      <c r="F3207" s="151">
        <v>9</v>
      </c>
      <c r="G3207" s="151" t="s">
        <v>4182</v>
      </c>
      <c r="H3207" s="153">
        <v>7</v>
      </c>
      <c r="I3207" s="151">
        <v>12</v>
      </c>
      <c r="J3207" s="154" t="s">
        <v>75</v>
      </c>
    </row>
    <row r="3208" spans="1:10" x14ac:dyDescent="0.3">
      <c r="A3208" s="151">
        <v>3207</v>
      </c>
      <c r="B3208" s="151" t="s">
        <v>6725</v>
      </c>
      <c r="C3208" s="151" t="s">
        <v>6726</v>
      </c>
      <c r="D3208" s="151" t="s">
        <v>6705</v>
      </c>
      <c r="E3208" s="151" t="s">
        <v>6706</v>
      </c>
      <c r="F3208" s="151">
        <v>9</v>
      </c>
      <c r="G3208" s="151" t="s">
        <v>4182</v>
      </c>
      <c r="H3208" s="153">
        <v>9</v>
      </c>
      <c r="I3208" s="151">
        <v>17</v>
      </c>
      <c r="J3208" s="154" t="s">
        <v>72</v>
      </c>
    </row>
    <row r="3209" spans="1:10" x14ac:dyDescent="0.3">
      <c r="A3209" s="151">
        <v>3208</v>
      </c>
      <c r="B3209" s="151" t="s">
        <v>6727</v>
      </c>
      <c r="C3209" s="151" t="s">
        <v>6728</v>
      </c>
      <c r="D3209" s="151" t="s">
        <v>6705</v>
      </c>
      <c r="E3209" s="151" t="s">
        <v>6706</v>
      </c>
      <c r="F3209" s="151">
        <v>9</v>
      </c>
      <c r="G3209" s="151" t="s">
        <v>4182</v>
      </c>
      <c r="H3209" s="153">
        <v>7</v>
      </c>
      <c r="I3209" s="151">
        <v>12</v>
      </c>
      <c r="J3209" s="154" t="s">
        <v>75</v>
      </c>
    </row>
    <row r="3210" spans="1:10" x14ac:dyDescent="0.3">
      <c r="A3210" s="151">
        <v>3209</v>
      </c>
      <c r="B3210" s="151" t="s">
        <v>6729</v>
      </c>
      <c r="C3210" s="151" t="s">
        <v>6730</v>
      </c>
      <c r="D3210" s="151" t="s">
        <v>6705</v>
      </c>
      <c r="E3210" s="151" t="s">
        <v>6706</v>
      </c>
      <c r="F3210" s="151">
        <v>9</v>
      </c>
      <c r="G3210" s="151" t="s">
        <v>4182</v>
      </c>
      <c r="H3210" s="153">
        <v>7</v>
      </c>
      <c r="I3210" s="151">
        <v>12</v>
      </c>
      <c r="J3210" s="154" t="s">
        <v>75</v>
      </c>
    </row>
    <row r="3211" spans="1:10" x14ac:dyDescent="0.3">
      <c r="A3211" s="151">
        <v>3210</v>
      </c>
      <c r="B3211" s="151" t="s">
        <v>6731</v>
      </c>
      <c r="C3211" s="151" t="s">
        <v>6732</v>
      </c>
      <c r="D3211" s="151" t="s">
        <v>6705</v>
      </c>
      <c r="E3211" s="151" t="s">
        <v>6706</v>
      </c>
      <c r="F3211" s="151">
        <v>9</v>
      </c>
      <c r="G3211" s="151" t="s">
        <v>4182</v>
      </c>
      <c r="H3211" s="153">
        <v>7</v>
      </c>
      <c r="I3211" s="151">
        <v>12</v>
      </c>
      <c r="J3211" s="154" t="s">
        <v>75</v>
      </c>
    </row>
    <row r="3212" spans="1:10" x14ac:dyDescent="0.3">
      <c r="A3212" s="151">
        <v>3211</v>
      </c>
      <c r="B3212" s="151" t="s">
        <v>6733</v>
      </c>
      <c r="C3212" s="151" t="s">
        <v>6734</v>
      </c>
      <c r="D3212" s="151" t="s">
        <v>6705</v>
      </c>
      <c r="E3212" s="151" t="s">
        <v>6706</v>
      </c>
      <c r="F3212" s="151">
        <v>9</v>
      </c>
      <c r="G3212" s="151" t="s">
        <v>4182</v>
      </c>
      <c r="H3212" s="153">
        <v>7</v>
      </c>
      <c r="I3212" s="151">
        <v>12</v>
      </c>
      <c r="J3212" s="154" t="s">
        <v>75</v>
      </c>
    </row>
    <row r="3213" spans="1:10" x14ac:dyDescent="0.3">
      <c r="A3213" s="151">
        <v>3212</v>
      </c>
      <c r="B3213" s="151" t="s">
        <v>6735</v>
      </c>
      <c r="C3213" s="151" t="s">
        <v>6736</v>
      </c>
      <c r="D3213" s="151" t="s">
        <v>6705</v>
      </c>
      <c r="E3213" s="151" t="s">
        <v>6706</v>
      </c>
      <c r="F3213" s="151">
        <v>9</v>
      </c>
      <c r="G3213" s="151" t="s">
        <v>4182</v>
      </c>
      <c r="H3213" s="153">
        <v>7</v>
      </c>
      <c r="I3213" s="151">
        <v>12</v>
      </c>
      <c r="J3213" s="154" t="s">
        <v>75</v>
      </c>
    </row>
    <row r="3214" spans="1:10" x14ac:dyDescent="0.3">
      <c r="A3214" s="151">
        <v>3213</v>
      </c>
      <c r="B3214" s="151" t="s">
        <v>6737</v>
      </c>
      <c r="C3214" s="151" t="s">
        <v>6738</v>
      </c>
      <c r="D3214" s="151" t="s">
        <v>6705</v>
      </c>
      <c r="E3214" s="151" t="s">
        <v>6706</v>
      </c>
      <c r="F3214" s="151">
        <v>9</v>
      </c>
      <c r="G3214" s="151" t="s">
        <v>4182</v>
      </c>
      <c r="H3214" s="153">
        <v>7</v>
      </c>
      <c r="I3214" s="151">
        <v>12</v>
      </c>
      <c r="J3214" s="154" t="s">
        <v>75</v>
      </c>
    </row>
    <row r="3215" spans="1:10" x14ac:dyDescent="0.3">
      <c r="A3215" s="151">
        <v>3214</v>
      </c>
      <c r="B3215" s="151" t="s">
        <v>6739</v>
      </c>
      <c r="C3215" s="151" t="s">
        <v>6740</v>
      </c>
      <c r="D3215" s="151" t="s">
        <v>6705</v>
      </c>
      <c r="E3215" s="151" t="s">
        <v>6706</v>
      </c>
      <c r="F3215" s="151">
        <v>9</v>
      </c>
      <c r="G3215" s="151" t="s">
        <v>4182</v>
      </c>
      <c r="H3215" s="153">
        <v>7</v>
      </c>
      <c r="I3215" s="151">
        <v>12</v>
      </c>
      <c r="J3215" s="154" t="s">
        <v>75</v>
      </c>
    </row>
    <row r="3216" spans="1:10" x14ac:dyDescent="0.3">
      <c r="A3216" s="151">
        <v>3215</v>
      </c>
      <c r="B3216" s="151" t="s">
        <v>6741</v>
      </c>
      <c r="C3216" s="151" t="s">
        <v>6742</v>
      </c>
      <c r="D3216" s="151" t="s">
        <v>6705</v>
      </c>
      <c r="E3216" s="151" t="s">
        <v>6706</v>
      </c>
      <c r="F3216" s="151">
        <v>9</v>
      </c>
      <c r="G3216" s="151" t="s">
        <v>4182</v>
      </c>
      <c r="H3216" s="153">
        <v>7</v>
      </c>
      <c r="I3216" s="151">
        <v>12</v>
      </c>
      <c r="J3216" s="154" t="s">
        <v>75</v>
      </c>
    </row>
    <row r="3217" spans="1:10" x14ac:dyDescent="0.3">
      <c r="A3217" s="151">
        <v>3216</v>
      </c>
      <c r="B3217" s="151" t="s">
        <v>6743</v>
      </c>
      <c r="C3217" s="151" t="s">
        <v>6744</v>
      </c>
      <c r="D3217" s="151" t="s">
        <v>6705</v>
      </c>
      <c r="E3217" s="151" t="s">
        <v>6706</v>
      </c>
      <c r="F3217" s="151">
        <v>9</v>
      </c>
      <c r="G3217" s="151" t="s">
        <v>4182</v>
      </c>
      <c r="H3217" s="153">
        <v>9</v>
      </c>
      <c r="I3217" s="151">
        <v>17</v>
      </c>
      <c r="J3217" s="154" t="s">
        <v>72</v>
      </c>
    </row>
    <row r="3218" spans="1:10" x14ac:dyDescent="0.3">
      <c r="A3218" s="151">
        <v>3217</v>
      </c>
      <c r="B3218" s="151" t="s">
        <v>6745</v>
      </c>
      <c r="C3218" s="151" t="s">
        <v>6746</v>
      </c>
      <c r="D3218" s="151" t="s">
        <v>6705</v>
      </c>
      <c r="E3218" s="151" t="s">
        <v>6706</v>
      </c>
      <c r="F3218" s="151">
        <v>9</v>
      </c>
      <c r="G3218" s="151" t="s">
        <v>4182</v>
      </c>
      <c r="H3218" s="153">
        <v>7</v>
      </c>
      <c r="I3218" s="151">
        <v>12</v>
      </c>
      <c r="J3218" s="154" t="s">
        <v>75</v>
      </c>
    </row>
    <row r="3219" spans="1:10" x14ac:dyDescent="0.3">
      <c r="A3219" s="151">
        <v>3218</v>
      </c>
      <c r="B3219" s="151" t="s">
        <v>6747</v>
      </c>
      <c r="C3219" s="151" t="s">
        <v>6748</v>
      </c>
      <c r="D3219" s="151" t="s">
        <v>6705</v>
      </c>
      <c r="E3219" s="151" t="s">
        <v>6706</v>
      </c>
      <c r="F3219" s="151">
        <v>9</v>
      </c>
      <c r="G3219" s="151" t="s">
        <v>4182</v>
      </c>
      <c r="H3219" s="153">
        <v>7</v>
      </c>
      <c r="I3219" s="151">
        <v>12</v>
      </c>
      <c r="J3219" s="154" t="s">
        <v>75</v>
      </c>
    </row>
    <row r="3220" spans="1:10" x14ac:dyDescent="0.3">
      <c r="A3220" s="151">
        <v>3219</v>
      </c>
      <c r="B3220" s="151" t="s">
        <v>6749</v>
      </c>
      <c r="C3220" s="151" t="s">
        <v>6750</v>
      </c>
      <c r="D3220" s="151" t="s">
        <v>6705</v>
      </c>
      <c r="E3220" s="151" t="s">
        <v>6706</v>
      </c>
      <c r="F3220" s="151">
        <v>9</v>
      </c>
      <c r="G3220" s="151" t="s">
        <v>4182</v>
      </c>
      <c r="H3220" s="153">
        <v>9</v>
      </c>
      <c r="I3220" s="151">
        <v>17</v>
      </c>
      <c r="J3220" s="154" t="s">
        <v>72</v>
      </c>
    </row>
    <row r="3221" spans="1:10" x14ac:dyDescent="0.3">
      <c r="A3221" s="151">
        <v>3220</v>
      </c>
      <c r="B3221" s="151" t="s">
        <v>6751</v>
      </c>
      <c r="C3221" s="151" t="s">
        <v>6752</v>
      </c>
      <c r="D3221" s="151" t="s">
        <v>6705</v>
      </c>
      <c r="E3221" s="151" t="s">
        <v>6706</v>
      </c>
      <c r="F3221" s="151">
        <v>9</v>
      </c>
      <c r="G3221" s="151" t="s">
        <v>4182</v>
      </c>
      <c r="H3221" s="153">
        <v>9</v>
      </c>
      <c r="I3221" s="151">
        <v>17</v>
      </c>
      <c r="J3221" s="154" t="s">
        <v>72</v>
      </c>
    </row>
    <row r="3222" spans="1:10" x14ac:dyDescent="0.3">
      <c r="A3222" s="151">
        <v>3221</v>
      </c>
      <c r="B3222" s="151" t="s">
        <v>6753</v>
      </c>
      <c r="C3222" s="151" t="s">
        <v>6754</v>
      </c>
      <c r="D3222" s="151" t="s">
        <v>6755</v>
      </c>
      <c r="E3222" s="151" t="s">
        <v>6756</v>
      </c>
      <c r="F3222" s="151">
        <v>1</v>
      </c>
      <c r="G3222" s="151" t="s">
        <v>6757</v>
      </c>
      <c r="H3222" s="153">
        <v>7</v>
      </c>
      <c r="I3222" s="151">
        <v>12</v>
      </c>
      <c r="J3222" s="154" t="s">
        <v>75</v>
      </c>
    </row>
    <row r="3223" spans="1:10" x14ac:dyDescent="0.3">
      <c r="A3223" s="151">
        <v>3222</v>
      </c>
      <c r="B3223" s="151" t="s">
        <v>6758</v>
      </c>
      <c r="C3223" s="151" t="s">
        <v>6759</v>
      </c>
      <c r="D3223" s="151" t="s">
        <v>6755</v>
      </c>
      <c r="E3223" s="151" t="s">
        <v>6756</v>
      </c>
      <c r="F3223" s="151">
        <v>1</v>
      </c>
      <c r="G3223" s="151" t="s">
        <v>6757</v>
      </c>
      <c r="H3223" s="153">
        <v>7</v>
      </c>
      <c r="I3223" s="151">
        <v>12</v>
      </c>
      <c r="J3223" s="154" t="s">
        <v>75</v>
      </c>
    </row>
    <row r="3224" spans="1:10" x14ac:dyDescent="0.3">
      <c r="A3224" s="151">
        <v>3223</v>
      </c>
      <c r="B3224" s="151" t="s">
        <v>6760</v>
      </c>
      <c r="C3224" s="151" t="s">
        <v>6761</v>
      </c>
      <c r="D3224" s="151" t="s">
        <v>6755</v>
      </c>
      <c r="E3224" s="151" t="s">
        <v>6756</v>
      </c>
      <c r="F3224" s="151">
        <v>1</v>
      </c>
      <c r="G3224" s="151" t="s">
        <v>6757</v>
      </c>
      <c r="H3224" s="153">
        <v>7</v>
      </c>
      <c r="I3224" s="151">
        <v>12</v>
      </c>
      <c r="J3224" s="154" t="s">
        <v>75</v>
      </c>
    </row>
    <row r="3225" spans="1:10" x14ac:dyDescent="0.3">
      <c r="A3225" s="151">
        <v>3224</v>
      </c>
      <c r="B3225" s="151" t="s">
        <v>6762</v>
      </c>
      <c r="C3225" s="151" t="s">
        <v>6763</v>
      </c>
      <c r="D3225" s="151" t="s">
        <v>6755</v>
      </c>
      <c r="E3225" s="151" t="s">
        <v>6756</v>
      </c>
      <c r="F3225" s="151">
        <v>1</v>
      </c>
      <c r="G3225" s="151" t="s">
        <v>6757</v>
      </c>
      <c r="H3225" s="153">
        <v>7</v>
      </c>
      <c r="I3225" s="151">
        <v>12</v>
      </c>
      <c r="J3225" s="154" t="s">
        <v>75</v>
      </c>
    </row>
    <row r="3226" spans="1:10" x14ac:dyDescent="0.3">
      <c r="A3226" s="151">
        <v>3225</v>
      </c>
      <c r="B3226" s="151" t="s">
        <v>6764</v>
      </c>
      <c r="C3226" s="151" t="s">
        <v>6765</v>
      </c>
      <c r="D3226" s="151" t="s">
        <v>6755</v>
      </c>
      <c r="E3226" s="151" t="s">
        <v>6756</v>
      </c>
      <c r="F3226" s="151">
        <v>1</v>
      </c>
      <c r="G3226" s="151" t="s">
        <v>6757</v>
      </c>
      <c r="H3226" s="153">
        <v>7</v>
      </c>
      <c r="I3226" s="151">
        <v>12</v>
      </c>
      <c r="J3226" s="154" t="s">
        <v>75</v>
      </c>
    </row>
    <row r="3227" spans="1:10" x14ac:dyDescent="0.3">
      <c r="A3227" s="151">
        <v>3226</v>
      </c>
      <c r="B3227" s="151" t="s">
        <v>6766</v>
      </c>
      <c r="C3227" s="151" t="s">
        <v>6767</v>
      </c>
      <c r="D3227" s="151" t="s">
        <v>6755</v>
      </c>
      <c r="E3227" s="151" t="s">
        <v>6756</v>
      </c>
      <c r="F3227" s="151">
        <v>1</v>
      </c>
      <c r="G3227" s="151" t="s">
        <v>6757</v>
      </c>
      <c r="H3227" s="153">
        <v>7</v>
      </c>
      <c r="I3227" s="151">
        <v>12</v>
      </c>
      <c r="J3227" s="154" t="s">
        <v>75</v>
      </c>
    </row>
    <row r="3228" spans="1:10" x14ac:dyDescent="0.3">
      <c r="A3228" s="151">
        <v>3227</v>
      </c>
      <c r="B3228" s="151" t="s">
        <v>6768</v>
      </c>
      <c r="C3228" s="151" t="s">
        <v>6769</v>
      </c>
      <c r="D3228" s="151" t="s">
        <v>6755</v>
      </c>
      <c r="E3228" s="151" t="s">
        <v>6756</v>
      </c>
      <c r="F3228" s="151">
        <v>1</v>
      </c>
      <c r="G3228" s="151" t="s">
        <v>6757</v>
      </c>
      <c r="H3228" s="153">
        <v>7</v>
      </c>
      <c r="I3228" s="151">
        <v>12</v>
      </c>
      <c r="J3228" s="154" t="s">
        <v>75</v>
      </c>
    </row>
    <row r="3229" spans="1:10" x14ac:dyDescent="0.3">
      <c r="A3229" s="151">
        <v>3228</v>
      </c>
      <c r="B3229" s="151" t="s">
        <v>6770</v>
      </c>
      <c r="C3229" s="151" t="s">
        <v>6771</v>
      </c>
      <c r="D3229" s="151" t="s">
        <v>6755</v>
      </c>
      <c r="E3229" s="151" t="s">
        <v>6756</v>
      </c>
      <c r="F3229" s="151">
        <v>1</v>
      </c>
      <c r="G3229" s="151" t="s">
        <v>6757</v>
      </c>
      <c r="H3229" s="153">
        <v>7</v>
      </c>
      <c r="I3229" s="151">
        <v>12</v>
      </c>
      <c r="J3229" s="154" t="s">
        <v>75</v>
      </c>
    </row>
    <row r="3230" spans="1:10" x14ac:dyDescent="0.3">
      <c r="A3230" s="151">
        <v>3229</v>
      </c>
      <c r="B3230" s="151" t="s">
        <v>6772</v>
      </c>
      <c r="C3230" s="151" t="s">
        <v>6773</v>
      </c>
      <c r="D3230" s="151" t="s">
        <v>6755</v>
      </c>
      <c r="E3230" s="151" t="s">
        <v>6756</v>
      </c>
      <c r="F3230" s="151">
        <v>1</v>
      </c>
      <c r="G3230" s="151" t="s">
        <v>6757</v>
      </c>
      <c r="H3230" s="153">
        <v>7</v>
      </c>
      <c r="I3230" s="151">
        <v>12</v>
      </c>
      <c r="J3230" s="154" t="s">
        <v>75</v>
      </c>
    </row>
    <row r="3231" spans="1:10" x14ac:dyDescent="0.3">
      <c r="A3231" s="151">
        <v>3230</v>
      </c>
      <c r="B3231" s="151" t="s">
        <v>6774</v>
      </c>
      <c r="C3231" s="151" t="s">
        <v>6775</v>
      </c>
      <c r="D3231" s="151" t="s">
        <v>6755</v>
      </c>
      <c r="E3231" s="151" t="s">
        <v>6756</v>
      </c>
      <c r="F3231" s="151">
        <v>1</v>
      </c>
      <c r="G3231" s="151" t="s">
        <v>6757</v>
      </c>
      <c r="H3231" s="153">
        <v>7</v>
      </c>
      <c r="I3231" s="151">
        <v>12</v>
      </c>
      <c r="J3231" s="154" t="s">
        <v>75</v>
      </c>
    </row>
    <row r="3232" spans="1:10" x14ac:dyDescent="0.3">
      <c r="A3232" s="151">
        <v>3231</v>
      </c>
      <c r="B3232" s="151" t="s">
        <v>6776</v>
      </c>
      <c r="C3232" s="151" t="s">
        <v>6777</v>
      </c>
      <c r="D3232" s="151" t="s">
        <v>6755</v>
      </c>
      <c r="E3232" s="151" t="s">
        <v>6756</v>
      </c>
      <c r="F3232" s="151">
        <v>1</v>
      </c>
      <c r="G3232" s="151" t="s">
        <v>6757</v>
      </c>
      <c r="H3232" s="153">
        <v>7</v>
      </c>
      <c r="I3232" s="151">
        <v>12</v>
      </c>
      <c r="J3232" s="154" t="s">
        <v>75</v>
      </c>
    </row>
    <row r="3233" spans="1:10" x14ac:dyDescent="0.3">
      <c r="A3233" s="151">
        <v>3232</v>
      </c>
      <c r="B3233" s="151" t="s">
        <v>6778</v>
      </c>
      <c r="C3233" s="151" t="s">
        <v>6779</v>
      </c>
      <c r="D3233" s="151" t="s">
        <v>6755</v>
      </c>
      <c r="E3233" s="151" t="s">
        <v>6756</v>
      </c>
      <c r="F3233" s="151">
        <v>1</v>
      </c>
      <c r="G3233" s="151" t="s">
        <v>6757</v>
      </c>
      <c r="H3233" s="153">
        <v>7</v>
      </c>
      <c r="I3233" s="151">
        <v>12</v>
      </c>
      <c r="J3233" s="154" t="s">
        <v>75</v>
      </c>
    </row>
    <row r="3234" spans="1:10" x14ac:dyDescent="0.3">
      <c r="A3234" s="151">
        <v>3233</v>
      </c>
      <c r="B3234" s="151" t="s">
        <v>6780</v>
      </c>
      <c r="C3234" s="151" t="s">
        <v>6781</v>
      </c>
      <c r="D3234" s="151" t="s">
        <v>6755</v>
      </c>
      <c r="E3234" s="151" t="s">
        <v>6756</v>
      </c>
      <c r="F3234" s="151">
        <v>1</v>
      </c>
      <c r="G3234" s="151" t="s">
        <v>6757</v>
      </c>
      <c r="H3234" s="153">
        <v>7</v>
      </c>
      <c r="I3234" s="151">
        <v>12</v>
      </c>
      <c r="J3234" s="154" t="s">
        <v>75</v>
      </c>
    </row>
    <row r="3235" spans="1:10" x14ac:dyDescent="0.3">
      <c r="A3235" s="151">
        <v>3234</v>
      </c>
      <c r="B3235" s="151" t="s">
        <v>6782</v>
      </c>
      <c r="C3235" s="151" t="s">
        <v>6783</v>
      </c>
      <c r="D3235" s="151" t="s">
        <v>6755</v>
      </c>
      <c r="E3235" s="151" t="s">
        <v>6756</v>
      </c>
      <c r="F3235" s="151">
        <v>1</v>
      </c>
      <c r="G3235" s="151" t="s">
        <v>6757</v>
      </c>
      <c r="H3235" s="153">
        <v>7</v>
      </c>
      <c r="I3235" s="151">
        <v>12</v>
      </c>
      <c r="J3235" s="154" t="s">
        <v>75</v>
      </c>
    </row>
    <row r="3236" spans="1:10" x14ac:dyDescent="0.3">
      <c r="A3236" s="151">
        <v>3235</v>
      </c>
      <c r="B3236" s="151" t="s">
        <v>6784</v>
      </c>
      <c r="C3236" s="151" t="s">
        <v>6785</v>
      </c>
      <c r="D3236" s="151" t="s">
        <v>6755</v>
      </c>
      <c r="E3236" s="151" t="s">
        <v>6756</v>
      </c>
      <c r="F3236" s="151">
        <v>1</v>
      </c>
      <c r="G3236" s="151" t="s">
        <v>6757</v>
      </c>
      <c r="H3236" s="153">
        <v>7</v>
      </c>
      <c r="I3236" s="151">
        <v>12</v>
      </c>
      <c r="J3236" s="154" t="s">
        <v>75</v>
      </c>
    </row>
    <row r="3237" spans="1:10" x14ac:dyDescent="0.3">
      <c r="A3237" s="151">
        <v>3236</v>
      </c>
      <c r="B3237" s="151" t="s">
        <v>6786</v>
      </c>
      <c r="C3237" s="151" t="s">
        <v>6787</v>
      </c>
      <c r="D3237" s="151" t="s">
        <v>6755</v>
      </c>
      <c r="E3237" s="151" t="s">
        <v>6756</v>
      </c>
      <c r="F3237" s="151">
        <v>1</v>
      </c>
      <c r="G3237" s="151" t="s">
        <v>6757</v>
      </c>
      <c r="H3237" s="153">
        <v>7</v>
      </c>
      <c r="I3237" s="151">
        <v>12</v>
      </c>
      <c r="J3237" s="154" t="s">
        <v>75</v>
      </c>
    </row>
    <row r="3238" spans="1:10" x14ac:dyDescent="0.3">
      <c r="A3238" s="151">
        <v>3237</v>
      </c>
      <c r="B3238" s="151" t="s">
        <v>6788</v>
      </c>
      <c r="C3238" s="151" t="s">
        <v>6789</v>
      </c>
      <c r="D3238" s="151" t="s">
        <v>6755</v>
      </c>
      <c r="E3238" s="151" t="s">
        <v>6756</v>
      </c>
      <c r="F3238" s="151">
        <v>1</v>
      </c>
      <c r="G3238" s="151" t="s">
        <v>6757</v>
      </c>
      <c r="H3238" s="153">
        <v>7</v>
      </c>
      <c r="I3238" s="151">
        <v>12</v>
      </c>
      <c r="J3238" s="154" t="s">
        <v>75</v>
      </c>
    </row>
    <row r="3239" spans="1:10" x14ac:dyDescent="0.3">
      <c r="A3239" s="151">
        <v>3238</v>
      </c>
      <c r="B3239" s="151" t="s">
        <v>6790</v>
      </c>
      <c r="C3239" s="151" t="s">
        <v>6791</v>
      </c>
      <c r="D3239" s="151" t="s">
        <v>6755</v>
      </c>
      <c r="E3239" s="151" t="s">
        <v>6756</v>
      </c>
      <c r="F3239" s="151">
        <v>1</v>
      </c>
      <c r="G3239" s="151" t="s">
        <v>6757</v>
      </c>
      <c r="H3239" s="153">
        <v>7</v>
      </c>
      <c r="I3239" s="151">
        <v>12</v>
      </c>
      <c r="J3239" s="154" t="s">
        <v>75</v>
      </c>
    </row>
    <row r="3240" spans="1:10" x14ac:dyDescent="0.3">
      <c r="A3240" s="151">
        <v>3239</v>
      </c>
      <c r="B3240" s="151" t="s">
        <v>6792</v>
      </c>
      <c r="C3240" s="151" t="s">
        <v>6793</v>
      </c>
      <c r="D3240" s="151" t="s">
        <v>6755</v>
      </c>
      <c r="E3240" s="151" t="s">
        <v>6756</v>
      </c>
      <c r="F3240" s="151">
        <v>1</v>
      </c>
      <c r="G3240" s="151" t="s">
        <v>6757</v>
      </c>
      <c r="H3240" s="153">
        <v>7</v>
      </c>
      <c r="I3240" s="151">
        <v>12</v>
      </c>
      <c r="J3240" s="154" t="s">
        <v>75</v>
      </c>
    </row>
    <row r="3241" spans="1:10" x14ac:dyDescent="0.3">
      <c r="A3241" s="151">
        <v>3240</v>
      </c>
      <c r="B3241" s="151" t="s">
        <v>6794</v>
      </c>
      <c r="C3241" s="151" t="s">
        <v>6795</v>
      </c>
      <c r="D3241" s="151" t="s">
        <v>6755</v>
      </c>
      <c r="E3241" s="151" t="s">
        <v>6756</v>
      </c>
      <c r="F3241" s="151">
        <v>1</v>
      </c>
      <c r="G3241" s="151" t="s">
        <v>6757</v>
      </c>
      <c r="H3241" s="153">
        <v>7</v>
      </c>
      <c r="I3241" s="151">
        <v>12</v>
      </c>
      <c r="J3241" s="154" t="s">
        <v>75</v>
      </c>
    </row>
    <row r="3242" spans="1:10" x14ac:dyDescent="0.3">
      <c r="A3242" s="151">
        <v>3241</v>
      </c>
      <c r="B3242" s="151" t="s">
        <v>6796</v>
      </c>
      <c r="C3242" s="151" t="s">
        <v>6797</v>
      </c>
      <c r="D3242" s="151" t="s">
        <v>6755</v>
      </c>
      <c r="E3242" s="151" t="s">
        <v>6756</v>
      </c>
      <c r="F3242" s="151">
        <v>1</v>
      </c>
      <c r="G3242" s="151" t="s">
        <v>6757</v>
      </c>
      <c r="H3242" s="153">
        <v>7</v>
      </c>
      <c r="I3242" s="151">
        <v>12</v>
      </c>
      <c r="J3242" s="154" t="s">
        <v>75</v>
      </c>
    </row>
    <row r="3243" spans="1:10" x14ac:dyDescent="0.3">
      <c r="A3243" s="151">
        <v>3242</v>
      </c>
      <c r="B3243" s="151" t="s">
        <v>6798</v>
      </c>
      <c r="C3243" s="151" t="s">
        <v>6799</v>
      </c>
      <c r="D3243" s="151" t="s">
        <v>6755</v>
      </c>
      <c r="E3243" s="151" t="s">
        <v>6756</v>
      </c>
      <c r="F3243" s="151">
        <v>1</v>
      </c>
      <c r="G3243" s="151" t="s">
        <v>6757</v>
      </c>
      <c r="H3243" s="153">
        <v>7</v>
      </c>
      <c r="I3243" s="151">
        <v>12</v>
      </c>
      <c r="J3243" s="154" t="s">
        <v>75</v>
      </c>
    </row>
    <row r="3244" spans="1:10" x14ac:dyDescent="0.3">
      <c r="A3244" s="151">
        <v>3243</v>
      </c>
      <c r="B3244" s="151" t="s">
        <v>6800</v>
      </c>
      <c r="C3244" s="151" t="s">
        <v>6801</v>
      </c>
      <c r="D3244" s="151" t="s">
        <v>6755</v>
      </c>
      <c r="E3244" s="151" t="s">
        <v>6756</v>
      </c>
      <c r="F3244" s="151">
        <v>1</v>
      </c>
      <c r="G3244" s="151" t="s">
        <v>6757</v>
      </c>
      <c r="H3244" s="153">
        <v>7</v>
      </c>
      <c r="I3244" s="151">
        <v>12</v>
      </c>
      <c r="J3244" s="154" t="s">
        <v>75</v>
      </c>
    </row>
    <row r="3245" spans="1:10" x14ac:dyDescent="0.3">
      <c r="A3245" s="151">
        <v>3244</v>
      </c>
      <c r="B3245" s="151" t="s">
        <v>6802</v>
      </c>
      <c r="C3245" s="151" t="s">
        <v>6803</v>
      </c>
      <c r="D3245" s="151" t="s">
        <v>6755</v>
      </c>
      <c r="E3245" s="151" t="s">
        <v>6756</v>
      </c>
      <c r="F3245" s="151">
        <v>1</v>
      </c>
      <c r="G3245" s="151" t="s">
        <v>6757</v>
      </c>
      <c r="H3245" s="153">
        <v>7</v>
      </c>
      <c r="I3245" s="151">
        <v>12</v>
      </c>
      <c r="J3245" s="154" t="s">
        <v>75</v>
      </c>
    </row>
    <row r="3246" spans="1:10" x14ac:dyDescent="0.3">
      <c r="A3246" s="151">
        <v>3245</v>
      </c>
      <c r="B3246" s="151" t="s">
        <v>6804</v>
      </c>
      <c r="C3246" s="151" t="s">
        <v>6805</v>
      </c>
      <c r="D3246" s="151" t="s">
        <v>6755</v>
      </c>
      <c r="E3246" s="151" t="s">
        <v>6756</v>
      </c>
      <c r="F3246" s="151">
        <v>1</v>
      </c>
      <c r="G3246" s="151" t="s">
        <v>6757</v>
      </c>
      <c r="H3246" s="153">
        <v>7</v>
      </c>
      <c r="I3246" s="151">
        <v>12</v>
      </c>
      <c r="J3246" s="154" t="s">
        <v>75</v>
      </c>
    </row>
    <row r="3247" spans="1:10" x14ac:dyDescent="0.3">
      <c r="A3247" s="151">
        <v>3246</v>
      </c>
      <c r="B3247" s="151" t="s">
        <v>6806</v>
      </c>
      <c r="C3247" s="151" t="s">
        <v>6807</v>
      </c>
      <c r="D3247" s="151" t="s">
        <v>6755</v>
      </c>
      <c r="E3247" s="151" t="s">
        <v>6756</v>
      </c>
      <c r="F3247" s="151">
        <v>1</v>
      </c>
      <c r="G3247" s="151" t="s">
        <v>6757</v>
      </c>
      <c r="H3247" s="153">
        <v>7</v>
      </c>
      <c r="I3247" s="151">
        <v>12</v>
      </c>
      <c r="J3247" s="154" t="s">
        <v>75</v>
      </c>
    </row>
    <row r="3248" spans="1:10" x14ac:dyDescent="0.3">
      <c r="A3248" s="151">
        <v>3247</v>
      </c>
      <c r="B3248" s="151" t="s">
        <v>6808</v>
      </c>
      <c r="C3248" s="151" t="s">
        <v>6809</v>
      </c>
      <c r="D3248" s="151" t="s">
        <v>6755</v>
      </c>
      <c r="E3248" s="151" t="s">
        <v>6756</v>
      </c>
      <c r="F3248" s="151">
        <v>1</v>
      </c>
      <c r="G3248" s="151" t="s">
        <v>6757</v>
      </c>
      <c r="H3248" s="153">
        <v>7</v>
      </c>
      <c r="I3248" s="151">
        <v>12</v>
      </c>
      <c r="J3248" s="154" t="s">
        <v>75</v>
      </c>
    </row>
    <row r="3249" spans="1:10" x14ac:dyDescent="0.3">
      <c r="A3249" s="151">
        <v>3248</v>
      </c>
      <c r="B3249" s="151" t="s">
        <v>6810</v>
      </c>
      <c r="C3249" s="151" t="s">
        <v>6811</v>
      </c>
      <c r="D3249" s="151" t="s">
        <v>6755</v>
      </c>
      <c r="E3249" s="151" t="s">
        <v>6756</v>
      </c>
      <c r="F3249" s="151">
        <v>1</v>
      </c>
      <c r="G3249" s="151" t="s">
        <v>6757</v>
      </c>
      <c r="H3249" s="153">
        <v>7</v>
      </c>
      <c r="I3249" s="151">
        <v>12</v>
      </c>
      <c r="J3249" s="154" t="s">
        <v>75</v>
      </c>
    </row>
    <row r="3250" spans="1:10" x14ac:dyDescent="0.3">
      <c r="A3250" s="151">
        <v>3249</v>
      </c>
      <c r="B3250" s="151" t="s">
        <v>6812</v>
      </c>
      <c r="C3250" s="151" t="s">
        <v>6813</v>
      </c>
      <c r="D3250" s="151" t="s">
        <v>6755</v>
      </c>
      <c r="E3250" s="151" t="s">
        <v>6756</v>
      </c>
      <c r="F3250" s="151">
        <v>1</v>
      </c>
      <c r="G3250" s="151" t="s">
        <v>6757</v>
      </c>
      <c r="H3250" s="153">
        <v>7</v>
      </c>
      <c r="I3250" s="151">
        <v>12</v>
      </c>
      <c r="J3250" s="154" t="s">
        <v>75</v>
      </c>
    </row>
    <row r="3251" spans="1:10" x14ac:dyDescent="0.3">
      <c r="A3251" s="151">
        <v>3250</v>
      </c>
      <c r="B3251" s="151" t="s">
        <v>6814</v>
      </c>
      <c r="C3251" s="151" t="s">
        <v>6815</v>
      </c>
      <c r="D3251" s="151" t="s">
        <v>6755</v>
      </c>
      <c r="E3251" s="151" t="s">
        <v>6756</v>
      </c>
      <c r="F3251" s="151">
        <v>1</v>
      </c>
      <c r="G3251" s="151" t="s">
        <v>6757</v>
      </c>
      <c r="H3251" s="153">
        <v>7</v>
      </c>
      <c r="I3251" s="151">
        <v>12</v>
      </c>
      <c r="J3251" s="154" t="s">
        <v>75</v>
      </c>
    </row>
    <row r="3252" spans="1:10" x14ac:dyDescent="0.3">
      <c r="A3252" s="151">
        <v>3251</v>
      </c>
      <c r="B3252" s="151" t="s">
        <v>6816</v>
      </c>
      <c r="C3252" s="151" t="s">
        <v>6817</v>
      </c>
      <c r="D3252" s="151" t="s">
        <v>6755</v>
      </c>
      <c r="E3252" s="151" t="s">
        <v>6756</v>
      </c>
      <c r="F3252" s="151">
        <v>1</v>
      </c>
      <c r="G3252" s="151" t="s">
        <v>6757</v>
      </c>
      <c r="H3252" s="153">
        <v>7</v>
      </c>
      <c r="I3252" s="151">
        <v>12</v>
      </c>
      <c r="J3252" s="154" t="s">
        <v>75</v>
      </c>
    </row>
    <row r="3253" spans="1:10" x14ac:dyDescent="0.3">
      <c r="A3253" s="151">
        <v>3252</v>
      </c>
      <c r="B3253" s="151" t="s">
        <v>6818</v>
      </c>
      <c r="C3253" s="151" t="s">
        <v>6819</v>
      </c>
      <c r="D3253" s="151" t="s">
        <v>6820</v>
      </c>
      <c r="E3253" s="151" t="s">
        <v>6821</v>
      </c>
      <c r="F3253" s="151">
        <v>1</v>
      </c>
      <c r="G3253" s="151" t="s">
        <v>6757</v>
      </c>
      <c r="H3253" s="153">
        <v>6</v>
      </c>
      <c r="I3253" s="151">
        <v>8</v>
      </c>
      <c r="J3253" s="154" t="s">
        <v>277</v>
      </c>
    </row>
    <row r="3254" spans="1:10" x14ac:dyDescent="0.3">
      <c r="A3254" s="151">
        <v>3253</v>
      </c>
      <c r="B3254" s="151" t="s">
        <v>6822</v>
      </c>
      <c r="C3254" s="151" t="s">
        <v>6823</v>
      </c>
      <c r="D3254" s="151" t="s">
        <v>6820</v>
      </c>
      <c r="E3254" s="151" t="s">
        <v>6821</v>
      </c>
      <c r="F3254" s="151">
        <v>1</v>
      </c>
      <c r="G3254" s="151" t="s">
        <v>6757</v>
      </c>
      <c r="H3254" s="153">
        <v>6</v>
      </c>
      <c r="I3254" s="151">
        <v>8</v>
      </c>
      <c r="J3254" s="154" t="s">
        <v>277</v>
      </c>
    </row>
    <row r="3255" spans="1:10" x14ac:dyDescent="0.3">
      <c r="A3255" s="151">
        <v>3254</v>
      </c>
      <c r="B3255" s="151" t="s">
        <v>6824</v>
      </c>
      <c r="C3255" s="151" t="s">
        <v>6825</v>
      </c>
      <c r="D3255" s="151" t="s">
        <v>6820</v>
      </c>
      <c r="E3255" s="151" t="s">
        <v>6821</v>
      </c>
      <c r="F3255" s="151">
        <v>1</v>
      </c>
      <c r="G3255" s="151" t="s">
        <v>6757</v>
      </c>
      <c r="H3255" s="153">
        <v>6</v>
      </c>
      <c r="I3255" s="151">
        <v>8</v>
      </c>
      <c r="J3255" s="154" t="s">
        <v>277</v>
      </c>
    </row>
    <row r="3256" spans="1:10" x14ac:dyDescent="0.3">
      <c r="A3256" s="151">
        <v>3255</v>
      </c>
      <c r="B3256" s="151" t="s">
        <v>6826</v>
      </c>
      <c r="C3256" s="151" t="s">
        <v>6827</v>
      </c>
      <c r="D3256" s="151" t="s">
        <v>6820</v>
      </c>
      <c r="E3256" s="151" t="s">
        <v>6821</v>
      </c>
      <c r="F3256" s="151">
        <v>1</v>
      </c>
      <c r="G3256" s="151" t="s">
        <v>6757</v>
      </c>
      <c r="H3256" s="153">
        <v>6</v>
      </c>
      <c r="I3256" s="151">
        <v>8</v>
      </c>
      <c r="J3256" s="154" t="s">
        <v>277</v>
      </c>
    </row>
    <row r="3257" spans="1:10" x14ac:dyDescent="0.3">
      <c r="A3257" s="151">
        <v>3256</v>
      </c>
      <c r="B3257" s="151" t="s">
        <v>6828</v>
      </c>
      <c r="C3257" s="151" t="s">
        <v>6829</v>
      </c>
      <c r="D3257" s="151" t="s">
        <v>6820</v>
      </c>
      <c r="E3257" s="151" t="s">
        <v>6821</v>
      </c>
      <c r="F3257" s="151">
        <v>1</v>
      </c>
      <c r="G3257" s="151" t="s">
        <v>6757</v>
      </c>
      <c r="H3257" s="153">
        <v>6</v>
      </c>
      <c r="I3257" s="151">
        <v>8</v>
      </c>
      <c r="J3257" s="154" t="s">
        <v>277</v>
      </c>
    </row>
    <row r="3258" spans="1:10" x14ac:dyDescent="0.3">
      <c r="A3258" s="151">
        <v>3257</v>
      </c>
      <c r="B3258" s="151" t="s">
        <v>6830</v>
      </c>
      <c r="C3258" s="151" t="s">
        <v>6831</v>
      </c>
      <c r="D3258" s="151" t="s">
        <v>6820</v>
      </c>
      <c r="E3258" s="151" t="s">
        <v>6821</v>
      </c>
      <c r="F3258" s="151">
        <v>1</v>
      </c>
      <c r="G3258" s="151" t="s">
        <v>6757</v>
      </c>
      <c r="H3258" s="153">
        <v>6</v>
      </c>
      <c r="I3258" s="151">
        <v>8</v>
      </c>
      <c r="J3258" s="154" t="s">
        <v>277</v>
      </c>
    </row>
    <row r="3259" spans="1:10" x14ac:dyDescent="0.3">
      <c r="A3259" s="151">
        <v>3258</v>
      </c>
      <c r="B3259" s="151" t="s">
        <v>6832</v>
      </c>
      <c r="C3259" s="151" t="s">
        <v>6833</v>
      </c>
      <c r="D3259" s="151" t="s">
        <v>6820</v>
      </c>
      <c r="E3259" s="151" t="s">
        <v>6821</v>
      </c>
      <c r="F3259" s="151">
        <v>1</v>
      </c>
      <c r="G3259" s="151" t="s">
        <v>6757</v>
      </c>
      <c r="H3259" s="153">
        <v>6</v>
      </c>
      <c r="I3259" s="151">
        <v>8</v>
      </c>
      <c r="J3259" s="154" t="s">
        <v>277</v>
      </c>
    </row>
    <row r="3260" spans="1:10" x14ac:dyDescent="0.3">
      <c r="A3260" s="151">
        <v>3259</v>
      </c>
      <c r="B3260" s="151" t="s">
        <v>6834</v>
      </c>
      <c r="C3260" s="151" t="s">
        <v>6835</v>
      </c>
      <c r="D3260" s="151" t="s">
        <v>6820</v>
      </c>
      <c r="E3260" s="151" t="s">
        <v>6821</v>
      </c>
      <c r="F3260" s="151">
        <v>1</v>
      </c>
      <c r="G3260" s="151" t="s">
        <v>6757</v>
      </c>
      <c r="H3260" s="153">
        <v>6</v>
      </c>
      <c r="I3260" s="151">
        <v>8</v>
      </c>
      <c r="J3260" s="154" t="s">
        <v>277</v>
      </c>
    </row>
    <row r="3261" spans="1:10" x14ac:dyDescent="0.3">
      <c r="A3261" s="151">
        <v>3260</v>
      </c>
      <c r="B3261" s="151" t="s">
        <v>6836</v>
      </c>
      <c r="C3261" s="151" t="s">
        <v>6837</v>
      </c>
      <c r="D3261" s="151" t="s">
        <v>6820</v>
      </c>
      <c r="E3261" s="151" t="s">
        <v>6821</v>
      </c>
      <c r="F3261" s="151">
        <v>1</v>
      </c>
      <c r="G3261" s="151" t="s">
        <v>6757</v>
      </c>
      <c r="H3261" s="153">
        <v>6</v>
      </c>
      <c r="I3261" s="151">
        <v>8</v>
      </c>
      <c r="J3261" s="154" t="s">
        <v>277</v>
      </c>
    </row>
    <row r="3262" spans="1:10" x14ac:dyDescent="0.3">
      <c r="A3262" s="151">
        <v>3261</v>
      </c>
      <c r="B3262" s="151" t="s">
        <v>6838</v>
      </c>
      <c r="C3262" s="151" t="s">
        <v>6839</v>
      </c>
      <c r="D3262" s="151" t="s">
        <v>6820</v>
      </c>
      <c r="E3262" s="151" t="s">
        <v>6821</v>
      </c>
      <c r="F3262" s="151">
        <v>1</v>
      </c>
      <c r="G3262" s="151" t="s">
        <v>6757</v>
      </c>
      <c r="H3262" s="153">
        <v>6</v>
      </c>
      <c r="I3262" s="151">
        <v>8</v>
      </c>
      <c r="J3262" s="154" t="s">
        <v>277</v>
      </c>
    </row>
    <row r="3263" spans="1:10" x14ac:dyDescent="0.3">
      <c r="A3263" s="151">
        <v>3262</v>
      </c>
      <c r="B3263" s="151" t="s">
        <v>6840</v>
      </c>
      <c r="C3263" s="151" t="s">
        <v>6841</v>
      </c>
      <c r="D3263" s="151" t="s">
        <v>6820</v>
      </c>
      <c r="E3263" s="151" t="s">
        <v>6821</v>
      </c>
      <c r="F3263" s="151">
        <v>1</v>
      </c>
      <c r="G3263" s="151" t="s">
        <v>6757</v>
      </c>
      <c r="H3263" s="153">
        <v>6</v>
      </c>
      <c r="I3263" s="151">
        <v>8</v>
      </c>
      <c r="J3263" s="154" t="s">
        <v>277</v>
      </c>
    </row>
    <row r="3264" spans="1:10" x14ac:dyDescent="0.3">
      <c r="A3264" s="151">
        <v>3263</v>
      </c>
      <c r="B3264" s="151" t="s">
        <v>6842</v>
      </c>
      <c r="C3264" s="151" t="s">
        <v>6843</v>
      </c>
      <c r="D3264" s="151" t="s">
        <v>6820</v>
      </c>
      <c r="E3264" s="151" t="s">
        <v>6821</v>
      </c>
      <c r="F3264" s="151">
        <v>1</v>
      </c>
      <c r="G3264" s="151" t="s">
        <v>6757</v>
      </c>
      <c r="H3264" s="153">
        <v>6</v>
      </c>
      <c r="I3264" s="151">
        <v>8</v>
      </c>
      <c r="J3264" s="154" t="s">
        <v>277</v>
      </c>
    </row>
    <row r="3265" spans="1:10" x14ac:dyDescent="0.3">
      <c r="A3265" s="151">
        <v>3264</v>
      </c>
      <c r="B3265" s="151" t="s">
        <v>6844</v>
      </c>
      <c r="C3265" s="151" t="s">
        <v>6845</v>
      </c>
      <c r="D3265" s="151" t="s">
        <v>6820</v>
      </c>
      <c r="E3265" s="151" t="s">
        <v>6821</v>
      </c>
      <c r="F3265" s="151">
        <v>1</v>
      </c>
      <c r="G3265" s="151" t="s">
        <v>6757</v>
      </c>
      <c r="H3265" s="153">
        <v>6</v>
      </c>
      <c r="I3265" s="151">
        <v>8</v>
      </c>
      <c r="J3265" s="154" t="s">
        <v>277</v>
      </c>
    </row>
    <row r="3266" spans="1:10" x14ac:dyDescent="0.3">
      <c r="A3266" s="151">
        <v>3265</v>
      </c>
      <c r="B3266" s="151" t="s">
        <v>6846</v>
      </c>
      <c r="C3266" s="151" t="s">
        <v>6847</v>
      </c>
      <c r="D3266" s="151" t="s">
        <v>6820</v>
      </c>
      <c r="E3266" s="151" t="s">
        <v>6821</v>
      </c>
      <c r="F3266" s="151">
        <v>1</v>
      </c>
      <c r="G3266" s="151" t="s">
        <v>6757</v>
      </c>
      <c r="H3266" s="153">
        <v>6</v>
      </c>
      <c r="I3266" s="151">
        <v>8</v>
      </c>
      <c r="J3266" s="154" t="s">
        <v>277</v>
      </c>
    </row>
    <row r="3267" spans="1:10" x14ac:dyDescent="0.3">
      <c r="A3267" s="151">
        <v>3266</v>
      </c>
      <c r="B3267" s="151" t="s">
        <v>6848</v>
      </c>
      <c r="C3267" s="151" t="s">
        <v>6849</v>
      </c>
      <c r="D3267" s="151" t="s">
        <v>6820</v>
      </c>
      <c r="E3267" s="151" t="s">
        <v>6821</v>
      </c>
      <c r="F3267" s="151">
        <v>1</v>
      </c>
      <c r="G3267" s="151" t="s">
        <v>6757</v>
      </c>
      <c r="H3267" s="153">
        <v>6</v>
      </c>
      <c r="I3267" s="151">
        <v>8</v>
      </c>
      <c r="J3267" s="154" t="s">
        <v>277</v>
      </c>
    </row>
    <row r="3268" spans="1:10" x14ac:dyDescent="0.3">
      <c r="A3268" s="151">
        <v>3267</v>
      </c>
      <c r="B3268" s="151" t="s">
        <v>6850</v>
      </c>
      <c r="C3268" s="151" t="s">
        <v>6851</v>
      </c>
      <c r="D3268" s="151" t="s">
        <v>6820</v>
      </c>
      <c r="E3268" s="151" t="s">
        <v>6821</v>
      </c>
      <c r="F3268" s="151">
        <v>1</v>
      </c>
      <c r="G3268" s="151" t="s">
        <v>6757</v>
      </c>
      <c r="H3268" s="153">
        <v>6</v>
      </c>
      <c r="I3268" s="151">
        <v>8</v>
      </c>
      <c r="J3268" s="154" t="s">
        <v>277</v>
      </c>
    </row>
    <row r="3269" spans="1:10" x14ac:dyDescent="0.3">
      <c r="A3269" s="151">
        <v>3268</v>
      </c>
      <c r="B3269" s="151" t="s">
        <v>6852</v>
      </c>
      <c r="C3269" s="151" t="s">
        <v>6853</v>
      </c>
      <c r="D3269" s="151" t="s">
        <v>6820</v>
      </c>
      <c r="E3269" s="151" t="s">
        <v>6821</v>
      </c>
      <c r="F3269" s="151">
        <v>1</v>
      </c>
      <c r="G3269" s="151" t="s">
        <v>6757</v>
      </c>
      <c r="H3269" s="153">
        <v>6</v>
      </c>
      <c r="I3269" s="151">
        <v>8</v>
      </c>
      <c r="J3269" s="154" t="s">
        <v>277</v>
      </c>
    </row>
    <row r="3270" spans="1:10" x14ac:dyDescent="0.3">
      <c r="A3270" s="151">
        <v>3269</v>
      </c>
      <c r="B3270" s="151" t="s">
        <v>6854</v>
      </c>
      <c r="C3270" s="151" t="s">
        <v>6855</v>
      </c>
      <c r="D3270" s="151" t="s">
        <v>6820</v>
      </c>
      <c r="E3270" s="151" t="s">
        <v>6821</v>
      </c>
      <c r="F3270" s="151">
        <v>1</v>
      </c>
      <c r="G3270" s="151" t="s">
        <v>6757</v>
      </c>
      <c r="H3270" s="153">
        <v>6</v>
      </c>
      <c r="I3270" s="151">
        <v>8</v>
      </c>
      <c r="J3270" s="154" t="s">
        <v>277</v>
      </c>
    </row>
    <row r="3271" spans="1:10" x14ac:dyDescent="0.3">
      <c r="A3271" s="151">
        <v>3270</v>
      </c>
      <c r="B3271" s="151" t="s">
        <v>6856</v>
      </c>
      <c r="C3271" s="151" t="s">
        <v>6857</v>
      </c>
      <c r="D3271" s="151" t="s">
        <v>6820</v>
      </c>
      <c r="E3271" s="151" t="s">
        <v>6821</v>
      </c>
      <c r="F3271" s="151">
        <v>1</v>
      </c>
      <c r="G3271" s="151" t="s">
        <v>6757</v>
      </c>
      <c r="H3271" s="153">
        <v>6</v>
      </c>
      <c r="I3271" s="151">
        <v>8</v>
      </c>
      <c r="J3271" s="154" t="s">
        <v>277</v>
      </c>
    </row>
    <row r="3272" spans="1:10" x14ac:dyDescent="0.3">
      <c r="A3272" s="151">
        <v>3271</v>
      </c>
      <c r="B3272" s="151" t="s">
        <v>6858</v>
      </c>
      <c r="C3272" s="151" t="s">
        <v>6859</v>
      </c>
      <c r="D3272" s="151" t="s">
        <v>6820</v>
      </c>
      <c r="E3272" s="151" t="s">
        <v>6821</v>
      </c>
      <c r="F3272" s="151">
        <v>1</v>
      </c>
      <c r="G3272" s="151" t="s">
        <v>6757</v>
      </c>
      <c r="H3272" s="153">
        <v>6</v>
      </c>
      <c r="I3272" s="151">
        <v>8</v>
      </c>
      <c r="J3272" s="154" t="s">
        <v>277</v>
      </c>
    </row>
    <row r="3273" spans="1:10" x14ac:dyDescent="0.3">
      <c r="A3273" s="151">
        <v>3272</v>
      </c>
      <c r="B3273" s="151" t="s">
        <v>6860</v>
      </c>
      <c r="C3273" s="151" t="s">
        <v>6861</v>
      </c>
      <c r="D3273" s="151" t="s">
        <v>6820</v>
      </c>
      <c r="E3273" s="151" t="s">
        <v>6821</v>
      </c>
      <c r="F3273" s="151">
        <v>1</v>
      </c>
      <c r="G3273" s="151" t="s">
        <v>6757</v>
      </c>
      <c r="H3273" s="153">
        <v>6</v>
      </c>
      <c r="I3273" s="151">
        <v>8</v>
      </c>
      <c r="J3273" s="154" t="s">
        <v>277</v>
      </c>
    </row>
    <row r="3274" spans="1:10" x14ac:dyDescent="0.3">
      <c r="A3274" s="151">
        <v>3273</v>
      </c>
      <c r="B3274" s="151" t="s">
        <v>6862</v>
      </c>
      <c r="C3274" s="151" t="s">
        <v>6863</v>
      </c>
      <c r="D3274" s="151" t="s">
        <v>6820</v>
      </c>
      <c r="E3274" s="151" t="s">
        <v>6821</v>
      </c>
      <c r="F3274" s="151">
        <v>1</v>
      </c>
      <c r="G3274" s="151" t="s">
        <v>6757</v>
      </c>
      <c r="H3274" s="153">
        <v>6</v>
      </c>
      <c r="I3274" s="151">
        <v>8</v>
      </c>
      <c r="J3274" s="154" t="s">
        <v>277</v>
      </c>
    </row>
    <row r="3275" spans="1:10" x14ac:dyDescent="0.3">
      <c r="A3275" s="151">
        <v>3274</v>
      </c>
      <c r="B3275" s="151" t="s">
        <v>6864</v>
      </c>
      <c r="C3275" s="151" t="s">
        <v>6865</v>
      </c>
      <c r="D3275" s="151" t="s">
        <v>6820</v>
      </c>
      <c r="E3275" s="151" t="s">
        <v>6821</v>
      </c>
      <c r="F3275" s="151">
        <v>1</v>
      </c>
      <c r="G3275" s="151" t="s">
        <v>6757</v>
      </c>
      <c r="H3275" s="153">
        <v>6</v>
      </c>
      <c r="I3275" s="151">
        <v>8</v>
      </c>
      <c r="J3275" s="154" t="s">
        <v>277</v>
      </c>
    </row>
    <row r="3276" spans="1:10" x14ac:dyDescent="0.3">
      <c r="A3276" s="151">
        <v>3275</v>
      </c>
      <c r="B3276" s="151" t="s">
        <v>6866</v>
      </c>
      <c r="C3276" s="151" t="s">
        <v>6867</v>
      </c>
      <c r="D3276" s="151" t="s">
        <v>6820</v>
      </c>
      <c r="E3276" s="151" t="s">
        <v>6821</v>
      </c>
      <c r="F3276" s="151">
        <v>1</v>
      </c>
      <c r="G3276" s="151" t="s">
        <v>6757</v>
      </c>
      <c r="H3276" s="153">
        <v>6</v>
      </c>
      <c r="I3276" s="151">
        <v>8</v>
      </c>
      <c r="J3276" s="154" t="s">
        <v>277</v>
      </c>
    </row>
    <row r="3277" spans="1:10" x14ac:dyDescent="0.3">
      <c r="A3277" s="151">
        <v>3276</v>
      </c>
      <c r="B3277" s="151" t="s">
        <v>6868</v>
      </c>
      <c r="C3277" s="151" t="s">
        <v>6869</v>
      </c>
      <c r="D3277" s="151" t="s">
        <v>6820</v>
      </c>
      <c r="E3277" s="151" t="s">
        <v>6821</v>
      </c>
      <c r="F3277" s="151">
        <v>1</v>
      </c>
      <c r="G3277" s="151" t="s">
        <v>6757</v>
      </c>
      <c r="H3277" s="153">
        <v>6</v>
      </c>
      <c r="I3277" s="151">
        <v>8</v>
      </c>
      <c r="J3277" s="154" t="s">
        <v>277</v>
      </c>
    </row>
    <row r="3278" spans="1:10" x14ac:dyDescent="0.3">
      <c r="A3278" s="151">
        <v>3277</v>
      </c>
      <c r="B3278" s="151" t="s">
        <v>6870</v>
      </c>
      <c r="C3278" s="151" t="s">
        <v>6871</v>
      </c>
      <c r="D3278" s="151" t="s">
        <v>6820</v>
      </c>
      <c r="E3278" s="151" t="s">
        <v>6821</v>
      </c>
      <c r="F3278" s="151">
        <v>1</v>
      </c>
      <c r="G3278" s="151" t="s">
        <v>6757</v>
      </c>
      <c r="H3278" s="153">
        <v>6</v>
      </c>
      <c r="I3278" s="151">
        <v>8</v>
      </c>
      <c r="J3278" s="154" t="s">
        <v>277</v>
      </c>
    </row>
    <row r="3279" spans="1:10" x14ac:dyDescent="0.3">
      <c r="A3279" s="151">
        <v>3278</v>
      </c>
      <c r="B3279" s="151" t="s">
        <v>6872</v>
      </c>
      <c r="C3279" s="151" t="s">
        <v>6873</v>
      </c>
      <c r="D3279" s="151" t="s">
        <v>6820</v>
      </c>
      <c r="E3279" s="151" t="s">
        <v>6821</v>
      </c>
      <c r="F3279" s="151">
        <v>1</v>
      </c>
      <c r="G3279" s="151" t="s">
        <v>6757</v>
      </c>
      <c r="H3279" s="153">
        <v>6</v>
      </c>
      <c r="I3279" s="151">
        <v>8</v>
      </c>
      <c r="J3279" s="154" t="s">
        <v>277</v>
      </c>
    </row>
    <row r="3280" spans="1:10" x14ac:dyDescent="0.3">
      <c r="A3280" s="151">
        <v>3279</v>
      </c>
      <c r="B3280" s="151" t="s">
        <v>6874</v>
      </c>
      <c r="C3280" s="151" t="s">
        <v>6875</v>
      </c>
      <c r="D3280" s="151" t="s">
        <v>6820</v>
      </c>
      <c r="E3280" s="151" t="s">
        <v>6821</v>
      </c>
      <c r="F3280" s="151">
        <v>1</v>
      </c>
      <c r="G3280" s="151" t="s">
        <v>6757</v>
      </c>
      <c r="H3280" s="153">
        <v>6</v>
      </c>
      <c r="I3280" s="151">
        <v>8</v>
      </c>
      <c r="J3280" s="154" t="s">
        <v>277</v>
      </c>
    </row>
    <row r="3281" spans="1:10" x14ac:dyDescent="0.3">
      <c r="A3281" s="151">
        <v>3280</v>
      </c>
      <c r="B3281" s="151" t="s">
        <v>6876</v>
      </c>
      <c r="C3281" s="151" t="s">
        <v>6877</v>
      </c>
      <c r="D3281" s="151" t="s">
        <v>6820</v>
      </c>
      <c r="E3281" s="151" t="s">
        <v>6821</v>
      </c>
      <c r="F3281" s="151">
        <v>1</v>
      </c>
      <c r="G3281" s="151" t="s">
        <v>6757</v>
      </c>
      <c r="H3281" s="153">
        <v>6</v>
      </c>
      <c r="I3281" s="151">
        <v>8</v>
      </c>
      <c r="J3281" s="154" t="s">
        <v>277</v>
      </c>
    </row>
    <row r="3282" spans="1:10" x14ac:dyDescent="0.3">
      <c r="A3282" s="151">
        <v>3281</v>
      </c>
      <c r="B3282" s="151" t="s">
        <v>6878</v>
      </c>
      <c r="C3282" s="151" t="s">
        <v>6879</v>
      </c>
      <c r="D3282" s="151" t="s">
        <v>6820</v>
      </c>
      <c r="E3282" s="151" t="s">
        <v>6821</v>
      </c>
      <c r="F3282" s="151">
        <v>1</v>
      </c>
      <c r="G3282" s="151" t="s">
        <v>6757</v>
      </c>
      <c r="H3282" s="153">
        <v>6</v>
      </c>
      <c r="I3282" s="151">
        <v>8</v>
      </c>
      <c r="J3282" s="154" t="s">
        <v>277</v>
      </c>
    </row>
    <row r="3283" spans="1:10" x14ac:dyDescent="0.3">
      <c r="A3283" s="151">
        <v>3282</v>
      </c>
      <c r="B3283" s="151" t="s">
        <v>6880</v>
      </c>
      <c r="C3283" s="151" t="s">
        <v>6881</v>
      </c>
      <c r="D3283" s="151" t="s">
        <v>6820</v>
      </c>
      <c r="E3283" s="151" t="s">
        <v>6821</v>
      </c>
      <c r="F3283" s="151">
        <v>1</v>
      </c>
      <c r="G3283" s="151" t="s">
        <v>6757</v>
      </c>
      <c r="H3283" s="153">
        <v>6</v>
      </c>
      <c r="I3283" s="151">
        <v>8</v>
      </c>
      <c r="J3283" s="154" t="s">
        <v>277</v>
      </c>
    </row>
    <row r="3284" spans="1:10" x14ac:dyDescent="0.3">
      <c r="A3284" s="151">
        <v>3283</v>
      </c>
      <c r="B3284" s="151" t="s">
        <v>6882</v>
      </c>
      <c r="C3284" s="151" t="s">
        <v>6883</v>
      </c>
      <c r="D3284" s="151" t="s">
        <v>6820</v>
      </c>
      <c r="E3284" s="151" t="s">
        <v>6821</v>
      </c>
      <c r="F3284" s="151">
        <v>1</v>
      </c>
      <c r="G3284" s="151" t="s">
        <v>6757</v>
      </c>
      <c r="H3284" s="153">
        <v>6</v>
      </c>
      <c r="I3284" s="151">
        <v>8</v>
      </c>
      <c r="J3284" s="154" t="s">
        <v>277</v>
      </c>
    </row>
    <row r="3285" spans="1:10" x14ac:dyDescent="0.3">
      <c r="A3285" s="151">
        <v>3284</v>
      </c>
      <c r="B3285" s="151" t="s">
        <v>6884</v>
      </c>
      <c r="C3285" s="151" t="s">
        <v>6885</v>
      </c>
      <c r="D3285" s="151" t="s">
        <v>6886</v>
      </c>
      <c r="E3285" s="151" t="s">
        <v>6887</v>
      </c>
      <c r="F3285" s="151">
        <v>1</v>
      </c>
      <c r="G3285" s="151" t="s">
        <v>6757</v>
      </c>
      <c r="H3285" s="153">
        <v>9</v>
      </c>
      <c r="I3285" s="151">
        <v>17</v>
      </c>
      <c r="J3285" s="154" t="s">
        <v>72</v>
      </c>
    </row>
    <row r="3286" spans="1:10" x14ac:dyDescent="0.3">
      <c r="A3286" s="151">
        <v>3285</v>
      </c>
      <c r="B3286" s="151" t="s">
        <v>6888</v>
      </c>
      <c r="C3286" s="151" t="s">
        <v>6889</v>
      </c>
      <c r="D3286" s="151" t="s">
        <v>6886</v>
      </c>
      <c r="E3286" s="151" t="s">
        <v>6887</v>
      </c>
      <c r="F3286" s="151">
        <v>1</v>
      </c>
      <c r="G3286" s="151" t="s">
        <v>6757</v>
      </c>
      <c r="H3286" s="153">
        <v>9</v>
      </c>
      <c r="I3286" s="151">
        <v>17</v>
      </c>
      <c r="J3286" s="154" t="s">
        <v>72</v>
      </c>
    </row>
    <row r="3287" spans="1:10" x14ac:dyDescent="0.3">
      <c r="A3287" s="151">
        <v>3286</v>
      </c>
      <c r="B3287" s="151" t="s">
        <v>6890</v>
      </c>
      <c r="C3287" s="151" t="s">
        <v>6891</v>
      </c>
      <c r="D3287" s="151" t="s">
        <v>6886</v>
      </c>
      <c r="E3287" s="151" t="s">
        <v>6887</v>
      </c>
      <c r="F3287" s="151">
        <v>1</v>
      </c>
      <c r="G3287" s="151" t="s">
        <v>6757</v>
      </c>
      <c r="H3287" s="153">
        <v>9</v>
      </c>
      <c r="I3287" s="151">
        <v>17</v>
      </c>
      <c r="J3287" s="154" t="s">
        <v>72</v>
      </c>
    </row>
    <row r="3288" spans="1:10" x14ac:dyDescent="0.3">
      <c r="A3288" s="151">
        <v>3287</v>
      </c>
      <c r="B3288" s="151" t="s">
        <v>6892</v>
      </c>
      <c r="C3288" s="151" t="s">
        <v>6893</v>
      </c>
      <c r="D3288" s="151" t="s">
        <v>6886</v>
      </c>
      <c r="E3288" s="151" t="s">
        <v>6887</v>
      </c>
      <c r="F3288" s="151">
        <v>1</v>
      </c>
      <c r="G3288" s="151" t="s">
        <v>6757</v>
      </c>
      <c r="H3288" s="153">
        <v>9</v>
      </c>
      <c r="I3288" s="151">
        <v>17</v>
      </c>
      <c r="J3288" s="154" t="s">
        <v>72</v>
      </c>
    </row>
    <row r="3289" spans="1:10" x14ac:dyDescent="0.3">
      <c r="A3289" s="151">
        <v>3288</v>
      </c>
      <c r="B3289" s="151" t="s">
        <v>6894</v>
      </c>
      <c r="C3289" s="151" t="s">
        <v>6895</v>
      </c>
      <c r="D3289" s="151" t="s">
        <v>6886</v>
      </c>
      <c r="E3289" s="151" t="s">
        <v>6887</v>
      </c>
      <c r="F3289" s="151">
        <v>1</v>
      </c>
      <c r="G3289" s="151" t="s">
        <v>6757</v>
      </c>
      <c r="H3289" s="153">
        <v>9</v>
      </c>
      <c r="I3289" s="151">
        <v>17</v>
      </c>
      <c r="J3289" s="154" t="s">
        <v>72</v>
      </c>
    </row>
    <row r="3290" spans="1:10" x14ac:dyDescent="0.3">
      <c r="A3290" s="151">
        <v>3289</v>
      </c>
      <c r="B3290" s="151" t="s">
        <v>6896</v>
      </c>
      <c r="C3290" s="151" t="s">
        <v>6897</v>
      </c>
      <c r="D3290" s="151" t="s">
        <v>6898</v>
      </c>
      <c r="E3290" s="151" t="s">
        <v>6899</v>
      </c>
      <c r="F3290" s="151">
        <v>1</v>
      </c>
      <c r="G3290" s="151" t="s">
        <v>6757</v>
      </c>
      <c r="H3290" s="153">
        <v>6</v>
      </c>
      <c r="I3290" s="151">
        <v>8</v>
      </c>
      <c r="J3290" s="154" t="s">
        <v>277</v>
      </c>
    </row>
    <row r="3291" spans="1:10" x14ac:dyDescent="0.3">
      <c r="A3291" s="151">
        <v>3290</v>
      </c>
      <c r="B3291" s="151" t="s">
        <v>6900</v>
      </c>
      <c r="C3291" s="151" t="s">
        <v>6901</v>
      </c>
      <c r="D3291" s="151" t="s">
        <v>6898</v>
      </c>
      <c r="E3291" s="151" t="s">
        <v>6899</v>
      </c>
      <c r="F3291" s="151">
        <v>1</v>
      </c>
      <c r="G3291" s="151" t="s">
        <v>6757</v>
      </c>
      <c r="H3291" s="153">
        <v>6</v>
      </c>
      <c r="I3291" s="151">
        <v>8</v>
      </c>
      <c r="J3291" s="154" t="s">
        <v>277</v>
      </c>
    </row>
    <row r="3292" spans="1:10" x14ac:dyDescent="0.3">
      <c r="A3292" s="151">
        <v>3291</v>
      </c>
      <c r="B3292" s="151" t="s">
        <v>6902</v>
      </c>
      <c r="C3292" s="151" t="s">
        <v>6903</v>
      </c>
      <c r="D3292" s="151" t="s">
        <v>6898</v>
      </c>
      <c r="E3292" s="151" t="s">
        <v>6899</v>
      </c>
      <c r="F3292" s="151">
        <v>1</v>
      </c>
      <c r="G3292" s="151" t="s">
        <v>6757</v>
      </c>
      <c r="H3292" s="153">
        <v>6</v>
      </c>
      <c r="I3292" s="151">
        <v>8</v>
      </c>
      <c r="J3292" s="154" t="s">
        <v>277</v>
      </c>
    </row>
    <row r="3293" spans="1:10" x14ac:dyDescent="0.3">
      <c r="A3293" s="151">
        <v>3292</v>
      </c>
      <c r="B3293" s="151" t="s">
        <v>6904</v>
      </c>
      <c r="C3293" s="151" t="s">
        <v>6905</v>
      </c>
      <c r="D3293" s="151" t="s">
        <v>6898</v>
      </c>
      <c r="E3293" s="151" t="s">
        <v>6899</v>
      </c>
      <c r="F3293" s="151">
        <v>1</v>
      </c>
      <c r="G3293" s="151" t="s">
        <v>6757</v>
      </c>
      <c r="H3293" s="153">
        <v>6</v>
      </c>
      <c r="I3293" s="151">
        <v>8</v>
      </c>
      <c r="J3293" s="154" t="s">
        <v>277</v>
      </c>
    </row>
    <row r="3294" spans="1:10" x14ac:dyDescent="0.3">
      <c r="A3294" s="151">
        <v>3293</v>
      </c>
      <c r="B3294" s="151" t="s">
        <v>6906</v>
      </c>
      <c r="C3294" s="151" t="s">
        <v>6907</v>
      </c>
      <c r="D3294" s="151" t="s">
        <v>6898</v>
      </c>
      <c r="E3294" s="151" t="s">
        <v>6899</v>
      </c>
      <c r="F3294" s="151">
        <v>1</v>
      </c>
      <c r="G3294" s="151" t="s">
        <v>6757</v>
      </c>
      <c r="H3294" s="153">
        <v>6</v>
      </c>
      <c r="I3294" s="151">
        <v>8</v>
      </c>
      <c r="J3294" s="154" t="s">
        <v>277</v>
      </c>
    </row>
    <row r="3295" spans="1:10" x14ac:dyDescent="0.3">
      <c r="A3295" s="151">
        <v>3294</v>
      </c>
      <c r="B3295" s="151" t="s">
        <v>6908</v>
      </c>
      <c r="C3295" s="151" t="s">
        <v>6909</v>
      </c>
      <c r="D3295" s="151" t="s">
        <v>6898</v>
      </c>
      <c r="E3295" s="151" t="s">
        <v>6899</v>
      </c>
      <c r="F3295" s="151">
        <v>1</v>
      </c>
      <c r="G3295" s="151" t="s">
        <v>6757</v>
      </c>
      <c r="H3295" s="153">
        <v>6</v>
      </c>
      <c r="I3295" s="151">
        <v>8</v>
      </c>
      <c r="J3295" s="154" t="s">
        <v>277</v>
      </c>
    </row>
    <row r="3296" spans="1:10" x14ac:dyDescent="0.3">
      <c r="A3296" s="151">
        <v>3295</v>
      </c>
      <c r="B3296" s="151" t="s">
        <v>6910</v>
      </c>
      <c r="C3296" s="151" t="s">
        <v>6911</v>
      </c>
      <c r="D3296" s="151" t="s">
        <v>6898</v>
      </c>
      <c r="E3296" s="151" t="s">
        <v>6899</v>
      </c>
      <c r="F3296" s="151">
        <v>1</v>
      </c>
      <c r="G3296" s="151" t="s">
        <v>6757</v>
      </c>
      <c r="H3296" s="153">
        <v>6</v>
      </c>
      <c r="I3296" s="151">
        <v>8</v>
      </c>
      <c r="J3296" s="154" t="s">
        <v>277</v>
      </c>
    </row>
    <row r="3297" spans="1:10" x14ac:dyDescent="0.3">
      <c r="A3297" s="151">
        <v>3296</v>
      </c>
      <c r="B3297" s="151" t="s">
        <v>6912</v>
      </c>
      <c r="C3297" s="151" t="s">
        <v>6913</v>
      </c>
      <c r="D3297" s="151" t="s">
        <v>6898</v>
      </c>
      <c r="E3297" s="151" t="s">
        <v>6899</v>
      </c>
      <c r="F3297" s="151">
        <v>1</v>
      </c>
      <c r="G3297" s="151" t="s">
        <v>6757</v>
      </c>
      <c r="H3297" s="153">
        <v>6</v>
      </c>
      <c r="I3297" s="151">
        <v>8</v>
      </c>
      <c r="J3297" s="154" t="s">
        <v>277</v>
      </c>
    </row>
    <row r="3298" spans="1:10" x14ac:dyDescent="0.3">
      <c r="A3298" s="151">
        <v>3297</v>
      </c>
      <c r="B3298" s="151" t="s">
        <v>6914</v>
      </c>
      <c r="C3298" s="151" t="s">
        <v>6915</v>
      </c>
      <c r="D3298" s="151" t="s">
        <v>6898</v>
      </c>
      <c r="E3298" s="151" t="s">
        <v>6899</v>
      </c>
      <c r="F3298" s="151">
        <v>1</v>
      </c>
      <c r="G3298" s="151" t="s">
        <v>6757</v>
      </c>
      <c r="H3298" s="153">
        <v>6</v>
      </c>
      <c r="I3298" s="151">
        <v>8</v>
      </c>
      <c r="J3298" s="154" t="s">
        <v>277</v>
      </c>
    </row>
    <row r="3299" spans="1:10" x14ac:dyDescent="0.3">
      <c r="A3299" s="151">
        <v>3298</v>
      </c>
      <c r="B3299" s="151" t="s">
        <v>6916</v>
      </c>
      <c r="C3299" s="151" t="s">
        <v>6917</v>
      </c>
      <c r="D3299" s="151" t="s">
        <v>6898</v>
      </c>
      <c r="E3299" s="151" t="s">
        <v>6899</v>
      </c>
      <c r="F3299" s="151">
        <v>1</v>
      </c>
      <c r="G3299" s="151" t="s">
        <v>6757</v>
      </c>
      <c r="H3299" s="153">
        <v>6</v>
      </c>
      <c r="I3299" s="151">
        <v>8</v>
      </c>
      <c r="J3299" s="154" t="s">
        <v>277</v>
      </c>
    </row>
    <row r="3300" spans="1:10" x14ac:dyDescent="0.3">
      <c r="A3300" s="151">
        <v>3299</v>
      </c>
      <c r="B3300" s="151" t="s">
        <v>6918</v>
      </c>
      <c r="C3300" s="151" t="s">
        <v>6919</v>
      </c>
      <c r="D3300" s="151" t="s">
        <v>6898</v>
      </c>
      <c r="E3300" s="151" t="s">
        <v>6899</v>
      </c>
      <c r="F3300" s="151">
        <v>1</v>
      </c>
      <c r="G3300" s="151" t="s">
        <v>6757</v>
      </c>
      <c r="H3300" s="153">
        <v>6</v>
      </c>
      <c r="I3300" s="151">
        <v>8</v>
      </c>
      <c r="J3300" s="154" t="s">
        <v>277</v>
      </c>
    </row>
    <row r="3301" spans="1:10" x14ac:dyDescent="0.3">
      <c r="A3301" s="151">
        <v>3300</v>
      </c>
      <c r="B3301" s="151" t="s">
        <v>6920</v>
      </c>
      <c r="C3301" s="151" t="s">
        <v>6921</v>
      </c>
      <c r="D3301" s="151" t="s">
        <v>6898</v>
      </c>
      <c r="E3301" s="151" t="s">
        <v>6899</v>
      </c>
      <c r="F3301" s="151">
        <v>1</v>
      </c>
      <c r="G3301" s="151" t="s">
        <v>6757</v>
      </c>
      <c r="H3301" s="153">
        <v>6</v>
      </c>
      <c r="I3301" s="151">
        <v>8</v>
      </c>
      <c r="J3301" s="154" t="s">
        <v>277</v>
      </c>
    </row>
    <row r="3302" spans="1:10" x14ac:dyDescent="0.3">
      <c r="A3302" s="151">
        <v>3301</v>
      </c>
      <c r="B3302" s="151" t="s">
        <v>6922</v>
      </c>
      <c r="C3302" s="151" t="s">
        <v>6923</v>
      </c>
      <c r="D3302" s="151" t="s">
        <v>6898</v>
      </c>
      <c r="E3302" s="151" t="s">
        <v>6899</v>
      </c>
      <c r="F3302" s="151">
        <v>1</v>
      </c>
      <c r="G3302" s="151" t="s">
        <v>6757</v>
      </c>
      <c r="H3302" s="153">
        <v>6</v>
      </c>
      <c r="I3302" s="151">
        <v>8</v>
      </c>
      <c r="J3302" s="154" t="s">
        <v>277</v>
      </c>
    </row>
    <row r="3303" spans="1:10" x14ac:dyDescent="0.3">
      <c r="A3303" s="151">
        <v>3302</v>
      </c>
      <c r="B3303" s="151" t="s">
        <v>6924</v>
      </c>
      <c r="C3303" s="151" t="s">
        <v>6925</v>
      </c>
      <c r="D3303" s="151" t="s">
        <v>6898</v>
      </c>
      <c r="E3303" s="151" t="s">
        <v>6899</v>
      </c>
      <c r="F3303" s="151">
        <v>1</v>
      </c>
      <c r="G3303" s="151" t="s">
        <v>6757</v>
      </c>
      <c r="H3303" s="153">
        <v>6</v>
      </c>
      <c r="I3303" s="151">
        <v>8</v>
      </c>
      <c r="J3303" s="154" t="s">
        <v>277</v>
      </c>
    </row>
    <row r="3304" spans="1:10" x14ac:dyDescent="0.3">
      <c r="A3304" s="151">
        <v>3303</v>
      </c>
      <c r="B3304" s="151" t="s">
        <v>6926</v>
      </c>
      <c r="C3304" s="151" t="s">
        <v>6927</v>
      </c>
      <c r="D3304" s="151" t="s">
        <v>6898</v>
      </c>
      <c r="E3304" s="151" t="s">
        <v>6899</v>
      </c>
      <c r="F3304" s="151">
        <v>1</v>
      </c>
      <c r="G3304" s="151" t="s">
        <v>6757</v>
      </c>
      <c r="H3304" s="153">
        <v>6</v>
      </c>
      <c r="I3304" s="151">
        <v>8</v>
      </c>
      <c r="J3304" s="154" t="s">
        <v>277</v>
      </c>
    </row>
    <row r="3305" spans="1:10" x14ac:dyDescent="0.3">
      <c r="A3305" s="151">
        <v>3304</v>
      </c>
      <c r="B3305" s="151" t="s">
        <v>6928</v>
      </c>
      <c r="C3305" s="151" t="s">
        <v>6929</v>
      </c>
      <c r="D3305" s="151" t="s">
        <v>6898</v>
      </c>
      <c r="E3305" s="151" t="s">
        <v>6899</v>
      </c>
      <c r="F3305" s="151">
        <v>1</v>
      </c>
      <c r="G3305" s="151" t="s">
        <v>6757</v>
      </c>
      <c r="H3305" s="153">
        <v>6</v>
      </c>
      <c r="I3305" s="151">
        <v>8</v>
      </c>
      <c r="J3305" s="154" t="s">
        <v>277</v>
      </c>
    </row>
    <row r="3306" spans="1:10" x14ac:dyDescent="0.3">
      <c r="A3306" s="151">
        <v>3305</v>
      </c>
      <c r="B3306" s="151" t="s">
        <v>6930</v>
      </c>
      <c r="C3306" s="151" t="s">
        <v>6931</v>
      </c>
      <c r="D3306" s="151" t="s">
        <v>6898</v>
      </c>
      <c r="E3306" s="151" t="s">
        <v>6899</v>
      </c>
      <c r="F3306" s="151">
        <v>1</v>
      </c>
      <c r="G3306" s="151" t="s">
        <v>6757</v>
      </c>
      <c r="H3306" s="153">
        <v>6</v>
      </c>
      <c r="I3306" s="151">
        <v>8</v>
      </c>
      <c r="J3306" s="154" t="s">
        <v>277</v>
      </c>
    </row>
    <row r="3307" spans="1:10" x14ac:dyDescent="0.3">
      <c r="A3307" s="151">
        <v>3306</v>
      </c>
      <c r="B3307" s="151" t="s">
        <v>6932</v>
      </c>
      <c r="C3307" s="151" t="s">
        <v>6933</v>
      </c>
      <c r="D3307" s="151" t="s">
        <v>6898</v>
      </c>
      <c r="E3307" s="151" t="s">
        <v>6899</v>
      </c>
      <c r="F3307" s="151">
        <v>1</v>
      </c>
      <c r="G3307" s="151" t="s">
        <v>6757</v>
      </c>
      <c r="H3307" s="153">
        <v>6</v>
      </c>
      <c r="I3307" s="151">
        <v>8</v>
      </c>
      <c r="J3307" s="154" t="s">
        <v>277</v>
      </c>
    </row>
    <row r="3308" spans="1:10" x14ac:dyDescent="0.3">
      <c r="A3308" s="151">
        <v>3307</v>
      </c>
      <c r="B3308" s="151" t="s">
        <v>6934</v>
      </c>
      <c r="C3308" s="151" t="s">
        <v>6935</v>
      </c>
      <c r="D3308" s="151" t="s">
        <v>6898</v>
      </c>
      <c r="E3308" s="151" t="s">
        <v>6899</v>
      </c>
      <c r="F3308" s="151">
        <v>1</v>
      </c>
      <c r="G3308" s="151" t="s">
        <v>6757</v>
      </c>
      <c r="H3308" s="153">
        <v>6</v>
      </c>
      <c r="I3308" s="151">
        <v>8</v>
      </c>
      <c r="J3308" s="154" t="s">
        <v>277</v>
      </c>
    </row>
    <row r="3309" spans="1:10" x14ac:dyDescent="0.3">
      <c r="A3309" s="151">
        <v>3308</v>
      </c>
      <c r="B3309" s="151" t="s">
        <v>6936</v>
      </c>
      <c r="C3309" s="151" t="s">
        <v>6937</v>
      </c>
      <c r="D3309" s="151" t="s">
        <v>6898</v>
      </c>
      <c r="E3309" s="151" t="s">
        <v>6899</v>
      </c>
      <c r="F3309" s="151">
        <v>1</v>
      </c>
      <c r="G3309" s="151" t="s">
        <v>6757</v>
      </c>
      <c r="H3309" s="153">
        <v>6</v>
      </c>
      <c r="I3309" s="151">
        <v>8</v>
      </c>
      <c r="J3309" s="154" t="s">
        <v>277</v>
      </c>
    </row>
    <row r="3310" spans="1:10" x14ac:dyDescent="0.3">
      <c r="A3310" s="151">
        <v>3309</v>
      </c>
      <c r="B3310" s="151" t="s">
        <v>6938</v>
      </c>
      <c r="C3310" s="151" t="s">
        <v>6939</v>
      </c>
      <c r="D3310" s="151" t="s">
        <v>6898</v>
      </c>
      <c r="E3310" s="151" t="s">
        <v>6899</v>
      </c>
      <c r="F3310" s="151">
        <v>1</v>
      </c>
      <c r="G3310" s="151" t="s">
        <v>6757</v>
      </c>
      <c r="H3310" s="153">
        <v>6</v>
      </c>
      <c r="I3310" s="151">
        <v>8</v>
      </c>
      <c r="J3310" s="154" t="s">
        <v>277</v>
      </c>
    </row>
    <row r="3311" spans="1:10" x14ac:dyDescent="0.3">
      <c r="A3311" s="151">
        <v>3310</v>
      </c>
      <c r="B3311" s="151" t="s">
        <v>6940</v>
      </c>
      <c r="C3311" s="151" t="s">
        <v>6941</v>
      </c>
      <c r="D3311" s="151" t="s">
        <v>6898</v>
      </c>
      <c r="E3311" s="151" t="s">
        <v>6899</v>
      </c>
      <c r="F3311" s="151">
        <v>1</v>
      </c>
      <c r="G3311" s="151" t="s">
        <v>6757</v>
      </c>
      <c r="H3311" s="153">
        <v>6</v>
      </c>
      <c r="I3311" s="151">
        <v>8</v>
      </c>
      <c r="J3311" s="154" t="s">
        <v>277</v>
      </c>
    </row>
    <row r="3312" spans="1:10" x14ac:dyDescent="0.3">
      <c r="A3312" s="151">
        <v>3311</v>
      </c>
      <c r="B3312" s="151" t="s">
        <v>6942</v>
      </c>
      <c r="C3312" s="151" t="s">
        <v>6943</v>
      </c>
      <c r="D3312" s="151" t="s">
        <v>6898</v>
      </c>
      <c r="E3312" s="151" t="s">
        <v>6899</v>
      </c>
      <c r="F3312" s="151">
        <v>1</v>
      </c>
      <c r="G3312" s="151" t="s">
        <v>6757</v>
      </c>
      <c r="H3312" s="153">
        <v>6</v>
      </c>
      <c r="I3312" s="151">
        <v>8</v>
      </c>
      <c r="J3312" s="154" t="s">
        <v>277</v>
      </c>
    </row>
    <row r="3313" spans="1:10" x14ac:dyDescent="0.3">
      <c r="A3313" s="151">
        <v>3312</v>
      </c>
      <c r="B3313" s="151" t="s">
        <v>6944</v>
      </c>
      <c r="C3313" s="151" t="s">
        <v>6945</v>
      </c>
      <c r="D3313" s="151" t="s">
        <v>6898</v>
      </c>
      <c r="E3313" s="151" t="s">
        <v>6899</v>
      </c>
      <c r="F3313" s="151">
        <v>1</v>
      </c>
      <c r="G3313" s="151" t="s">
        <v>6757</v>
      </c>
      <c r="H3313" s="153">
        <v>6</v>
      </c>
      <c r="I3313" s="151">
        <v>8</v>
      </c>
      <c r="J3313" s="154" t="s">
        <v>277</v>
      </c>
    </row>
    <row r="3314" spans="1:10" x14ac:dyDescent="0.3">
      <c r="A3314" s="151">
        <v>3313</v>
      </c>
      <c r="B3314" s="151" t="s">
        <v>6946</v>
      </c>
      <c r="C3314" s="151" t="s">
        <v>6947</v>
      </c>
      <c r="D3314" s="151" t="s">
        <v>6898</v>
      </c>
      <c r="E3314" s="151" t="s">
        <v>6899</v>
      </c>
      <c r="F3314" s="151">
        <v>1</v>
      </c>
      <c r="G3314" s="151" t="s">
        <v>6757</v>
      </c>
      <c r="H3314" s="153">
        <v>6</v>
      </c>
      <c r="I3314" s="151">
        <v>8</v>
      </c>
      <c r="J3314" s="154" t="s">
        <v>277</v>
      </c>
    </row>
    <row r="3315" spans="1:10" x14ac:dyDescent="0.3">
      <c r="A3315" s="151">
        <v>3314</v>
      </c>
      <c r="B3315" s="151" t="s">
        <v>6948</v>
      </c>
      <c r="C3315" s="151" t="s">
        <v>6949</v>
      </c>
      <c r="D3315" s="151" t="s">
        <v>6898</v>
      </c>
      <c r="E3315" s="151" t="s">
        <v>6899</v>
      </c>
      <c r="F3315" s="151">
        <v>1</v>
      </c>
      <c r="G3315" s="151" t="s">
        <v>6757</v>
      </c>
      <c r="H3315" s="153">
        <v>6</v>
      </c>
      <c r="I3315" s="151">
        <v>8</v>
      </c>
      <c r="J3315" s="154" t="s">
        <v>277</v>
      </c>
    </row>
    <row r="3316" spans="1:10" x14ac:dyDescent="0.3">
      <c r="A3316" s="151">
        <v>3315</v>
      </c>
      <c r="B3316" s="151" t="s">
        <v>6950</v>
      </c>
      <c r="C3316" s="151" t="s">
        <v>6951</v>
      </c>
      <c r="D3316" s="151" t="s">
        <v>6898</v>
      </c>
      <c r="E3316" s="151" t="s">
        <v>6899</v>
      </c>
      <c r="F3316" s="151">
        <v>1</v>
      </c>
      <c r="G3316" s="151" t="s">
        <v>6757</v>
      </c>
      <c r="H3316" s="153">
        <v>6</v>
      </c>
      <c r="I3316" s="151">
        <v>8</v>
      </c>
      <c r="J3316" s="154" t="s">
        <v>277</v>
      </c>
    </row>
    <row r="3317" spans="1:10" x14ac:dyDescent="0.3">
      <c r="A3317" s="151">
        <v>3316</v>
      </c>
      <c r="B3317" s="151" t="s">
        <v>6952</v>
      </c>
      <c r="C3317" s="151" t="s">
        <v>6953</v>
      </c>
      <c r="D3317" s="151" t="s">
        <v>6898</v>
      </c>
      <c r="E3317" s="151" t="s">
        <v>6899</v>
      </c>
      <c r="F3317" s="151">
        <v>1</v>
      </c>
      <c r="G3317" s="151" t="s">
        <v>6757</v>
      </c>
      <c r="H3317" s="153">
        <v>6</v>
      </c>
      <c r="I3317" s="151">
        <v>8</v>
      </c>
      <c r="J3317" s="154" t="s">
        <v>277</v>
      </c>
    </row>
    <row r="3318" spans="1:10" x14ac:dyDescent="0.3">
      <c r="A3318" s="151">
        <v>3317</v>
      </c>
      <c r="B3318" s="151" t="s">
        <v>6954</v>
      </c>
      <c r="C3318" s="151" t="s">
        <v>6955</v>
      </c>
      <c r="D3318" s="151" t="s">
        <v>6898</v>
      </c>
      <c r="E3318" s="151" t="s">
        <v>6899</v>
      </c>
      <c r="F3318" s="151">
        <v>1</v>
      </c>
      <c r="G3318" s="151" t="s">
        <v>6757</v>
      </c>
      <c r="H3318" s="153">
        <v>6</v>
      </c>
      <c r="I3318" s="151">
        <v>8</v>
      </c>
      <c r="J3318" s="154" t="s">
        <v>277</v>
      </c>
    </row>
    <row r="3319" spans="1:10" x14ac:dyDescent="0.3">
      <c r="A3319" s="151">
        <v>3318</v>
      </c>
      <c r="B3319" s="151" t="s">
        <v>6956</v>
      </c>
      <c r="C3319" s="151" t="s">
        <v>6957</v>
      </c>
      <c r="D3319" s="151" t="s">
        <v>6898</v>
      </c>
      <c r="E3319" s="151" t="s">
        <v>6899</v>
      </c>
      <c r="F3319" s="151">
        <v>1</v>
      </c>
      <c r="G3319" s="151" t="s">
        <v>6757</v>
      </c>
      <c r="H3319" s="153">
        <v>6</v>
      </c>
      <c r="I3319" s="151">
        <v>8</v>
      </c>
      <c r="J3319" s="154" t="s">
        <v>277</v>
      </c>
    </row>
    <row r="3320" spans="1:10" x14ac:dyDescent="0.3">
      <c r="A3320" s="151">
        <v>3319</v>
      </c>
      <c r="B3320" s="151" t="s">
        <v>6958</v>
      </c>
      <c r="C3320" s="151" t="s">
        <v>6959</v>
      </c>
      <c r="D3320" s="151" t="s">
        <v>6898</v>
      </c>
      <c r="E3320" s="151" t="s">
        <v>6899</v>
      </c>
      <c r="F3320" s="151">
        <v>1</v>
      </c>
      <c r="G3320" s="151" t="s">
        <v>6757</v>
      </c>
      <c r="H3320" s="153">
        <v>6</v>
      </c>
      <c r="I3320" s="151">
        <v>8</v>
      </c>
      <c r="J3320" s="154" t="s">
        <v>277</v>
      </c>
    </row>
    <row r="3321" spans="1:10" x14ac:dyDescent="0.3">
      <c r="A3321" s="151">
        <v>3320</v>
      </c>
      <c r="B3321" s="151" t="s">
        <v>6960</v>
      </c>
      <c r="C3321" s="151" t="s">
        <v>6961</v>
      </c>
      <c r="D3321" s="151" t="s">
        <v>6898</v>
      </c>
      <c r="E3321" s="151" t="s">
        <v>6899</v>
      </c>
      <c r="F3321" s="151">
        <v>1</v>
      </c>
      <c r="G3321" s="151" t="s">
        <v>6757</v>
      </c>
      <c r="H3321" s="153">
        <v>6</v>
      </c>
      <c r="I3321" s="151">
        <v>8</v>
      </c>
      <c r="J3321" s="154" t="s">
        <v>277</v>
      </c>
    </row>
    <row r="3322" spans="1:10" x14ac:dyDescent="0.3">
      <c r="A3322" s="151">
        <v>3321</v>
      </c>
      <c r="B3322" s="151" t="s">
        <v>6962</v>
      </c>
      <c r="C3322" s="151" t="s">
        <v>6963</v>
      </c>
      <c r="D3322" s="151" t="s">
        <v>6898</v>
      </c>
      <c r="E3322" s="151" t="s">
        <v>6899</v>
      </c>
      <c r="F3322" s="151">
        <v>1</v>
      </c>
      <c r="G3322" s="151" t="s">
        <v>6757</v>
      </c>
      <c r="H3322" s="153">
        <v>6</v>
      </c>
      <c r="I3322" s="151">
        <v>8</v>
      </c>
      <c r="J3322" s="154" t="s">
        <v>277</v>
      </c>
    </row>
    <row r="3323" spans="1:10" x14ac:dyDescent="0.3">
      <c r="A3323" s="151">
        <v>3322</v>
      </c>
      <c r="B3323" s="151" t="s">
        <v>6964</v>
      </c>
      <c r="C3323" s="151" t="s">
        <v>6965</v>
      </c>
      <c r="D3323" s="151" t="s">
        <v>6898</v>
      </c>
      <c r="E3323" s="151" t="s">
        <v>6899</v>
      </c>
      <c r="F3323" s="151">
        <v>1</v>
      </c>
      <c r="G3323" s="151" t="s">
        <v>6757</v>
      </c>
      <c r="H3323" s="153">
        <v>6</v>
      </c>
      <c r="I3323" s="151">
        <v>8</v>
      </c>
      <c r="J3323" s="154" t="s">
        <v>277</v>
      </c>
    </row>
    <row r="3324" spans="1:10" x14ac:dyDescent="0.3">
      <c r="A3324" s="151">
        <v>3323</v>
      </c>
      <c r="B3324" s="151" t="s">
        <v>6966</v>
      </c>
      <c r="C3324" s="151" t="s">
        <v>6967</v>
      </c>
      <c r="D3324" s="151" t="s">
        <v>6898</v>
      </c>
      <c r="E3324" s="151" t="s">
        <v>6899</v>
      </c>
      <c r="F3324" s="151">
        <v>1</v>
      </c>
      <c r="G3324" s="151" t="s">
        <v>6757</v>
      </c>
      <c r="H3324" s="153">
        <v>6</v>
      </c>
      <c r="I3324" s="151">
        <v>8</v>
      </c>
      <c r="J3324" s="154" t="s">
        <v>277</v>
      </c>
    </row>
    <row r="3325" spans="1:10" x14ac:dyDescent="0.3">
      <c r="A3325" s="151">
        <v>3324</v>
      </c>
      <c r="B3325" s="151" t="s">
        <v>6968</v>
      </c>
      <c r="C3325" s="151" t="s">
        <v>6969</v>
      </c>
      <c r="D3325" s="151" t="s">
        <v>6970</v>
      </c>
      <c r="E3325" s="151" t="s">
        <v>6971</v>
      </c>
      <c r="F3325" s="151">
        <v>7</v>
      </c>
      <c r="G3325" s="151" t="s">
        <v>4820</v>
      </c>
      <c r="H3325" s="153">
        <v>9</v>
      </c>
      <c r="I3325" s="151">
        <v>17</v>
      </c>
      <c r="J3325" s="154" t="s">
        <v>72</v>
      </c>
    </row>
    <row r="3326" spans="1:10" x14ac:dyDescent="0.3">
      <c r="A3326" s="151">
        <v>3325</v>
      </c>
      <c r="B3326" s="151" t="s">
        <v>6972</v>
      </c>
      <c r="C3326" s="151" t="s">
        <v>6973</v>
      </c>
      <c r="D3326" s="151" t="s">
        <v>6970</v>
      </c>
      <c r="E3326" s="151" t="s">
        <v>6971</v>
      </c>
      <c r="F3326" s="151">
        <v>7</v>
      </c>
      <c r="G3326" s="151" t="s">
        <v>4820</v>
      </c>
      <c r="H3326" s="153">
        <v>9</v>
      </c>
      <c r="I3326" s="151">
        <v>17</v>
      </c>
      <c r="J3326" s="154" t="s">
        <v>72</v>
      </c>
    </row>
    <row r="3327" spans="1:10" x14ac:dyDescent="0.3">
      <c r="A3327" s="151">
        <v>3326</v>
      </c>
      <c r="B3327" s="151" t="s">
        <v>6974</v>
      </c>
      <c r="C3327" s="151" t="s">
        <v>6975</v>
      </c>
      <c r="D3327" s="151" t="s">
        <v>6970</v>
      </c>
      <c r="E3327" s="151" t="s">
        <v>6971</v>
      </c>
      <c r="F3327" s="151">
        <v>7</v>
      </c>
      <c r="G3327" s="151" t="s">
        <v>4820</v>
      </c>
      <c r="H3327" s="153">
        <v>9</v>
      </c>
      <c r="I3327" s="151">
        <v>17</v>
      </c>
      <c r="J3327" s="154" t="s">
        <v>72</v>
      </c>
    </row>
    <row r="3328" spans="1:10" x14ac:dyDescent="0.3">
      <c r="A3328" s="151">
        <v>3327</v>
      </c>
      <c r="B3328" s="151" t="s">
        <v>6976</v>
      </c>
      <c r="C3328" s="151" t="s">
        <v>6977</v>
      </c>
      <c r="D3328" s="151" t="s">
        <v>6970</v>
      </c>
      <c r="E3328" s="151" t="s">
        <v>6971</v>
      </c>
      <c r="F3328" s="151">
        <v>7</v>
      </c>
      <c r="G3328" s="151" t="s">
        <v>4820</v>
      </c>
      <c r="H3328" s="153">
        <v>9</v>
      </c>
      <c r="I3328" s="151">
        <v>17</v>
      </c>
      <c r="J3328" s="154" t="s">
        <v>72</v>
      </c>
    </row>
    <row r="3329" spans="1:10" x14ac:dyDescent="0.3">
      <c r="A3329" s="151">
        <v>3328</v>
      </c>
      <c r="B3329" s="151" t="s">
        <v>6978</v>
      </c>
      <c r="C3329" s="151" t="s">
        <v>6979</v>
      </c>
      <c r="D3329" s="151" t="s">
        <v>6970</v>
      </c>
      <c r="E3329" s="151" t="s">
        <v>6971</v>
      </c>
      <c r="F3329" s="151">
        <v>7</v>
      </c>
      <c r="G3329" s="151" t="s">
        <v>4820</v>
      </c>
      <c r="H3329" s="153">
        <v>9</v>
      </c>
      <c r="I3329" s="151">
        <v>17</v>
      </c>
      <c r="J3329" s="154" t="s">
        <v>72</v>
      </c>
    </row>
    <row r="3330" spans="1:10" x14ac:dyDescent="0.3">
      <c r="A3330" s="151">
        <v>3329</v>
      </c>
      <c r="B3330" s="151" t="s">
        <v>6980</v>
      </c>
      <c r="C3330" s="151" t="s">
        <v>6981</v>
      </c>
      <c r="D3330" s="151" t="s">
        <v>6970</v>
      </c>
      <c r="E3330" s="151" t="s">
        <v>6971</v>
      </c>
      <c r="F3330" s="151">
        <v>7</v>
      </c>
      <c r="G3330" s="151" t="s">
        <v>4820</v>
      </c>
      <c r="H3330" s="153">
        <v>9</v>
      </c>
      <c r="I3330" s="151">
        <v>17</v>
      </c>
      <c r="J3330" s="154" t="s">
        <v>72</v>
      </c>
    </row>
    <row r="3331" spans="1:10" x14ac:dyDescent="0.3">
      <c r="A3331" s="151">
        <v>3330</v>
      </c>
      <c r="B3331" s="151" t="s">
        <v>6982</v>
      </c>
      <c r="C3331" s="151" t="s">
        <v>6983</v>
      </c>
      <c r="D3331" s="151" t="s">
        <v>6970</v>
      </c>
      <c r="E3331" s="151" t="s">
        <v>6971</v>
      </c>
      <c r="F3331" s="151">
        <v>7</v>
      </c>
      <c r="G3331" s="151" t="s">
        <v>4820</v>
      </c>
      <c r="H3331" s="153">
        <v>9</v>
      </c>
      <c r="I3331" s="151">
        <v>17</v>
      </c>
      <c r="J3331" s="154" t="s">
        <v>72</v>
      </c>
    </row>
    <row r="3332" spans="1:10" x14ac:dyDescent="0.3">
      <c r="A3332" s="151">
        <v>3331</v>
      </c>
      <c r="B3332" s="151" t="s">
        <v>6984</v>
      </c>
      <c r="C3332" s="151" t="s">
        <v>6985</v>
      </c>
      <c r="D3332" s="151" t="s">
        <v>6970</v>
      </c>
      <c r="E3332" s="151" t="s">
        <v>6971</v>
      </c>
      <c r="F3332" s="151">
        <v>7</v>
      </c>
      <c r="G3332" s="151" t="s">
        <v>4820</v>
      </c>
      <c r="H3332" s="153">
        <v>9</v>
      </c>
      <c r="I3332" s="151">
        <v>17</v>
      </c>
      <c r="J3332" s="154" t="s">
        <v>72</v>
      </c>
    </row>
    <row r="3333" spans="1:10" x14ac:dyDescent="0.3">
      <c r="A3333" s="151">
        <v>3332</v>
      </c>
      <c r="B3333" s="151" t="s">
        <v>6986</v>
      </c>
      <c r="C3333" s="151" t="s">
        <v>6987</v>
      </c>
      <c r="D3333" s="151" t="s">
        <v>6970</v>
      </c>
      <c r="E3333" s="151" t="s">
        <v>6971</v>
      </c>
      <c r="F3333" s="151">
        <v>7</v>
      </c>
      <c r="G3333" s="151" t="s">
        <v>4820</v>
      </c>
      <c r="H3333" s="153">
        <v>9</v>
      </c>
      <c r="I3333" s="151">
        <v>17</v>
      </c>
      <c r="J3333" s="154" t="s">
        <v>72</v>
      </c>
    </row>
    <row r="3334" spans="1:10" x14ac:dyDescent="0.3">
      <c r="A3334" s="151">
        <v>3333</v>
      </c>
      <c r="B3334" s="151" t="s">
        <v>6988</v>
      </c>
      <c r="C3334" s="151" t="s">
        <v>6989</v>
      </c>
      <c r="D3334" s="151" t="s">
        <v>6970</v>
      </c>
      <c r="E3334" s="151" t="s">
        <v>6971</v>
      </c>
      <c r="F3334" s="151">
        <v>7</v>
      </c>
      <c r="G3334" s="151" t="s">
        <v>4820</v>
      </c>
      <c r="H3334" s="153">
        <v>8</v>
      </c>
      <c r="I3334" s="151">
        <v>16</v>
      </c>
      <c r="J3334" s="154" t="s">
        <v>161</v>
      </c>
    </row>
    <row r="3335" spans="1:10" x14ac:dyDescent="0.3">
      <c r="A3335" s="151">
        <v>3334</v>
      </c>
      <c r="B3335" s="151" t="s">
        <v>6990</v>
      </c>
      <c r="C3335" s="151" t="s">
        <v>6991</v>
      </c>
      <c r="D3335" s="151" t="s">
        <v>6970</v>
      </c>
      <c r="E3335" s="151" t="s">
        <v>6971</v>
      </c>
      <c r="F3335" s="151">
        <v>7</v>
      </c>
      <c r="G3335" s="151" t="s">
        <v>4820</v>
      </c>
      <c r="H3335" s="153">
        <v>8</v>
      </c>
      <c r="I3335" s="151">
        <v>16</v>
      </c>
      <c r="J3335" s="154" t="s">
        <v>161</v>
      </c>
    </row>
    <row r="3336" spans="1:10" x14ac:dyDescent="0.3">
      <c r="A3336" s="151">
        <v>3335</v>
      </c>
      <c r="B3336" s="151" t="s">
        <v>6992</v>
      </c>
      <c r="C3336" s="151" t="s">
        <v>6993</v>
      </c>
      <c r="D3336" s="151" t="s">
        <v>6970</v>
      </c>
      <c r="E3336" s="151" t="s">
        <v>6971</v>
      </c>
      <c r="F3336" s="151">
        <v>7</v>
      </c>
      <c r="G3336" s="151" t="s">
        <v>4820</v>
      </c>
      <c r="H3336" s="153">
        <v>8</v>
      </c>
      <c r="I3336" s="151">
        <v>16</v>
      </c>
      <c r="J3336" s="154" t="s">
        <v>161</v>
      </c>
    </row>
    <row r="3337" spans="1:10" x14ac:dyDescent="0.3">
      <c r="A3337" s="151">
        <v>3336</v>
      </c>
      <c r="B3337" s="151" t="s">
        <v>6994</v>
      </c>
      <c r="C3337" s="151" t="s">
        <v>6995</v>
      </c>
      <c r="D3337" s="151" t="s">
        <v>6970</v>
      </c>
      <c r="E3337" s="151" t="s">
        <v>6971</v>
      </c>
      <c r="F3337" s="151">
        <v>7</v>
      </c>
      <c r="G3337" s="151" t="s">
        <v>4820</v>
      </c>
      <c r="H3337" s="153">
        <v>8</v>
      </c>
      <c r="I3337" s="151">
        <v>16</v>
      </c>
      <c r="J3337" s="154" t="s">
        <v>161</v>
      </c>
    </row>
    <row r="3338" spans="1:10" x14ac:dyDescent="0.3">
      <c r="A3338" s="151">
        <v>3337</v>
      </c>
      <c r="B3338" s="151" t="s">
        <v>6996</v>
      </c>
      <c r="C3338" s="151" t="s">
        <v>6997</v>
      </c>
      <c r="D3338" s="151" t="s">
        <v>6970</v>
      </c>
      <c r="E3338" s="151" t="s">
        <v>6971</v>
      </c>
      <c r="F3338" s="151">
        <v>7</v>
      </c>
      <c r="G3338" s="151" t="s">
        <v>4820</v>
      </c>
      <c r="H3338" s="153">
        <v>8</v>
      </c>
      <c r="I3338" s="151">
        <v>16</v>
      </c>
      <c r="J3338" s="154" t="s">
        <v>161</v>
      </c>
    </row>
    <row r="3339" spans="1:10" x14ac:dyDescent="0.3">
      <c r="A3339" s="151">
        <v>3338</v>
      </c>
      <c r="B3339" s="151" t="s">
        <v>6998</v>
      </c>
      <c r="C3339" s="151" t="s">
        <v>6999</v>
      </c>
      <c r="D3339" s="151" t="s">
        <v>6970</v>
      </c>
      <c r="E3339" s="151" t="s">
        <v>6971</v>
      </c>
      <c r="F3339" s="151">
        <v>7</v>
      </c>
      <c r="G3339" s="151" t="s">
        <v>4820</v>
      </c>
      <c r="H3339" s="153">
        <v>8</v>
      </c>
      <c r="I3339" s="151">
        <v>16</v>
      </c>
      <c r="J3339" s="154" t="s">
        <v>161</v>
      </c>
    </row>
    <row r="3340" spans="1:10" x14ac:dyDescent="0.3">
      <c r="A3340" s="151">
        <v>3339</v>
      </c>
      <c r="B3340" s="151" t="s">
        <v>7000</v>
      </c>
      <c r="C3340" s="151" t="s">
        <v>7001</v>
      </c>
      <c r="D3340" s="151" t="s">
        <v>6970</v>
      </c>
      <c r="E3340" s="151" t="s">
        <v>6971</v>
      </c>
      <c r="F3340" s="151">
        <v>7</v>
      </c>
      <c r="G3340" s="151" t="s">
        <v>4820</v>
      </c>
      <c r="H3340" s="153">
        <v>9</v>
      </c>
      <c r="I3340" s="151">
        <v>17</v>
      </c>
      <c r="J3340" s="154" t="s">
        <v>72</v>
      </c>
    </row>
    <row r="3341" spans="1:10" x14ac:dyDescent="0.3">
      <c r="A3341" s="151">
        <v>3340</v>
      </c>
      <c r="B3341" s="151" t="s">
        <v>7002</v>
      </c>
      <c r="C3341" s="151" t="s">
        <v>7003</v>
      </c>
      <c r="D3341" s="151" t="s">
        <v>6970</v>
      </c>
      <c r="E3341" s="151" t="s">
        <v>6971</v>
      </c>
      <c r="F3341" s="151">
        <v>7</v>
      </c>
      <c r="G3341" s="151" t="s">
        <v>4820</v>
      </c>
      <c r="H3341" s="153">
        <v>8</v>
      </c>
      <c r="I3341" s="151">
        <v>16</v>
      </c>
      <c r="J3341" s="154" t="s">
        <v>161</v>
      </c>
    </row>
    <row r="3342" spans="1:10" x14ac:dyDescent="0.3">
      <c r="A3342" s="151">
        <v>3341</v>
      </c>
      <c r="B3342" s="151" t="s">
        <v>7004</v>
      </c>
      <c r="C3342" s="151" t="s">
        <v>7005</v>
      </c>
      <c r="D3342" s="151" t="s">
        <v>6970</v>
      </c>
      <c r="E3342" s="151" t="s">
        <v>6971</v>
      </c>
      <c r="F3342" s="151">
        <v>7</v>
      </c>
      <c r="G3342" s="151" t="s">
        <v>4820</v>
      </c>
      <c r="H3342" s="153">
        <v>9</v>
      </c>
      <c r="I3342" s="151">
        <v>17</v>
      </c>
      <c r="J3342" s="154" t="s">
        <v>72</v>
      </c>
    </row>
    <row r="3343" spans="1:10" x14ac:dyDescent="0.3">
      <c r="A3343" s="151">
        <v>3342</v>
      </c>
      <c r="B3343" s="151" t="s">
        <v>7006</v>
      </c>
      <c r="C3343" s="151" t="s">
        <v>7007</v>
      </c>
      <c r="D3343" s="151" t="s">
        <v>6970</v>
      </c>
      <c r="E3343" s="151" t="s">
        <v>6971</v>
      </c>
      <c r="F3343" s="151">
        <v>7</v>
      </c>
      <c r="G3343" s="151" t="s">
        <v>4820</v>
      </c>
      <c r="H3343" s="153">
        <v>9</v>
      </c>
      <c r="I3343" s="151">
        <v>17</v>
      </c>
      <c r="J3343" s="154" t="s">
        <v>72</v>
      </c>
    </row>
    <row r="3344" spans="1:10" x14ac:dyDescent="0.3">
      <c r="A3344" s="151">
        <v>3343</v>
      </c>
      <c r="B3344" s="151" t="s">
        <v>7008</v>
      </c>
      <c r="C3344" s="151" t="s">
        <v>7009</v>
      </c>
      <c r="D3344" s="151" t="s">
        <v>6970</v>
      </c>
      <c r="E3344" s="151" t="s">
        <v>6971</v>
      </c>
      <c r="F3344" s="151">
        <v>7</v>
      </c>
      <c r="G3344" s="151" t="s">
        <v>4820</v>
      </c>
      <c r="H3344" s="153">
        <v>9</v>
      </c>
      <c r="I3344" s="151">
        <v>17</v>
      </c>
      <c r="J3344" s="154" t="s">
        <v>72</v>
      </c>
    </row>
    <row r="3345" spans="1:10" x14ac:dyDescent="0.3">
      <c r="A3345" s="151">
        <v>3344</v>
      </c>
      <c r="B3345" s="151" t="s">
        <v>7010</v>
      </c>
      <c r="C3345" s="151" t="s">
        <v>7011</v>
      </c>
      <c r="D3345" s="151" t="s">
        <v>6970</v>
      </c>
      <c r="E3345" s="151" t="s">
        <v>6971</v>
      </c>
      <c r="F3345" s="151">
        <v>7</v>
      </c>
      <c r="G3345" s="151" t="s">
        <v>4820</v>
      </c>
      <c r="H3345" s="153">
        <v>9</v>
      </c>
      <c r="I3345" s="151">
        <v>17</v>
      </c>
      <c r="J3345" s="154" t="s">
        <v>72</v>
      </c>
    </row>
    <row r="3346" spans="1:10" x14ac:dyDescent="0.3">
      <c r="A3346" s="151">
        <v>3345</v>
      </c>
      <c r="B3346" s="151" t="s">
        <v>7012</v>
      </c>
      <c r="C3346" s="151" t="s">
        <v>7013</v>
      </c>
      <c r="D3346" s="151" t="s">
        <v>6970</v>
      </c>
      <c r="E3346" s="151" t="s">
        <v>6971</v>
      </c>
      <c r="F3346" s="151">
        <v>7</v>
      </c>
      <c r="G3346" s="151" t="s">
        <v>4820</v>
      </c>
      <c r="H3346" s="153">
        <v>9</v>
      </c>
      <c r="I3346" s="151">
        <v>17</v>
      </c>
      <c r="J3346" s="154" t="s">
        <v>72</v>
      </c>
    </row>
    <row r="3347" spans="1:10" x14ac:dyDescent="0.3">
      <c r="A3347" s="151">
        <v>3346</v>
      </c>
      <c r="B3347" s="151" t="s">
        <v>7014</v>
      </c>
      <c r="C3347" s="151" t="s">
        <v>7015</v>
      </c>
      <c r="D3347" s="151" t="s">
        <v>6970</v>
      </c>
      <c r="E3347" s="151" t="s">
        <v>6971</v>
      </c>
      <c r="F3347" s="151">
        <v>7</v>
      </c>
      <c r="G3347" s="151" t="s">
        <v>4820</v>
      </c>
      <c r="H3347" s="153">
        <v>9</v>
      </c>
      <c r="I3347" s="151">
        <v>17</v>
      </c>
      <c r="J3347" s="154" t="s">
        <v>72</v>
      </c>
    </row>
    <row r="3348" spans="1:10" x14ac:dyDescent="0.3">
      <c r="A3348" s="151">
        <v>3347</v>
      </c>
      <c r="B3348" s="151" t="s">
        <v>7016</v>
      </c>
      <c r="C3348" s="151" t="s">
        <v>7017</v>
      </c>
      <c r="D3348" s="151" t="s">
        <v>7018</v>
      </c>
      <c r="E3348" s="151" t="s">
        <v>7019</v>
      </c>
      <c r="F3348" s="151">
        <v>7</v>
      </c>
      <c r="G3348" s="151" t="s">
        <v>4820</v>
      </c>
      <c r="H3348" s="153">
        <v>9</v>
      </c>
      <c r="I3348" s="151">
        <v>17</v>
      </c>
      <c r="J3348" s="154" t="s">
        <v>88</v>
      </c>
    </row>
    <row r="3349" spans="1:10" x14ac:dyDescent="0.3">
      <c r="A3349" s="151">
        <v>3348</v>
      </c>
      <c r="B3349" s="151" t="s">
        <v>7020</v>
      </c>
      <c r="C3349" s="151" t="s">
        <v>7021</v>
      </c>
      <c r="D3349" s="151" t="s">
        <v>7018</v>
      </c>
      <c r="E3349" s="151" t="s">
        <v>7019</v>
      </c>
      <c r="F3349" s="151">
        <v>7</v>
      </c>
      <c r="G3349" s="151" t="s">
        <v>4820</v>
      </c>
      <c r="H3349" s="153">
        <v>9</v>
      </c>
      <c r="I3349" s="151">
        <v>17</v>
      </c>
      <c r="J3349" s="154" t="s">
        <v>72</v>
      </c>
    </row>
    <row r="3350" spans="1:10" x14ac:dyDescent="0.3">
      <c r="A3350" s="151">
        <v>3349</v>
      </c>
      <c r="B3350" s="151" t="s">
        <v>7022</v>
      </c>
      <c r="C3350" s="151" t="s">
        <v>7023</v>
      </c>
      <c r="D3350" s="151" t="s">
        <v>7018</v>
      </c>
      <c r="E3350" s="151" t="s">
        <v>7019</v>
      </c>
      <c r="F3350" s="151">
        <v>7</v>
      </c>
      <c r="G3350" s="151" t="s">
        <v>4820</v>
      </c>
      <c r="H3350" s="153">
        <v>9</v>
      </c>
      <c r="I3350" s="151">
        <v>17</v>
      </c>
      <c r="J3350" s="154" t="s">
        <v>88</v>
      </c>
    </row>
    <row r="3351" spans="1:10" x14ac:dyDescent="0.3">
      <c r="A3351" s="151">
        <v>3350</v>
      </c>
      <c r="B3351" s="151" t="s">
        <v>7024</v>
      </c>
      <c r="C3351" s="151" t="s">
        <v>7025</v>
      </c>
      <c r="D3351" s="151" t="s">
        <v>7018</v>
      </c>
      <c r="E3351" s="151" t="s">
        <v>7019</v>
      </c>
      <c r="F3351" s="151">
        <v>7</v>
      </c>
      <c r="G3351" s="151" t="s">
        <v>4820</v>
      </c>
      <c r="H3351" s="153">
        <v>9</v>
      </c>
      <c r="I3351" s="151">
        <v>17</v>
      </c>
      <c r="J3351" s="154" t="s">
        <v>72</v>
      </c>
    </row>
    <row r="3352" spans="1:10" x14ac:dyDescent="0.3">
      <c r="A3352" s="151">
        <v>3351</v>
      </c>
      <c r="B3352" s="151" t="s">
        <v>7026</v>
      </c>
      <c r="C3352" s="151" t="s">
        <v>7027</v>
      </c>
      <c r="D3352" s="151" t="s">
        <v>7018</v>
      </c>
      <c r="E3352" s="151" t="s">
        <v>7019</v>
      </c>
      <c r="F3352" s="151">
        <v>7</v>
      </c>
      <c r="G3352" s="151" t="s">
        <v>4820</v>
      </c>
      <c r="H3352" s="153">
        <v>7</v>
      </c>
      <c r="I3352" s="151">
        <v>13</v>
      </c>
      <c r="J3352" s="154" t="s">
        <v>75</v>
      </c>
    </row>
    <row r="3353" spans="1:10" x14ac:dyDescent="0.3">
      <c r="A3353" s="151">
        <v>3352</v>
      </c>
      <c r="B3353" s="151" t="s">
        <v>7028</v>
      </c>
      <c r="C3353" s="151" t="s">
        <v>7029</v>
      </c>
      <c r="D3353" s="151" t="s">
        <v>7018</v>
      </c>
      <c r="E3353" s="151" t="s">
        <v>7019</v>
      </c>
      <c r="F3353" s="151">
        <v>7</v>
      </c>
      <c r="G3353" s="151" t="s">
        <v>4820</v>
      </c>
      <c r="H3353" s="153">
        <v>7</v>
      </c>
      <c r="I3353" s="151">
        <v>13</v>
      </c>
      <c r="J3353" s="154" t="s">
        <v>75</v>
      </c>
    </row>
    <row r="3354" spans="1:10" x14ac:dyDescent="0.3">
      <c r="A3354" s="151">
        <v>3353</v>
      </c>
      <c r="B3354" s="151" t="s">
        <v>7030</v>
      </c>
      <c r="C3354" s="151" t="s">
        <v>7031</v>
      </c>
      <c r="D3354" s="151" t="s">
        <v>7018</v>
      </c>
      <c r="E3354" s="151" t="s">
        <v>7019</v>
      </c>
      <c r="F3354" s="151">
        <v>7</v>
      </c>
      <c r="G3354" s="151" t="s">
        <v>4820</v>
      </c>
      <c r="H3354" s="153">
        <v>7</v>
      </c>
      <c r="I3354" s="151">
        <v>13</v>
      </c>
      <c r="J3354" s="154" t="s">
        <v>75</v>
      </c>
    </row>
    <row r="3355" spans="1:10" x14ac:dyDescent="0.3">
      <c r="A3355" s="151">
        <v>3354</v>
      </c>
      <c r="B3355" s="151" t="s">
        <v>7032</v>
      </c>
      <c r="C3355" s="151" t="s">
        <v>7033</v>
      </c>
      <c r="D3355" s="151" t="s">
        <v>7018</v>
      </c>
      <c r="E3355" s="151" t="s">
        <v>7019</v>
      </c>
      <c r="F3355" s="151">
        <v>7</v>
      </c>
      <c r="G3355" s="151" t="s">
        <v>4820</v>
      </c>
      <c r="H3355" s="153">
        <v>7</v>
      </c>
      <c r="I3355" s="151">
        <v>13</v>
      </c>
      <c r="J3355" s="154" t="s">
        <v>75</v>
      </c>
    </row>
    <row r="3356" spans="1:10" x14ac:dyDescent="0.3">
      <c r="A3356" s="151">
        <v>3355</v>
      </c>
      <c r="B3356" s="151" t="s">
        <v>7034</v>
      </c>
      <c r="C3356" s="151" t="s">
        <v>7035</v>
      </c>
      <c r="D3356" s="151" t="s">
        <v>7018</v>
      </c>
      <c r="E3356" s="151" t="s">
        <v>7019</v>
      </c>
      <c r="F3356" s="151">
        <v>7</v>
      </c>
      <c r="G3356" s="151" t="s">
        <v>4820</v>
      </c>
      <c r="H3356" s="153">
        <v>7</v>
      </c>
      <c r="I3356" s="151">
        <v>13</v>
      </c>
      <c r="J3356" s="154" t="s">
        <v>75</v>
      </c>
    </row>
    <row r="3357" spans="1:10" x14ac:dyDescent="0.3">
      <c r="A3357" s="151">
        <v>3356</v>
      </c>
      <c r="B3357" s="151" t="s">
        <v>7036</v>
      </c>
      <c r="C3357" s="151" t="s">
        <v>7037</v>
      </c>
      <c r="D3357" s="151" t="s">
        <v>7018</v>
      </c>
      <c r="E3357" s="151" t="s">
        <v>7019</v>
      </c>
      <c r="F3357" s="151">
        <v>7</v>
      </c>
      <c r="G3357" s="151" t="s">
        <v>4820</v>
      </c>
      <c r="H3357" s="153">
        <v>9</v>
      </c>
      <c r="I3357" s="151">
        <v>17</v>
      </c>
      <c r="J3357" s="154" t="s">
        <v>72</v>
      </c>
    </row>
    <row r="3358" spans="1:10" x14ac:dyDescent="0.3">
      <c r="A3358" s="151">
        <v>3357</v>
      </c>
      <c r="B3358" s="151" t="s">
        <v>7038</v>
      </c>
      <c r="C3358" s="151" t="s">
        <v>7039</v>
      </c>
      <c r="D3358" s="151" t="s">
        <v>7018</v>
      </c>
      <c r="E3358" s="151" t="s">
        <v>7019</v>
      </c>
      <c r="F3358" s="151">
        <v>7</v>
      </c>
      <c r="G3358" s="151" t="s">
        <v>4820</v>
      </c>
      <c r="H3358" s="153">
        <v>7</v>
      </c>
      <c r="I3358" s="151">
        <v>13</v>
      </c>
      <c r="J3358" s="154" t="s">
        <v>75</v>
      </c>
    </row>
    <row r="3359" spans="1:10" x14ac:dyDescent="0.3">
      <c r="A3359" s="151">
        <v>3358</v>
      </c>
      <c r="B3359" s="151" t="s">
        <v>7040</v>
      </c>
      <c r="C3359" s="151" t="s">
        <v>7041</v>
      </c>
      <c r="D3359" s="151" t="s">
        <v>7018</v>
      </c>
      <c r="E3359" s="151" t="s">
        <v>7019</v>
      </c>
      <c r="F3359" s="151">
        <v>7</v>
      </c>
      <c r="G3359" s="151" t="s">
        <v>4820</v>
      </c>
      <c r="H3359" s="153">
        <v>7</v>
      </c>
      <c r="I3359" s="151">
        <v>13</v>
      </c>
      <c r="J3359" s="154" t="s">
        <v>75</v>
      </c>
    </row>
    <row r="3360" spans="1:10" x14ac:dyDescent="0.3">
      <c r="A3360" s="151">
        <v>3359</v>
      </c>
      <c r="B3360" s="151" t="s">
        <v>7042</v>
      </c>
      <c r="C3360" s="151" t="s">
        <v>7043</v>
      </c>
      <c r="D3360" s="151" t="s">
        <v>7018</v>
      </c>
      <c r="E3360" s="151" t="s">
        <v>7019</v>
      </c>
      <c r="F3360" s="151">
        <v>7</v>
      </c>
      <c r="G3360" s="151" t="s">
        <v>4820</v>
      </c>
      <c r="H3360" s="153">
        <v>7</v>
      </c>
      <c r="I3360" s="151">
        <v>13</v>
      </c>
      <c r="J3360" s="154" t="s">
        <v>75</v>
      </c>
    </row>
    <row r="3361" spans="1:10" x14ac:dyDescent="0.3">
      <c r="A3361" s="151">
        <v>3360</v>
      </c>
      <c r="B3361" s="151" t="s">
        <v>7044</v>
      </c>
      <c r="C3361" s="151" t="s">
        <v>7045</v>
      </c>
      <c r="D3361" s="151" t="s">
        <v>7018</v>
      </c>
      <c r="E3361" s="151" t="s">
        <v>7019</v>
      </c>
      <c r="F3361" s="151">
        <v>7</v>
      </c>
      <c r="G3361" s="151" t="s">
        <v>4820</v>
      </c>
      <c r="H3361" s="153">
        <v>7</v>
      </c>
      <c r="I3361" s="151">
        <v>13</v>
      </c>
      <c r="J3361" s="154" t="s">
        <v>75</v>
      </c>
    </row>
    <row r="3362" spans="1:10" x14ac:dyDescent="0.3">
      <c r="A3362" s="151">
        <v>3361</v>
      </c>
      <c r="B3362" s="151" t="s">
        <v>7046</v>
      </c>
      <c r="C3362" s="151" t="s">
        <v>7047</v>
      </c>
      <c r="D3362" s="151" t="s">
        <v>7018</v>
      </c>
      <c r="E3362" s="151" t="s">
        <v>7019</v>
      </c>
      <c r="F3362" s="151">
        <v>7</v>
      </c>
      <c r="G3362" s="151" t="s">
        <v>4820</v>
      </c>
      <c r="H3362" s="153">
        <v>7</v>
      </c>
      <c r="I3362" s="151">
        <v>13</v>
      </c>
      <c r="J3362" s="154" t="s">
        <v>75</v>
      </c>
    </row>
    <row r="3363" spans="1:10" x14ac:dyDescent="0.3">
      <c r="A3363" s="151">
        <v>3362</v>
      </c>
      <c r="B3363" s="151" t="s">
        <v>7048</v>
      </c>
      <c r="C3363" s="151" t="s">
        <v>7049</v>
      </c>
      <c r="D3363" s="151" t="s">
        <v>7018</v>
      </c>
      <c r="E3363" s="151" t="s">
        <v>7019</v>
      </c>
      <c r="F3363" s="151">
        <v>7</v>
      </c>
      <c r="G3363" s="151" t="s">
        <v>4820</v>
      </c>
      <c r="H3363" s="153">
        <v>7</v>
      </c>
      <c r="I3363" s="151">
        <v>13</v>
      </c>
      <c r="J3363" s="154" t="s">
        <v>75</v>
      </c>
    </row>
    <row r="3364" spans="1:10" x14ac:dyDescent="0.3">
      <c r="A3364" s="151">
        <v>3363</v>
      </c>
      <c r="B3364" s="151" t="s">
        <v>7050</v>
      </c>
      <c r="C3364" s="151" t="s">
        <v>7051</v>
      </c>
      <c r="D3364" s="151" t="s">
        <v>7018</v>
      </c>
      <c r="E3364" s="151" t="s">
        <v>7019</v>
      </c>
      <c r="F3364" s="151">
        <v>7</v>
      </c>
      <c r="G3364" s="151" t="s">
        <v>4820</v>
      </c>
      <c r="H3364" s="153">
        <v>7</v>
      </c>
      <c r="I3364" s="151">
        <v>13</v>
      </c>
      <c r="J3364" s="154" t="s">
        <v>75</v>
      </c>
    </row>
    <row r="3365" spans="1:10" x14ac:dyDescent="0.3">
      <c r="A3365" s="151">
        <v>3364</v>
      </c>
      <c r="B3365" s="151" t="s">
        <v>7052</v>
      </c>
      <c r="C3365" s="151" t="s">
        <v>7053</v>
      </c>
      <c r="D3365" s="151" t="s">
        <v>7018</v>
      </c>
      <c r="E3365" s="151" t="s">
        <v>7019</v>
      </c>
      <c r="F3365" s="151">
        <v>7</v>
      </c>
      <c r="G3365" s="151" t="s">
        <v>4820</v>
      </c>
      <c r="H3365" s="153">
        <v>7</v>
      </c>
      <c r="I3365" s="151">
        <v>13</v>
      </c>
      <c r="J3365" s="154" t="s">
        <v>75</v>
      </c>
    </row>
    <row r="3366" spans="1:10" x14ac:dyDescent="0.3">
      <c r="A3366" s="151">
        <v>3365</v>
      </c>
      <c r="B3366" s="151" t="s">
        <v>7054</v>
      </c>
      <c r="C3366" s="151" t="s">
        <v>7055</v>
      </c>
      <c r="D3366" s="151" t="s">
        <v>7018</v>
      </c>
      <c r="E3366" s="151" t="s">
        <v>7019</v>
      </c>
      <c r="F3366" s="151">
        <v>7</v>
      </c>
      <c r="G3366" s="151" t="s">
        <v>4820</v>
      </c>
      <c r="H3366" s="153">
        <v>7</v>
      </c>
      <c r="I3366" s="151">
        <v>13</v>
      </c>
      <c r="J3366" s="154" t="s">
        <v>75</v>
      </c>
    </row>
    <row r="3367" spans="1:10" x14ac:dyDescent="0.3">
      <c r="A3367" s="151">
        <v>3366</v>
      </c>
      <c r="B3367" s="151" t="s">
        <v>7056</v>
      </c>
      <c r="C3367" s="151" t="s">
        <v>7057</v>
      </c>
      <c r="D3367" s="151" t="s">
        <v>7018</v>
      </c>
      <c r="E3367" s="151" t="s">
        <v>7019</v>
      </c>
      <c r="F3367" s="151">
        <v>7</v>
      </c>
      <c r="G3367" s="151" t="s">
        <v>4820</v>
      </c>
      <c r="H3367" s="153">
        <v>7</v>
      </c>
      <c r="I3367" s="151">
        <v>13</v>
      </c>
      <c r="J3367" s="154" t="s">
        <v>75</v>
      </c>
    </row>
    <row r="3368" spans="1:10" x14ac:dyDescent="0.3">
      <c r="A3368" s="151">
        <v>3367</v>
      </c>
      <c r="B3368" s="151" t="s">
        <v>7058</v>
      </c>
      <c r="C3368" s="151" t="s">
        <v>7059</v>
      </c>
      <c r="D3368" s="151" t="s">
        <v>7018</v>
      </c>
      <c r="E3368" s="151" t="s">
        <v>7019</v>
      </c>
      <c r="F3368" s="151">
        <v>7</v>
      </c>
      <c r="G3368" s="151" t="s">
        <v>4820</v>
      </c>
      <c r="H3368" s="153">
        <v>7</v>
      </c>
      <c r="I3368" s="151">
        <v>13</v>
      </c>
      <c r="J3368" s="154" t="s">
        <v>75</v>
      </c>
    </row>
    <row r="3369" spans="1:10" x14ac:dyDescent="0.3">
      <c r="A3369" s="151">
        <v>3368</v>
      </c>
      <c r="B3369" s="151" t="s">
        <v>7060</v>
      </c>
      <c r="C3369" s="151" t="s">
        <v>7061</v>
      </c>
      <c r="D3369" s="151" t="s">
        <v>7018</v>
      </c>
      <c r="E3369" s="151" t="s">
        <v>7019</v>
      </c>
      <c r="F3369" s="151">
        <v>7</v>
      </c>
      <c r="G3369" s="151" t="s">
        <v>4820</v>
      </c>
      <c r="H3369" s="153">
        <v>7</v>
      </c>
      <c r="I3369" s="151">
        <v>13</v>
      </c>
      <c r="J3369" s="154" t="s">
        <v>75</v>
      </c>
    </row>
    <row r="3370" spans="1:10" x14ac:dyDescent="0.3">
      <c r="A3370" s="151">
        <v>3369</v>
      </c>
      <c r="B3370" s="151" t="s">
        <v>7062</v>
      </c>
      <c r="C3370" s="151" t="s">
        <v>7063</v>
      </c>
      <c r="D3370" s="151" t="s">
        <v>7018</v>
      </c>
      <c r="E3370" s="151" t="s">
        <v>7019</v>
      </c>
      <c r="F3370" s="151">
        <v>7</v>
      </c>
      <c r="G3370" s="151" t="s">
        <v>4820</v>
      </c>
      <c r="H3370" s="153">
        <v>7</v>
      </c>
      <c r="I3370" s="151">
        <v>13</v>
      </c>
      <c r="J3370" s="154" t="s">
        <v>75</v>
      </c>
    </row>
    <row r="3371" spans="1:10" x14ac:dyDescent="0.3">
      <c r="A3371" s="151">
        <v>3370</v>
      </c>
      <c r="B3371" s="151" t="s">
        <v>7064</v>
      </c>
      <c r="C3371" s="151" t="s">
        <v>7065</v>
      </c>
      <c r="D3371" s="151" t="s">
        <v>7066</v>
      </c>
      <c r="E3371" s="151" t="s">
        <v>7067</v>
      </c>
      <c r="F3371" s="151">
        <v>7</v>
      </c>
      <c r="G3371" s="151" t="s">
        <v>4820</v>
      </c>
      <c r="H3371" s="153">
        <v>6</v>
      </c>
      <c r="I3371" s="151">
        <v>9</v>
      </c>
      <c r="J3371" s="154" t="s">
        <v>277</v>
      </c>
    </row>
    <row r="3372" spans="1:10" x14ac:dyDescent="0.3">
      <c r="A3372" s="151">
        <v>3371</v>
      </c>
      <c r="B3372" s="151" t="s">
        <v>7068</v>
      </c>
      <c r="C3372" s="151" t="s">
        <v>7069</v>
      </c>
      <c r="D3372" s="151" t="s">
        <v>7066</v>
      </c>
      <c r="E3372" s="151" t="s">
        <v>7067</v>
      </c>
      <c r="F3372" s="151">
        <v>7</v>
      </c>
      <c r="G3372" s="151" t="s">
        <v>4820</v>
      </c>
      <c r="H3372" s="153">
        <v>6</v>
      </c>
      <c r="I3372" s="151">
        <v>9</v>
      </c>
      <c r="J3372" s="154" t="s">
        <v>277</v>
      </c>
    </row>
    <row r="3373" spans="1:10" x14ac:dyDescent="0.3">
      <c r="A3373" s="151">
        <v>3372</v>
      </c>
      <c r="B3373" s="151" t="s">
        <v>7070</v>
      </c>
      <c r="C3373" s="151" t="s">
        <v>7071</v>
      </c>
      <c r="D3373" s="151" t="s">
        <v>7066</v>
      </c>
      <c r="E3373" s="151" t="s">
        <v>7067</v>
      </c>
      <c r="F3373" s="151">
        <v>7</v>
      </c>
      <c r="G3373" s="151" t="s">
        <v>4820</v>
      </c>
      <c r="H3373" s="153">
        <v>6</v>
      </c>
      <c r="I3373" s="151">
        <v>9</v>
      </c>
      <c r="J3373" s="154" t="s">
        <v>277</v>
      </c>
    </row>
    <row r="3374" spans="1:10" x14ac:dyDescent="0.3">
      <c r="A3374" s="151">
        <v>3373</v>
      </c>
      <c r="B3374" s="151" t="s">
        <v>7072</v>
      </c>
      <c r="C3374" s="151" t="s">
        <v>7073</v>
      </c>
      <c r="D3374" s="151" t="s">
        <v>7066</v>
      </c>
      <c r="E3374" s="151" t="s">
        <v>7067</v>
      </c>
      <c r="F3374" s="151">
        <v>7</v>
      </c>
      <c r="G3374" s="151" t="s">
        <v>4820</v>
      </c>
      <c r="H3374" s="153">
        <v>6</v>
      </c>
      <c r="I3374" s="151">
        <v>9</v>
      </c>
      <c r="J3374" s="154" t="s">
        <v>277</v>
      </c>
    </row>
    <row r="3375" spans="1:10" x14ac:dyDescent="0.3">
      <c r="A3375" s="151">
        <v>3374</v>
      </c>
      <c r="B3375" s="151" t="s">
        <v>7074</v>
      </c>
      <c r="C3375" s="151" t="s">
        <v>7075</v>
      </c>
      <c r="D3375" s="151" t="s">
        <v>7066</v>
      </c>
      <c r="E3375" s="151" t="s">
        <v>7067</v>
      </c>
      <c r="F3375" s="151">
        <v>7</v>
      </c>
      <c r="G3375" s="151" t="s">
        <v>4820</v>
      </c>
      <c r="H3375" s="153">
        <v>6</v>
      </c>
      <c r="I3375" s="151">
        <v>9</v>
      </c>
      <c r="J3375" s="154" t="s">
        <v>277</v>
      </c>
    </row>
    <row r="3376" spans="1:10" x14ac:dyDescent="0.3">
      <c r="A3376" s="151">
        <v>3375</v>
      </c>
      <c r="B3376" s="151" t="s">
        <v>7076</v>
      </c>
      <c r="C3376" s="151" t="s">
        <v>7077</v>
      </c>
      <c r="D3376" s="151" t="s">
        <v>7066</v>
      </c>
      <c r="E3376" s="151" t="s">
        <v>7067</v>
      </c>
      <c r="F3376" s="151">
        <v>7</v>
      </c>
      <c r="G3376" s="151" t="s">
        <v>4820</v>
      </c>
      <c r="H3376" s="153">
        <v>6</v>
      </c>
      <c r="I3376" s="151">
        <v>9</v>
      </c>
      <c r="J3376" s="154" t="s">
        <v>277</v>
      </c>
    </row>
    <row r="3377" spans="1:10" x14ac:dyDescent="0.3">
      <c r="A3377" s="151">
        <v>3376</v>
      </c>
      <c r="B3377" s="151" t="s">
        <v>7078</v>
      </c>
      <c r="C3377" s="151" t="s">
        <v>7079</v>
      </c>
      <c r="D3377" s="151" t="s">
        <v>7066</v>
      </c>
      <c r="E3377" s="151" t="s">
        <v>7067</v>
      </c>
      <c r="F3377" s="151">
        <v>7</v>
      </c>
      <c r="G3377" s="151" t="s">
        <v>4820</v>
      </c>
      <c r="H3377" s="153">
        <v>6</v>
      </c>
      <c r="I3377" s="151">
        <v>9</v>
      </c>
      <c r="J3377" s="154" t="s">
        <v>277</v>
      </c>
    </row>
    <row r="3378" spans="1:10" x14ac:dyDescent="0.3">
      <c r="A3378" s="151">
        <v>3377</v>
      </c>
      <c r="B3378" s="151" t="s">
        <v>7080</v>
      </c>
      <c r="C3378" s="151" t="s">
        <v>7081</v>
      </c>
      <c r="D3378" s="151" t="s">
        <v>7066</v>
      </c>
      <c r="E3378" s="151" t="s">
        <v>7067</v>
      </c>
      <c r="F3378" s="151">
        <v>7</v>
      </c>
      <c r="G3378" s="151" t="s">
        <v>4820</v>
      </c>
      <c r="H3378" s="153">
        <v>6</v>
      </c>
      <c r="I3378" s="151">
        <v>9</v>
      </c>
      <c r="J3378" s="154" t="s">
        <v>277</v>
      </c>
    </row>
    <row r="3379" spans="1:10" x14ac:dyDescent="0.3">
      <c r="A3379" s="151">
        <v>3378</v>
      </c>
      <c r="B3379" s="151" t="s">
        <v>7082</v>
      </c>
      <c r="C3379" s="151" t="s">
        <v>7083</v>
      </c>
      <c r="D3379" s="151" t="s">
        <v>7066</v>
      </c>
      <c r="E3379" s="151" t="s">
        <v>7067</v>
      </c>
      <c r="F3379" s="151">
        <v>7</v>
      </c>
      <c r="G3379" s="151" t="s">
        <v>4820</v>
      </c>
      <c r="H3379" s="153">
        <v>6</v>
      </c>
      <c r="I3379" s="151">
        <v>9</v>
      </c>
      <c r="J3379" s="154" t="s">
        <v>277</v>
      </c>
    </row>
    <row r="3380" spans="1:10" x14ac:dyDescent="0.3">
      <c r="A3380" s="151">
        <v>3379</v>
      </c>
      <c r="B3380" s="151" t="s">
        <v>7084</v>
      </c>
      <c r="C3380" s="151" t="s">
        <v>7085</v>
      </c>
      <c r="D3380" s="151" t="s">
        <v>7066</v>
      </c>
      <c r="E3380" s="151" t="s">
        <v>7067</v>
      </c>
      <c r="F3380" s="151">
        <v>7</v>
      </c>
      <c r="G3380" s="151" t="s">
        <v>4820</v>
      </c>
      <c r="H3380" s="153">
        <v>6</v>
      </c>
      <c r="I3380" s="151">
        <v>9</v>
      </c>
      <c r="J3380" s="154" t="s">
        <v>277</v>
      </c>
    </row>
    <row r="3381" spans="1:10" x14ac:dyDescent="0.3">
      <c r="A3381" s="151">
        <v>3380</v>
      </c>
      <c r="B3381" s="151" t="s">
        <v>7086</v>
      </c>
      <c r="C3381" s="151" t="s">
        <v>7087</v>
      </c>
      <c r="D3381" s="151" t="s">
        <v>7066</v>
      </c>
      <c r="E3381" s="151" t="s">
        <v>7067</v>
      </c>
      <c r="F3381" s="151">
        <v>7</v>
      </c>
      <c r="G3381" s="151" t="s">
        <v>4820</v>
      </c>
      <c r="H3381" s="153">
        <v>6</v>
      </c>
      <c r="I3381" s="151">
        <v>9</v>
      </c>
      <c r="J3381" s="154" t="s">
        <v>277</v>
      </c>
    </row>
    <row r="3382" spans="1:10" x14ac:dyDescent="0.3">
      <c r="A3382" s="151">
        <v>3381</v>
      </c>
      <c r="B3382" s="151" t="s">
        <v>7088</v>
      </c>
      <c r="C3382" s="151" t="s">
        <v>7089</v>
      </c>
      <c r="D3382" s="151" t="s">
        <v>7066</v>
      </c>
      <c r="E3382" s="151" t="s">
        <v>7067</v>
      </c>
      <c r="F3382" s="151">
        <v>7</v>
      </c>
      <c r="G3382" s="151" t="s">
        <v>4820</v>
      </c>
      <c r="H3382" s="153">
        <v>6</v>
      </c>
      <c r="I3382" s="151">
        <v>9</v>
      </c>
      <c r="J3382" s="154" t="s">
        <v>277</v>
      </c>
    </row>
    <row r="3383" spans="1:10" x14ac:dyDescent="0.3">
      <c r="A3383" s="151">
        <v>3382</v>
      </c>
      <c r="B3383" s="151" t="s">
        <v>7090</v>
      </c>
      <c r="C3383" s="151" t="s">
        <v>7091</v>
      </c>
      <c r="D3383" s="151" t="s">
        <v>7066</v>
      </c>
      <c r="E3383" s="151" t="s">
        <v>7067</v>
      </c>
      <c r="F3383" s="151">
        <v>7</v>
      </c>
      <c r="G3383" s="151" t="s">
        <v>4820</v>
      </c>
      <c r="H3383" s="153">
        <v>6</v>
      </c>
      <c r="I3383" s="151">
        <v>9</v>
      </c>
      <c r="J3383" s="154" t="s">
        <v>277</v>
      </c>
    </row>
    <row r="3384" spans="1:10" x14ac:dyDescent="0.3">
      <c r="A3384" s="151">
        <v>3383</v>
      </c>
      <c r="B3384" s="151" t="s">
        <v>7092</v>
      </c>
      <c r="C3384" s="151" t="s">
        <v>7093</v>
      </c>
      <c r="D3384" s="151" t="s">
        <v>7066</v>
      </c>
      <c r="E3384" s="151" t="s">
        <v>7067</v>
      </c>
      <c r="F3384" s="151">
        <v>7</v>
      </c>
      <c r="G3384" s="151" t="s">
        <v>4820</v>
      </c>
      <c r="H3384" s="153">
        <v>6</v>
      </c>
      <c r="I3384" s="151">
        <v>9</v>
      </c>
      <c r="J3384" s="154" t="s">
        <v>277</v>
      </c>
    </row>
    <row r="3385" spans="1:10" x14ac:dyDescent="0.3">
      <c r="A3385" s="151">
        <v>3384</v>
      </c>
      <c r="B3385" s="151" t="s">
        <v>7094</v>
      </c>
      <c r="C3385" s="151" t="s">
        <v>7095</v>
      </c>
      <c r="D3385" s="151" t="s">
        <v>7066</v>
      </c>
      <c r="E3385" s="151" t="s">
        <v>7067</v>
      </c>
      <c r="F3385" s="151">
        <v>7</v>
      </c>
      <c r="G3385" s="151" t="s">
        <v>4820</v>
      </c>
      <c r="H3385" s="153">
        <v>6</v>
      </c>
      <c r="I3385" s="151">
        <v>9</v>
      </c>
      <c r="J3385" s="154" t="s">
        <v>277</v>
      </c>
    </row>
    <row r="3386" spans="1:10" x14ac:dyDescent="0.3">
      <c r="A3386" s="151">
        <v>3385</v>
      </c>
      <c r="B3386" s="151" t="s">
        <v>7096</v>
      </c>
      <c r="C3386" s="151" t="s">
        <v>7097</v>
      </c>
      <c r="D3386" s="151" t="s">
        <v>7066</v>
      </c>
      <c r="E3386" s="151" t="s">
        <v>7067</v>
      </c>
      <c r="F3386" s="151">
        <v>7</v>
      </c>
      <c r="G3386" s="151" t="s">
        <v>4820</v>
      </c>
      <c r="H3386" s="153">
        <v>6</v>
      </c>
      <c r="I3386" s="151">
        <v>9</v>
      </c>
      <c r="J3386" s="154" t="s">
        <v>277</v>
      </c>
    </row>
    <row r="3387" spans="1:10" x14ac:dyDescent="0.3">
      <c r="A3387" s="151">
        <v>3386</v>
      </c>
      <c r="B3387" s="151" t="s">
        <v>7098</v>
      </c>
      <c r="C3387" s="151" t="s">
        <v>7099</v>
      </c>
      <c r="D3387" s="151" t="s">
        <v>7066</v>
      </c>
      <c r="E3387" s="151" t="s">
        <v>7067</v>
      </c>
      <c r="F3387" s="151">
        <v>7</v>
      </c>
      <c r="G3387" s="151" t="s">
        <v>4820</v>
      </c>
      <c r="H3387" s="153">
        <v>6</v>
      </c>
      <c r="I3387" s="151">
        <v>9</v>
      </c>
      <c r="J3387" s="154" t="s">
        <v>277</v>
      </c>
    </row>
    <row r="3388" spans="1:10" x14ac:dyDescent="0.3">
      <c r="A3388" s="151">
        <v>3387</v>
      </c>
      <c r="B3388" s="151" t="s">
        <v>7100</v>
      </c>
      <c r="C3388" s="151" t="s">
        <v>7101</v>
      </c>
      <c r="D3388" s="151" t="s">
        <v>7066</v>
      </c>
      <c r="E3388" s="151" t="s">
        <v>7067</v>
      </c>
      <c r="F3388" s="151">
        <v>7</v>
      </c>
      <c r="G3388" s="151" t="s">
        <v>4820</v>
      </c>
      <c r="H3388" s="153">
        <v>6</v>
      </c>
      <c r="I3388" s="151">
        <v>9</v>
      </c>
      <c r="J3388" s="154" t="s">
        <v>277</v>
      </c>
    </row>
    <row r="3389" spans="1:10" x14ac:dyDescent="0.3">
      <c r="A3389" s="151">
        <v>3388</v>
      </c>
      <c r="B3389" s="151" t="s">
        <v>7102</v>
      </c>
      <c r="C3389" s="151" t="s">
        <v>7103</v>
      </c>
      <c r="D3389" s="151" t="s">
        <v>7066</v>
      </c>
      <c r="E3389" s="151" t="s">
        <v>7067</v>
      </c>
      <c r="F3389" s="151">
        <v>7</v>
      </c>
      <c r="G3389" s="151" t="s">
        <v>4820</v>
      </c>
      <c r="H3389" s="153">
        <v>6</v>
      </c>
      <c r="I3389" s="151">
        <v>9</v>
      </c>
      <c r="J3389" s="154" t="s">
        <v>277</v>
      </c>
    </row>
    <row r="3390" spans="1:10" x14ac:dyDescent="0.3">
      <c r="A3390" s="151">
        <v>3389</v>
      </c>
      <c r="B3390" s="151" t="s">
        <v>7104</v>
      </c>
      <c r="C3390" s="151" t="s">
        <v>7105</v>
      </c>
      <c r="D3390" s="151" t="s">
        <v>7066</v>
      </c>
      <c r="E3390" s="151" t="s">
        <v>7067</v>
      </c>
      <c r="F3390" s="151">
        <v>7</v>
      </c>
      <c r="G3390" s="151" t="s">
        <v>4820</v>
      </c>
      <c r="H3390" s="153">
        <v>6</v>
      </c>
      <c r="I3390" s="151">
        <v>9</v>
      </c>
      <c r="J3390" s="154" t="s">
        <v>277</v>
      </c>
    </row>
    <row r="3391" spans="1:10" x14ac:dyDescent="0.3">
      <c r="A3391" s="151">
        <v>3390</v>
      </c>
      <c r="B3391" s="151" t="s">
        <v>7106</v>
      </c>
      <c r="C3391" s="151" t="s">
        <v>7107</v>
      </c>
      <c r="D3391" s="151" t="s">
        <v>7066</v>
      </c>
      <c r="E3391" s="151" t="s">
        <v>7067</v>
      </c>
      <c r="F3391" s="151">
        <v>7</v>
      </c>
      <c r="G3391" s="151" t="s">
        <v>4820</v>
      </c>
      <c r="H3391" s="153">
        <v>6</v>
      </c>
      <c r="I3391" s="151">
        <v>9</v>
      </c>
      <c r="J3391" s="154" t="s">
        <v>277</v>
      </c>
    </row>
    <row r="3392" spans="1:10" x14ac:dyDescent="0.3">
      <c r="A3392" s="151">
        <v>3391</v>
      </c>
      <c r="B3392" s="151" t="s">
        <v>7108</v>
      </c>
      <c r="C3392" s="151" t="s">
        <v>7109</v>
      </c>
      <c r="D3392" s="151" t="s">
        <v>7066</v>
      </c>
      <c r="E3392" s="151" t="s">
        <v>7067</v>
      </c>
      <c r="F3392" s="151">
        <v>7</v>
      </c>
      <c r="G3392" s="151" t="s">
        <v>4820</v>
      </c>
      <c r="H3392" s="153">
        <v>6</v>
      </c>
      <c r="I3392" s="151">
        <v>9</v>
      </c>
      <c r="J3392" s="154" t="s">
        <v>277</v>
      </c>
    </row>
    <row r="3393" spans="1:10" x14ac:dyDescent="0.3">
      <c r="A3393" s="151">
        <v>3392</v>
      </c>
      <c r="B3393" s="151" t="s">
        <v>7110</v>
      </c>
      <c r="C3393" s="151" t="s">
        <v>7111</v>
      </c>
      <c r="D3393" s="151" t="s">
        <v>7066</v>
      </c>
      <c r="E3393" s="151" t="s">
        <v>7067</v>
      </c>
      <c r="F3393" s="151">
        <v>7</v>
      </c>
      <c r="G3393" s="151" t="s">
        <v>4820</v>
      </c>
      <c r="H3393" s="153">
        <v>6</v>
      </c>
      <c r="I3393" s="151">
        <v>9</v>
      </c>
      <c r="J3393" s="154" t="s">
        <v>277</v>
      </c>
    </row>
    <row r="3394" spans="1:10" x14ac:dyDescent="0.3">
      <c r="A3394" s="151">
        <v>3393</v>
      </c>
      <c r="B3394" s="151" t="s">
        <v>7112</v>
      </c>
      <c r="C3394" s="151" t="s">
        <v>7113</v>
      </c>
      <c r="D3394" s="151" t="s">
        <v>7066</v>
      </c>
      <c r="E3394" s="151" t="s">
        <v>7067</v>
      </c>
      <c r="F3394" s="151">
        <v>7</v>
      </c>
      <c r="G3394" s="151" t="s">
        <v>4820</v>
      </c>
      <c r="H3394" s="153">
        <v>6</v>
      </c>
      <c r="I3394" s="151">
        <v>9</v>
      </c>
      <c r="J3394" s="154" t="s">
        <v>277</v>
      </c>
    </row>
    <row r="3395" spans="1:10" x14ac:dyDescent="0.3">
      <c r="A3395" s="151">
        <v>3394</v>
      </c>
      <c r="B3395" s="151" t="s">
        <v>7114</v>
      </c>
      <c r="C3395" s="151" t="s">
        <v>7115</v>
      </c>
      <c r="D3395" s="151" t="s">
        <v>7066</v>
      </c>
      <c r="E3395" s="151" t="s">
        <v>7067</v>
      </c>
      <c r="F3395" s="151">
        <v>7</v>
      </c>
      <c r="G3395" s="151" t="s">
        <v>4820</v>
      </c>
      <c r="H3395" s="153">
        <v>6</v>
      </c>
      <c r="I3395" s="151">
        <v>9</v>
      </c>
      <c r="J3395" s="154" t="s">
        <v>277</v>
      </c>
    </row>
    <row r="3396" spans="1:10" x14ac:dyDescent="0.3">
      <c r="A3396" s="151">
        <v>3395</v>
      </c>
      <c r="B3396" s="151" t="s">
        <v>7116</v>
      </c>
      <c r="C3396" s="151" t="s">
        <v>7117</v>
      </c>
      <c r="D3396" s="151" t="s">
        <v>7066</v>
      </c>
      <c r="E3396" s="151" t="s">
        <v>7067</v>
      </c>
      <c r="F3396" s="151">
        <v>7</v>
      </c>
      <c r="G3396" s="151" t="s">
        <v>4820</v>
      </c>
      <c r="H3396" s="153">
        <v>6</v>
      </c>
      <c r="I3396" s="151">
        <v>9</v>
      </c>
      <c r="J3396" s="154" t="s">
        <v>277</v>
      </c>
    </row>
    <row r="3397" spans="1:10" x14ac:dyDescent="0.3">
      <c r="A3397" s="151">
        <v>3396</v>
      </c>
      <c r="B3397" s="151" t="s">
        <v>7118</v>
      </c>
      <c r="C3397" s="151" t="s">
        <v>7119</v>
      </c>
      <c r="D3397" s="151" t="s">
        <v>7066</v>
      </c>
      <c r="E3397" s="151" t="s">
        <v>7067</v>
      </c>
      <c r="F3397" s="151">
        <v>7</v>
      </c>
      <c r="G3397" s="151" t="s">
        <v>4820</v>
      </c>
      <c r="H3397" s="153">
        <v>6</v>
      </c>
      <c r="I3397" s="151">
        <v>9</v>
      </c>
      <c r="J3397" s="154" t="s">
        <v>277</v>
      </c>
    </row>
    <row r="3398" spans="1:10" x14ac:dyDescent="0.3">
      <c r="A3398" s="151">
        <v>3397</v>
      </c>
      <c r="B3398" s="151" t="s">
        <v>7120</v>
      </c>
      <c r="C3398" s="151" t="s">
        <v>7121</v>
      </c>
      <c r="D3398" s="151" t="s">
        <v>7066</v>
      </c>
      <c r="E3398" s="151" t="s">
        <v>7067</v>
      </c>
      <c r="F3398" s="151">
        <v>7</v>
      </c>
      <c r="G3398" s="151" t="s">
        <v>4820</v>
      </c>
      <c r="H3398" s="153">
        <v>6</v>
      </c>
      <c r="I3398" s="151">
        <v>9</v>
      </c>
      <c r="J3398" s="154" t="s">
        <v>277</v>
      </c>
    </row>
    <row r="3399" spans="1:10" x14ac:dyDescent="0.3">
      <c r="A3399" s="151">
        <v>3398</v>
      </c>
      <c r="B3399" s="151" t="s">
        <v>7122</v>
      </c>
      <c r="C3399" s="151" t="s">
        <v>7123</v>
      </c>
      <c r="D3399" s="151" t="s">
        <v>7066</v>
      </c>
      <c r="E3399" s="151" t="s">
        <v>7067</v>
      </c>
      <c r="F3399" s="151">
        <v>7</v>
      </c>
      <c r="G3399" s="151" t="s">
        <v>4820</v>
      </c>
      <c r="H3399" s="153">
        <v>6</v>
      </c>
      <c r="I3399" s="151">
        <v>9</v>
      </c>
      <c r="J3399" s="154" t="s">
        <v>277</v>
      </c>
    </row>
    <row r="3400" spans="1:10" x14ac:dyDescent="0.3">
      <c r="A3400" s="151">
        <v>3399</v>
      </c>
      <c r="B3400" s="151" t="s">
        <v>7124</v>
      </c>
      <c r="C3400" s="151" t="s">
        <v>7125</v>
      </c>
      <c r="D3400" s="151" t="s">
        <v>7066</v>
      </c>
      <c r="E3400" s="151" t="s">
        <v>7067</v>
      </c>
      <c r="F3400" s="151">
        <v>7</v>
      </c>
      <c r="G3400" s="151" t="s">
        <v>4820</v>
      </c>
      <c r="H3400" s="153">
        <v>6</v>
      </c>
      <c r="I3400" s="151">
        <v>9</v>
      </c>
      <c r="J3400" s="154" t="s">
        <v>277</v>
      </c>
    </row>
    <row r="3401" spans="1:10" x14ac:dyDescent="0.3">
      <c r="A3401" s="151">
        <v>3400</v>
      </c>
      <c r="B3401" s="151" t="s">
        <v>7126</v>
      </c>
      <c r="C3401" s="151" t="s">
        <v>7127</v>
      </c>
      <c r="D3401" s="151" t="s">
        <v>7066</v>
      </c>
      <c r="E3401" s="151" t="s">
        <v>7067</v>
      </c>
      <c r="F3401" s="151">
        <v>7</v>
      </c>
      <c r="G3401" s="151" t="s">
        <v>4820</v>
      </c>
      <c r="H3401" s="153">
        <v>6</v>
      </c>
      <c r="I3401" s="151">
        <v>9</v>
      </c>
      <c r="J3401" s="154" t="s">
        <v>277</v>
      </c>
    </row>
    <row r="3402" spans="1:10" x14ac:dyDescent="0.3">
      <c r="A3402" s="151">
        <v>3401</v>
      </c>
      <c r="B3402" s="151" t="s">
        <v>7128</v>
      </c>
      <c r="C3402" s="151" t="s">
        <v>7129</v>
      </c>
      <c r="D3402" s="151" t="s">
        <v>7066</v>
      </c>
      <c r="E3402" s="151" t="s">
        <v>7067</v>
      </c>
      <c r="F3402" s="151">
        <v>7</v>
      </c>
      <c r="G3402" s="151" t="s">
        <v>4820</v>
      </c>
      <c r="H3402" s="153">
        <v>6</v>
      </c>
      <c r="I3402" s="151">
        <v>9</v>
      </c>
      <c r="J3402" s="154" t="s">
        <v>277</v>
      </c>
    </row>
    <row r="3403" spans="1:10" x14ac:dyDescent="0.3">
      <c r="A3403" s="151">
        <v>3402</v>
      </c>
      <c r="B3403" s="151" t="s">
        <v>7130</v>
      </c>
      <c r="C3403" s="151" t="s">
        <v>7131</v>
      </c>
      <c r="D3403" s="151" t="s">
        <v>7066</v>
      </c>
      <c r="E3403" s="151" t="s">
        <v>7067</v>
      </c>
      <c r="F3403" s="151">
        <v>7</v>
      </c>
      <c r="G3403" s="151" t="s">
        <v>4820</v>
      </c>
      <c r="H3403" s="153">
        <v>6</v>
      </c>
      <c r="I3403" s="151">
        <v>9</v>
      </c>
      <c r="J3403" s="154" t="s">
        <v>277</v>
      </c>
    </row>
    <row r="3404" spans="1:10" x14ac:dyDescent="0.3">
      <c r="A3404" s="151">
        <v>3403</v>
      </c>
      <c r="B3404" s="151" t="s">
        <v>7132</v>
      </c>
      <c r="C3404" s="151" t="s">
        <v>7133</v>
      </c>
      <c r="D3404" s="151" t="s">
        <v>7066</v>
      </c>
      <c r="E3404" s="151" t="s">
        <v>7067</v>
      </c>
      <c r="F3404" s="151">
        <v>7</v>
      </c>
      <c r="G3404" s="151" t="s">
        <v>4820</v>
      </c>
      <c r="H3404" s="153">
        <v>6</v>
      </c>
      <c r="I3404" s="151">
        <v>9</v>
      </c>
      <c r="J3404" s="154" t="s">
        <v>277</v>
      </c>
    </row>
    <row r="3405" spans="1:10" x14ac:dyDescent="0.3">
      <c r="A3405" s="151">
        <v>3404</v>
      </c>
      <c r="B3405" s="151" t="s">
        <v>7134</v>
      </c>
      <c r="C3405" s="151" t="s">
        <v>7135</v>
      </c>
      <c r="D3405" s="151" t="s">
        <v>7136</v>
      </c>
      <c r="E3405" s="151" t="s">
        <v>7137</v>
      </c>
      <c r="F3405" s="151">
        <v>5</v>
      </c>
      <c r="G3405" s="151" t="s">
        <v>7138</v>
      </c>
      <c r="H3405" s="153">
        <v>9</v>
      </c>
      <c r="I3405" s="151">
        <v>17</v>
      </c>
      <c r="J3405" s="154" t="s">
        <v>88</v>
      </c>
    </row>
    <row r="3406" spans="1:10" x14ac:dyDescent="0.3">
      <c r="A3406" s="151">
        <v>3405</v>
      </c>
      <c r="B3406" s="151" t="s">
        <v>7139</v>
      </c>
      <c r="C3406" s="151" t="s">
        <v>7140</v>
      </c>
      <c r="D3406" s="151" t="s">
        <v>7136</v>
      </c>
      <c r="E3406" s="151" t="s">
        <v>7137</v>
      </c>
      <c r="F3406" s="151">
        <v>5</v>
      </c>
      <c r="G3406" s="151" t="s">
        <v>7138</v>
      </c>
      <c r="H3406" s="153">
        <v>9</v>
      </c>
      <c r="I3406" s="151">
        <v>17</v>
      </c>
      <c r="J3406" s="154" t="s">
        <v>88</v>
      </c>
    </row>
    <row r="3407" spans="1:10" x14ac:dyDescent="0.3">
      <c r="A3407" s="151">
        <v>3406</v>
      </c>
      <c r="B3407" s="151" t="s">
        <v>7141</v>
      </c>
      <c r="C3407" s="151" t="s">
        <v>7142</v>
      </c>
      <c r="D3407" s="151" t="s">
        <v>7136</v>
      </c>
      <c r="E3407" s="151" t="s">
        <v>7137</v>
      </c>
      <c r="F3407" s="151">
        <v>5</v>
      </c>
      <c r="G3407" s="151" t="s">
        <v>7138</v>
      </c>
      <c r="H3407" s="153">
        <v>9</v>
      </c>
      <c r="I3407" s="151">
        <v>17</v>
      </c>
      <c r="J3407" s="154" t="s">
        <v>88</v>
      </c>
    </row>
    <row r="3408" spans="1:10" x14ac:dyDescent="0.3">
      <c r="A3408" s="151">
        <v>3407</v>
      </c>
      <c r="B3408" s="151" t="s">
        <v>7143</v>
      </c>
      <c r="C3408" s="151" t="s">
        <v>7144</v>
      </c>
      <c r="D3408" s="151" t="s">
        <v>7136</v>
      </c>
      <c r="E3408" s="151" t="s">
        <v>7137</v>
      </c>
      <c r="F3408" s="151">
        <v>5</v>
      </c>
      <c r="G3408" s="151" t="s">
        <v>7138</v>
      </c>
      <c r="H3408" s="153">
        <v>8</v>
      </c>
      <c r="I3408" s="151">
        <v>16</v>
      </c>
      <c r="J3408" s="154" t="s">
        <v>161</v>
      </c>
    </row>
    <row r="3409" spans="1:10" x14ac:dyDescent="0.3">
      <c r="A3409" s="151">
        <v>3408</v>
      </c>
      <c r="B3409" s="151" t="s">
        <v>7145</v>
      </c>
      <c r="C3409" s="151" t="s">
        <v>7146</v>
      </c>
      <c r="D3409" s="151" t="s">
        <v>7136</v>
      </c>
      <c r="E3409" s="151" t="s">
        <v>7137</v>
      </c>
      <c r="F3409" s="151">
        <v>5</v>
      </c>
      <c r="G3409" s="151" t="s">
        <v>7138</v>
      </c>
      <c r="H3409" s="153">
        <v>8</v>
      </c>
      <c r="I3409" s="151">
        <v>16</v>
      </c>
      <c r="J3409" s="154" t="s">
        <v>161</v>
      </c>
    </row>
    <row r="3410" spans="1:10" x14ac:dyDescent="0.3">
      <c r="A3410" s="151">
        <v>3409</v>
      </c>
      <c r="B3410" s="151" t="s">
        <v>7147</v>
      </c>
      <c r="C3410" s="151" t="s">
        <v>7148</v>
      </c>
      <c r="D3410" s="151" t="s">
        <v>7136</v>
      </c>
      <c r="E3410" s="151" t="s">
        <v>7137</v>
      </c>
      <c r="F3410" s="151">
        <v>5</v>
      </c>
      <c r="G3410" s="151" t="s">
        <v>7138</v>
      </c>
      <c r="H3410" s="153">
        <v>8</v>
      </c>
      <c r="I3410" s="151">
        <v>16</v>
      </c>
      <c r="J3410" s="154" t="s">
        <v>161</v>
      </c>
    </row>
    <row r="3411" spans="1:10" x14ac:dyDescent="0.3">
      <c r="A3411" s="151">
        <v>3410</v>
      </c>
      <c r="B3411" s="151" t="s">
        <v>7149</v>
      </c>
      <c r="C3411" s="151" t="s">
        <v>7150</v>
      </c>
      <c r="D3411" s="151" t="s">
        <v>7136</v>
      </c>
      <c r="E3411" s="151" t="s">
        <v>7137</v>
      </c>
      <c r="F3411" s="151">
        <v>5</v>
      </c>
      <c r="G3411" s="151" t="s">
        <v>7138</v>
      </c>
      <c r="H3411" s="153">
        <v>8</v>
      </c>
      <c r="I3411" s="151">
        <v>16</v>
      </c>
      <c r="J3411" s="154" t="s">
        <v>161</v>
      </c>
    </row>
    <row r="3412" spans="1:10" x14ac:dyDescent="0.3">
      <c r="A3412" s="151">
        <v>3411</v>
      </c>
      <c r="B3412" s="151" t="s">
        <v>7151</v>
      </c>
      <c r="C3412" s="151" t="s">
        <v>7152</v>
      </c>
      <c r="D3412" s="151" t="s">
        <v>7136</v>
      </c>
      <c r="E3412" s="151" t="s">
        <v>7137</v>
      </c>
      <c r="F3412" s="151">
        <v>5</v>
      </c>
      <c r="G3412" s="151" t="s">
        <v>7138</v>
      </c>
      <c r="H3412" s="153">
        <v>8</v>
      </c>
      <c r="I3412" s="151">
        <v>16</v>
      </c>
      <c r="J3412" s="154" t="s">
        <v>161</v>
      </c>
    </row>
    <row r="3413" spans="1:10" x14ac:dyDescent="0.3">
      <c r="A3413" s="151">
        <v>3412</v>
      </c>
      <c r="B3413" s="151" t="s">
        <v>7153</v>
      </c>
      <c r="C3413" s="151" t="s">
        <v>7154</v>
      </c>
      <c r="D3413" s="151" t="s">
        <v>7136</v>
      </c>
      <c r="E3413" s="151" t="s">
        <v>7137</v>
      </c>
      <c r="F3413" s="151">
        <v>5</v>
      </c>
      <c r="G3413" s="151" t="s">
        <v>7138</v>
      </c>
      <c r="H3413" s="153">
        <v>8</v>
      </c>
      <c r="I3413" s="151">
        <v>16</v>
      </c>
      <c r="J3413" s="154" t="s">
        <v>161</v>
      </c>
    </row>
    <row r="3414" spans="1:10" x14ac:dyDescent="0.3">
      <c r="A3414" s="151">
        <v>3413</v>
      </c>
      <c r="B3414" s="151" t="s">
        <v>7155</v>
      </c>
      <c r="C3414" s="151" t="s">
        <v>7156</v>
      </c>
      <c r="D3414" s="151" t="s">
        <v>7136</v>
      </c>
      <c r="E3414" s="151" t="s">
        <v>7137</v>
      </c>
      <c r="F3414" s="151">
        <v>5</v>
      </c>
      <c r="G3414" s="151" t="s">
        <v>7138</v>
      </c>
      <c r="H3414" s="153">
        <v>9</v>
      </c>
      <c r="I3414" s="151">
        <v>17</v>
      </c>
      <c r="J3414" s="154" t="s">
        <v>72</v>
      </c>
    </row>
    <row r="3415" spans="1:10" x14ac:dyDescent="0.3">
      <c r="A3415" s="151">
        <v>3414</v>
      </c>
      <c r="B3415" s="151" t="s">
        <v>7157</v>
      </c>
      <c r="C3415" s="151" t="s">
        <v>7158</v>
      </c>
      <c r="D3415" s="151" t="s">
        <v>7136</v>
      </c>
      <c r="E3415" s="151" t="s">
        <v>7137</v>
      </c>
      <c r="F3415" s="151">
        <v>5</v>
      </c>
      <c r="G3415" s="151" t="s">
        <v>7138</v>
      </c>
      <c r="H3415" s="153">
        <v>8</v>
      </c>
      <c r="I3415" s="151">
        <v>16</v>
      </c>
      <c r="J3415" s="154" t="s">
        <v>161</v>
      </c>
    </row>
    <row r="3416" spans="1:10" x14ac:dyDescent="0.3">
      <c r="A3416" s="151">
        <v>3415</v>
      </c>
      <c r="B3416" s="151" t="s">
        <v>7159</v>
      </c>
      <c r="C3416" s="151" t="s">
        <v>7160</v>
      </c>
      <c r="D3416" s="151" t="s">
        <v>7136</v>
      </c>
      <c r="E3416" s="151" t="s">
        <v>7137</v>
      </c>
      <c r="F3416" s="151">
        <v>5</v>
      </c>
      <c r="G3416" s="151" t="s">
        <v>7138</v>
      </c>
      <c r="H3416" s="153">
        <v>8</v>
      </c>
      <c r="I3416" s="151">
        <v>16</v>
      </c>
      <c r="J3416" s="154" t="s">
        <v>161</v>
      </c>
    </row>
    <row r="3417" spans="1:10" x14ac:dyDescent="0.3">
      <c r="A3417" s="151">
        <v>3416</v>
      </c>
      <c r="B3417" s="151" t="s">
        <v>7161</v>
      </c>
      <c r="C3417" s="151" t="s">
        <v>7162</v>
      </c>
      <c r="D3417" s="151" t="s">
        <v>7136</v>
      </c>
      <c r="E3417" s="151" t="s">
        <v>7137</v>
      </c>
      <c r="F3417" s="151">
        <v>5</v>
      </c>
      <c r="G3417" s="151" t="s">
        <v>7138</v>
      </c>
      <c r="H3417" s="153">
        <v>8</v>
      </c>
      <c r="I3417" s="151">
        <v>16</v>
      </c>
      <c r="J3417" s="154" t="s">
        <v>161</v>
      </c>
    </row>
    <row r="3418" spans="1:10" x14ac:dyDescent="0.3">
      <c r="A3418" s="151">
        <v>3417</v>
      </c>
      <c r="B3418" s="151" t="s">
        <v>7163</v>
      </c>
      <c r="C3418" s="151" t="s">
        <v>7164</v>
      </c>
      <c r="D3418" s="151" t="s">
        <v>7136</v>
      </c>
      <c r="E3418" s="151" t="s">
        <v>7137</v>
      </c>
      <c r="F3418" s="151">
        <v>5</v>
      </c>
      <c r="G3418" s="151" t="s">
        <v>7138</v>
      </c>
      <c r="H3418" s="153">
        <v>8</v>
      </c>
      <c r="I3418" s="151">
        <v>16</v>
      </c>
      <c r="J3418" s="154" t="s">
        <v>161</v>
      </c>
    </row>
    <row r="3419" spans="1:10" x14ac:dyDescent="0.3">
      <c r="A3419" s="151">
        <v>3418</v>
      </c>
      <c r="B3419" s="151" t="s">
        <v>7165</v>
      </c>
      <c r="C3419" s="151" t="s">
        <v>7166</v>
      </c>
      <c r="D3419" s="151" t="s">
        <v>7136</v>
      </c>
      <c r="E3419" s="151" t="s">
        <v>7137</v>
      </c>
      <c r="F3419" s="151">
        <v>5</v>
      </c>
      <c r="G3419" s="151" t="s">
        <v>7138</v>
      </c>
      <c r="H3419" s="153">
        <v>8</v>
      </c>
      <c r="I3419" s="151">
        <v>16</v>
      </c>
      <c r="J3419" s="154" t="s">
        <v>161</v>
      </c>
    </row>
    <row r="3420" spans="1:10" x14ac:dyDescent="0.3">
      <c r="A3420" s="151">
        <v>3419</v>
      </c>
      <c r="B3420" s="151" t="s">
        <v>7167</v>
      </c>
      <c r="C3420" s="151" t="s">
        <v>7168</v>
      </c>
      <c r="D3420" s="151" t="s">
        <v>7136</v>
      </c>
      <c r="E3420" s="151" t="s">
        <v>7137</v>
      </c>
      <c r="F3420" s="151">
        <v>5</v>
      </c>
      <c r="G3420" s="151" t="s">
        <v>7138</v>
      </c>
      <c r="H3420" s="153">
        <v>9</v>
      </c>
      <c r="I3420" s="151">
        <v>17</v>
      </c>
      <c r="J3420" s="154" t="s">
        <v>72</v>
      </c>
    </row>
    <row r="3421" spans="1:10" x14ac:dyDescent="0.3">
      <c r="A3421" s="151">
        <v>3420</v>
      </c>
      <c r="B3421" s="151" t="s">
        <v>7169</v>
      </c>
      <c r="C3421" s="151" t="s">
        <v>7170</v>
      </c>
      <c r="D3421" s="151" t="s">
        <v>7136</v>
      </c>
      <c r="E3421" s="151" t="s">
        <v>7137</v>
      </c>
      <c r="F3421" s="151">
        <v>5</v>
      </c>
      <c r="G3421" s="151" t="s">
        <v>7138</v>
      </c>
      <c r="H3421" s="153">
        <v>8</v>
      </c>
      <c r="I3421" s="151">
        <v>16</v>
      </c>
      <c r="J3421" s="154" t="s">
        <v>161</v>
      </c>
    </row>
    <row r="3422" spans="1:10" x14ac:dyDescent="0.3">
      <c r="A3422" s="151">
        <v>3421</v>
      </c>
      <c r="B3422" s="151" t="s">
        <v>7171</v>
      </c>
      <c r="C3422" s="151" t="s">
        <v>7172</v>
      </c>
      <c r="D3422" s="151" t="s">
        <v>7136</v>
      </c>
      <c r="E3422" s="151" t="s">
        <v>7137</v>
      </c>
      <c r="F3422" s="151">
        <v>5</v>
      </c>
      <c r="G3422" s="151" t="s">
        <v>7138</v>
      </c>
      <c r="H3422" s="153">
        <v>8</v>
      </c>
      <c r="I3422" s="151">
        <v>16</v>
      </c>
      <c r="J3422" s="154" t="s">
        <v>161</v>
      </c>
    </row>
    <row r="3423" spans="1:10" x14ac:dyDescent="0.3">
      <c r="A3423" s="151">
        <v>3422</v>
      </c>
      <c r="B3423" s="151" t="s">
        <v>7173</v>
      </c>
      <c r="C3423" s="151" t="s">
        <v>7174</v>
      </c>
      <c r="D3423" s="151" t="s">
        <v>7136</v>
      </c>
      <c r="E3423" s="151" t="s">
        <v>7137</v>
      </c>
      <c r="F3423" s="151">
        <v>5</v>
      </c>
      <c r="G3423" s="151" t="s">
        <v>7138</v>
      </c>
      <c r="H3423" s="153">
        <v>8</v>
      </c>
      <c r="I3423" s="151">
        <v>16</v>
      </c>
      <c r="J3423" s="154" t="s">
        <v>161</v>
      </c>
    </row>
    <row r="3424" spans="1:10" x14ac:dyDescent="0.3">
      <c r="A3424" s="151">
        <v>3423</v>
      </c>
      <c r="B3424" s="151" t="s">
        <v>7175</v>
      </c>
      <c r="C3424" s="151" t="s">
        <v>7176</v>
      </c>
      <c r="D3424" s="151" t="s">
        <v>7136</v>
      </c>
      <c r="E3424" s="151" t="s">
        <v>7137</v>
      </c>
      <c r="F3424" s="151">
        <v>5</v>
      </c>
      <c r="G3424" s="151" t="s">
        <v>7138</v>
      </c>
      <c r="H3424" s="153">
        <v>9</v>
      </c>
      <c r="I3424" s="151">
        <v>17</v>
      </c>
      <c r="J3424" s="154" t="s">
        <v>72</v>
      </c>
    </row>
    <row r="3425" spans="1:10" x14ac:dyDescent="0.3">
      <c r="A3425" s="151">
        <v>3424</v>
      </c>
      <c r="B3425" s="151" t="s">
        <v>7177</v>
      </c>
      <c r="C3425" s="151" t="s">
        <v>7178</v>
      </c>
      <c r="D3425" s="151" t="s">
        <v>7136</v>
      </c>
      <c r="E3425" s="151" t="s">
        <v>7137</v>
      </c>
      <c r="F3425" s="151">
        <v>5</v>
      </c>
      <c r="G3425" s="151" t="s">
        <v>7138</v>
      </c>
      <c r="H3425" s="153">
        <v>9</v>
      </c>
      <c r="I3425" s="151">
        <v>17</v>
      </c>
      <c r="J3425" s="154" t="s">
        <v>72</v>
      </c>
    </row>
    <row r="3426" spans="1:10" x14ac:dyDescent="0.3">
      <c r="A3426" s="151">
        <v>3425</v>
      </c>
      <c r="B3426" s="151" t="s">
        <v>7179</v>
      </c>
      <c r="C3426" s="151" t="s">
        <v>7180</v>
      </c>
      <c r="D3426" s="151" t="s">
        <v>7136</v>
      </c>
      <c r="E3426" s="151" t="s">
        <v>7137</v>
      </c>
      <c r="F3426" s="151">
        <v>5</v>
      </c>
      <c r="G3426" s="151" t="s">
        <v>7138</v>
      </c>
      <c r="H3426" s="153">
        <v>9</v>
      </c>
      <c r="I3426" s="151">
        <v>17</v>
      </c>
      <c r="J3426" s="154" t="s">
        <v>72</v>
      </c>
    </row>
    <row r="3427" spans="1:10" x14ac:dyDescent="0.3">
      <c r="A3427" s="151">
        <v>3426</v>
      </c>
      <c r="B3427" s="151" t="s">
        <v>7181</v>
      </c>
      <c r="C3427" s="151" t="s">
        <v>7182</v>
      </c>
      <c r="D3427" s="151" t="s">
        <v>7136</v>
      </c>
      <c r="E3427" s="151" t="s">
        <v>7137</v>
      </c>
      <c r="F3427" s="151">
        <v>5</v>
      </c>
      <c r="G3427" s="151" t="s">
        <v>7138</v>
      </c>
      <c r="H3427" s="153">
        <v>9</v>
      </c>
      <c r="I3427" s="151">
        <v>17</v>
      </c>
      <c r="J3427" s="154" t="s">
        <v>72</v>
      </c>
    </row>
    <row r="3428" spans="1:10" x14ac:dyDescent="0.3">
      <c r="A3428" s="151">
        <v>3427</v>
      </c>
      <c r="B3428" s="151" t="s">
        <v>7183</v>
      </c>
      <c r="C3428" s="151" t="s">
        <v>7184</v>
      </c>
      <c r="D3428" s="151" t="s">
        <v>7136</v>
      </c>
      <c r="E3428" s="151" t="s">
        <v>7137</v>
      </c>
      <c r="F3428" s="151">
        <v>5</v>
      </c>
      <c r="G3428" s="151" t="s">
        <v>7138</v>
      </c>
      <c r="H3428" s="153">
        <v>9</v>
      </c>
      <c r="I3428" s="151">
        <v>17</v>
      </c>
      <c r="J3428" s="154" t="s">
        <v>88</v>
      </c>
    </row>
    <row r="3429" spans="1:10" x14ac:dyDescent="0.3">
      <c r="A3429" s="151">
        <v>3428</v>
      </c>
      <c r="B3429" s="151" t="s">
        <v>7185</v>
      </c>
      <c r="C3429" s="151" t="s">
        <v>7186</v>
      </c>
      <c r="D3429" s="151" t="s">
        <v>7136</v>
      </c>
      <c r="E3429" s="151" t="s">
        <v>7137</v>
      </c>
      <c r="F3429" s="151">
        <v>5</v>
      </c>
      <c r="G3429" s="151" t="s">
        <v>7138</v>
      </c>
      <c r="H3429" s="153">
        <v>9</v>
      </c>
      <c r="I3429" s="151">
        <v>17</v>
      </c>
      <c r="J3429" s="154" t="s">
        <v>88</v>
      </c>
    </row>
    <row r="3430" spans="1:10" x14ac:dyDescent="0.3">
      <c r="A3430" s="151">
        <v>3429</v>
      </c>
      <c r="B3430" s="151" t="s">
        <v>7187</v>
      </c>
      <c r="C3430" s="151" t="s">
        <v>7188</v>
      </c>
      <c r="D3430" s="151" t="s">
        <v>7136</v>
      </c>
      <c r="E3430" s="151" t="s">
        <v>7137</v>
      </c>
      <c r="F3430" s="151">
        <v>5</v>
      </c>
      <c r="G3430" s="151" t="s">
        <v>7138</v>
      </c>
      <c r="H3430" s="153">
        <v>9</v>
      </c>
      <c r="I3430" s="151">
        <v>17</v>
      </c>
      <c r="J3430" s="154" t="s">
        <v>88</v>
      </c>
    </row>
    <row r="3431" spans="1:10" x14ac:dyDescent="0.3">
      <c r="A3431" s="151">
        <v>3430</v>
      </c>
      <c r="B3431" s="151" t="s">
        <v>7189</v>
      </c>
      <c r="C3431" s="151" t="s">
        <v>7190</v>
      </c>
      <c r="D3431" s="151" t="s">
        <v>7136</v>
      </c>
      <c r="E3431" s="151" t="s">
        <v>7137</v>
      </c>
      <c r="F3431" s="151">
        <v>5</v>
      </c>
      <c r="G3431" s="151" t="s">
        <v>7138</v>
      </c>
      <c r="H3431" s="153">
        <v>9</v>
      </c>
      <c r="I3431" s="151">
        <v>17</v>
      </c>
      <c r="J3431" s="154" t="s">
        <v>88</v>
      </c>
    </row>
    <row r="3432" spans="1:10" x14ac:dyDescent="0.3">
      <c r="A3432" s="151">
        <v>3431</v>
      </c>
      <c r="B3432" s="151" t="s">
        <v>7191</v>
      </c>
      <c r="C3432" s="151" t="s">
        <v>7192</v>
      </c>
      <c r="D3432" s="151" t="s">
        <v>7193</v>
      </c>
      <c r="E3432" s="151" t="s">
        <v>7194</v>
      </c>
      <c r="F3432" s="151">
        <v>5</v>
      </c>
      <c r="G3432" s="151" t="s">
        <v>7138</v>
      </c>
      <c r="H3432" s="153">
        <v>6</v>
      </c>
      <c r="I3432" s="151">
        <v>10</v>
      </c>
      <c r="J3432" s="154" t="s">
        <v>277</v>
      </c>
    </row>
    <row r="3433" spans="1:10" x14ac:dyDescent="0.3">
      <c r="A3433" s="151">
        <v>3432</v>
      </c>
      <c r="B3433" s="151" t="s">
        <v>7195</v>
      </c>
      <c r="C3433" s="151" t="s">
        <v>7196</v>
      </c>
      <c r="D3433" s="151" t="s">
        <v>7193</v>
      </c>
      <c r="E3433" s="151" t="s">
        <v>7194</v>
      </c>
      <c r="F3433" s="151">
        <v>5</v>
      </c>
      <c r="G3433" s="151" t="s">
        <v>7138</v>
      </c>
      <c r="H3433" s="153">
        <v>6</v>
      </c>
      <c r="I3433" s="151">
        <v>10</v>
      </c>
      <c r="J3433" s="154" t="s">
        <v>277</v>
      </c>
    </row>
    <row r="3434" spans="1:10" x14ac:dyDescent="0.3">
      <c r="A3434" s="151">
        <v>3433</v>
      </c>
      <c r="B3434" s="151" t="s">
        <v>7197</v>
      </c>
      <c r="C3434" s="151" t="s">
        <v>7198</v>
      </c>
      <c r="D3434" s="151" t="s">
        <v>7193</v>
      </c>
      <c r="E3434" s="151" t="s">
        <v>7194</v>
      </c>
      <c r="F3434" s="151">
        <v>5</v>
      </c>
      <c r="G3434" s="151" t="s">
        <v>7138</v>
      </c>
      <c r="H3434" s="153">
        <v>6</v>
      </c>
      <c r="I3434" s="151">
        <v>10</v>
      </c>
      <c r="J3434" s="154" t="s">
        <v>277</v>
      </c>
    </row>
    <row r="3435" spans="1:10" x14ac:dyDescent="0.3">
      <c r="A3435" s="151">
        <v>3434</v>
      </c>
      <c r="B3435" s="151" t="s">
        <v>7199</v>
      </c>
      <c r="C3435" s="151" t="s">
        <v>7200</v>
      </c>
      <c r="D3435" s="151" t="s">
        <v>7193</v>
      </c>
      <c r="E3435" s="151" t="s">
        <v>7194</v>
      </c>
      <c r="F3435" s="151">
        <v>5</v>
      </c>
      <c r="G3435" s="151" t="s">
        <v>7138</v>
      </c>
      <c r="H3435" s="153">
        <v>6</v>
      </c>
      <c r="I3435" s="151">
        <v>10</v>
      </c>
      <c r="J3435" s="154" t="s">
        <v>277</v>
      </c>
    </row>
    <row r="3436" spans="1:10" x14ac:dyDescent="0.3">
      <c r="A3436" s="151">
        <v>3435</v>
      </c>
      <c r="B3436" s="151" t="s">
        <v>7201</v>
      </c>
      <c r="C3436" s="151" t="s">
        <v>7202</v>
      </c>
      <c r="D3436" s="151" t="s">
        <v>7193</v>
      </c>
      <c r="E3436" s="151" t="s">
        <v>7194</v>
      </c>
      <c r="F3436" s="151">
        <v>5</v>
      </c>
      <c r="G3436" s="151" t="s">
        <v>7138</v>
      </c>
      <c r="H3436" s="153">
        <v>6</v>
      </c>
      <c r="I3436" s="151">
        <v>10</v>
      </c>
      <c r="J3436" s="154" t="s">
        <v>277</v>
      </c>
    </row>
    <row r="3437" spans="1:10" x14ac:dyDescent="0.3">
      <c r="A3437" s="151">
        <v>3436</v>
      </c>
      <c r="B3437" s="151" t="s">
        <v>7203</v>
      </c>
      <c r="C3437" s="151" t="s">
        <v>7204</v>
      </c>
      <c r="D3437" s="151" t="s">
        <v>7193</v>
      </c>
      <c r="E3437" s="151" t="s">
        <v>7194</v>
      </c>
      <c r="F3437" s="151">
        <v>5</v>
      </c>
      <c r="G3437" s="151" t="s">
        <v>7138</v>
      </c>
      <c r="H3437" s="153">
        <v>6</v>
      </c>
      <c r="I3437" s="151">
        <v>10</v>
      </c>
      <c r="J3437" s="154" t="s">
        <v>277</v>
      </c>
    </row>
    <row r="3438" spans="1:10" x14ac:dyDescent="0.3">
      <c r="A3438" s="151">
        <v>3437</v>
      </c>
      <c r="B3438" s="151" t="s">
        <v>7205</v>
      </c>
      <c r="C3438" s="151" t="s">
        <v>7206</v>
      </c>
      <c r="D3438" s="151" t="s">
        <v>7193</v>
      </c>
      <c r="E3438" s="151" t="s">
        <v>7194</v>
      </c>
      <c r="F3438" s="151">
        <v>5</v>
      </c>
      <c r="G3438" s="151" t="s">
        <v>7138</v>
      </c>
      <c r="H3438" s="153">
        <v>6</v>
      </c>
      <c r="I3438" s="151">
        <v>10</v>
      </c>
      <c r="J3438" s="154" t="s">
        <v>277</v>
      </c>
    </row>
    <row r="3439" spans="1:10" x14ac:dyDescent="0.3">
      <c r="A3439" s="151">
        <v>3438</v>
      </c>
      <c r="B3439" s="151" t="s">
        <v>7207</v>
      </c>
      <c r="C3439" s="151" t="s">
        <v>7208</v>
      </c>
      <c r="D3439" s="151" t="s">
        <v>7193</v>
      </c>
      <c r="E3439" s="151" t="s">
        <v>7194</v>
      </c>
      <c r="F3439" s="151">
        <v>5</v>
      </c>
      <c r="G3439" s="151" t="s">
        <v>7138</v>
      </c>
      <c r="H3439" s="153">
        <v>9</v>
      </c>
      <c r="I3439" s="151">
        <v>17</v>
      </c>
      <c r="J3439" s="154" t="s">
        <v>72</v>
      </c>
    </row>
    <row r="3440" spans="1:10" x14ac:dyDescent="0.3">
      <c r="A3440" s="151">
        <v>3439</v>
      </c>
      <c r="B3440" s="151" t="s">
        <v>7209</v>
      </c>
      <c r="C3440" s="151" t="s">
        <v>7210</v>
      </c>
      <c r="D3440" s="151" t="s">
        <v>7193</v>
      </c>
      <c r="E3440" s="151" t="s">
        <v>7194</v>
      </c>
      <c r="F3440" s="151">
        <v>5</v>
      </c>
      <c r="G3440" s="151" t="s">
        <v>7138</v>
      </c>
      <c r="H3440" s="153">
        <v>6</v>
      </c>
      <c r="I3440" s="151">
        <v>10</v>
      </c>
      <c r="J3440" s="154" t="s">
        <v>277</v>
      </c>
    </row>
    <row r="3441" spans="1:10" x14ac:dyDescent="0.3">
      <c r="A3441" s="151">
        <v>3440</v>
      </c>
      <c r="B3441" s="151" t="s">
        <v>7211</v>
      </c>
      <c r="C3441" s="151" t="s">
        <v>7212</v>
      </c>
      <c r="D3441" s="151" t="s">
        <v>7193</v>
      </c>
      <c r="E3441" s="151" t="s">
        <v>7194</v>
      </c>
      <c r="F3441" s="151">
        <v>5</v>
      </c>
      <c r="G3441" s="151" t="s">
        <v>7138</v>
      </c>
      <c r="H3441" s="153">
        <v>6</v>
      </c>
      <c r="I3441" s="151">
        <v>10</v>
      </c>
      <c r="J3441" s="154" t="s">
        <v>277</v>
      </c>
    </row>
    <row r="3442" spans="1:10" x14ac:dyDescent="0.3">
      <c r="A3442" s="151">
        <v>3441</v>
      </c>
      <c r="B3442" s="151" t="s">
        <v>7213</v>
      </c>
      <c r="C3442" s="151" t="s">
        <v>7214</v>
      </c>
      <c r="D3442" s="151" t="s">
        <v>7193</v>
      </c>
      <c r="E3442" s="151" t="s">
        <v>7194</v>
      </c>
      <c r="F3442" s="151">
        <v>5</v>
      </c>
      <c r="G3442" s="151" t="s">
        <v>7138</v>
      </c>
      <c r="H3442" s="153">
        <v>6</v>
      </c>
      <c r="I3442" s="151">
        <v>10</v>
      </c>
      <c r="J3442" s="154" t="s">
        <v>277</v>
      </c>
    </row>
    <row r="3443" spans="1:10" x14ac:dyDescent="0.3">
      <c r="A3443" s="151">
        <v>3442</v>
      </c>
      <c r="B3443" s="151" t="s">
        <v>7215</v>
      </c>
      <c r="C3443" s="151" t="s">
        <v>7216</v>
      </c>
      <c r="D3443" s="151" t="s">
        <v>7193</v>
      </c>
      <c r="E3443" s="151" t="s">
        <v>7194</v>
      </c>
      <c r="F3443" s="151">
        <v>5</v>
      </c>
      <c r="G3443" s="151" t="s">
        <v>7138</v>
      </c>
      <c r="H3443" s="153">
        <v>6</v>
      </c>
      <c r="I3443" s="151">
        <v>10</v>
      </c>
      <c r="J3443" s="154" t="s">
        <v>277</v>
      </c>
    </row>
    <row r="3444" spans="1:10" x14ac:dyDescent="0.3">
      <c r="A3444" s="151">
        <v>3443</v>
      </c>
      <c r="B3444" s="151" t="s">
        <v>7217</v>
      </c>
      <c r="C3444" s="151" t="s">
        <v>7218</v>
      </c>
      <c r="D3444" s="151" t="s">
        <v>7193</v>
      </c>
      <c r="E3444" s="151" t="s">
        <v>7194</v>
      </c>
      <c r="F3444" s="151">
        <v>5</v>
      </c>
      <c r="G3444" s="151" t="s">
        <v>7138</v>
      </c>
      <c r="H3444" s="153">
        <v>6</v>
      </c>
      <c r="I3444" s="151">
        <v>10</v>
      </c>
      <c r="J3444" s="154" t="s">
        <v>277</v>
      </c>
    </row>
    <row r="3445" spans="1:10" x14ac:dyDescent="0.3">
      <c r="A3445" s="151">
        <v>3444</v>
      </c>
      <c r="B3445" s="151" t="s">
        <v>7219</v>
      </c>
      <c r="C3445" s="151" t="s">
        <v>7220</v>
      </c>
      <c r="D3445" s="151" t="s">
        <v>7193</v>
      </c>
      <c r="E3445" s="151" t="s">
        <v>7194</v>
      </c>
      <c r="F3445" s="151">
        <v>5</v>
      </c>
      <c r="G3445" s="151" t="s">
        <v>7138</v>
      </c>
      <c r="H3445" s="153">
        <v>6</v>
      </c>
      <c r="I3445" s="151">
        <v>10</v>
      </c>
      <c r="J3445" s="154" t="s">
        <v>277</v>
      </c>
    </row>
    <row r="3446" spans="1:10" x14ac:dyDescent="0.3">
      <c r="A3446" s="151">
        <v>3445</v>
      </c>
      <c r="B3446" s="151" t="s">
        <v>7221</v>
      </c>
      <c r="C3446" s="151" t="s">
        <v>7222</v>
      </c>
      <c r="D3446" s="151" t="s">
        <v>7193</v>
      </c>
      <c r="E3446" s="151" t="s">
        <v>7194</v>
      </c>
      <c r="F3446" s="151">
        <v>5</v>
      </c>
      <c r="G3446" s="151" t="s">
        <v>7138</v>
      </c>
      <c r="H3446" s="153">
        <v>6</v>
      </c>
      <c r="I3446" s="151">
        <v>10</v>
      </c>
      <c r="J3446" s="154" t="s">
        <v>277</v>
      </c>
    </row>
    <row r="3447" spans="1:10" x14ac:dyDescent="0.3">
      <c r="A3447" s="151">
        <v>3446</v>
      </c>
      <c r="B3447" s="151" t="s">
        <v>7223</v>
      </c>
      <c r="C3447" s="151" t="s">
        <v>7224</v>
      </c>
      <c r="D3447" s="151" t="s">
        <v>7193</v>
      </c>
      <c r="E3447" s="151" t="s">
        <v>7194</v>
      </c>
      <c r="F3447" s="151">
        <v>5</v>
      </c>
      <c r="G3447" s="151" t="s">
        <v>7138</v>
      </c>
      <c r="H3447" s="153">
        <v>6</v>
      </c>
      <c r="I3447" s="151">
        <v>10</v>
      </c>
      <c r="J3447" s="154" t="s">
        <v>277</v>
      </c>
    </row>
    <row r="3448" spans="1:10" x14ac:dyDescent="0.3">
      <c r="A3448" s="151">
        <v>3447</v>
      </c>
      <c r="B3448" s="151" t="s">
        <v>7225</v>
      </c>
      <c r="C3448" s="151" t="s">
        <v>7226</v>
      </c>
      <c r="D3448" s="151" t="s">
        <v>7193</v>
      </c>
      <c r="E3448" s="151" t="s">
        <v>7194</v>
      </c>
      <c r="F3448" s="151">
        <v>5</v>
      </c>
      <c r="G3448" s="151" t="s">
        <v>7138</v>
      </c>
      <c r="H3448" s="153">
        <v>6</v>
      </c>
      <c r="I3448" s="151">
        <v>10</v>
      </c>
      <c r="J3448" s="154" t="s">
        <v>277</v>
      </c>
    </row>
    <row r="3449" spans="1:10" x14ac:dyDescent="0.3">
      <c r="A3449" s="151">
        <v>3448</v>
      </c>
      <c r="B3449" s="151" t="s">
        <v>7227</v>
      </c>
      <c r="C3449" s="151" t="s">
        <v>7228</v>
      </c>
      <c r="D3449" s="151" t="s">
        <v>7193</v>
      </c>
      <c r="E3449" s="151" t="s">
        <v>7194</v>
      </c>
      <c r="F3449" s="151">
        <v>5</v>
      </c>
      <c r="G3449" s="151" t="s">
        <v>7138</v>
      </c>
      <c r="H3449" s="153">
        <v>6</v>
      </c>
      <c r="I3449" s="151">
        <v>10</v>
      </c>
      <c r="J3449" s="154" t="s">
        <v>277</v>
      </c>
    </row>
    <row r="3450" spans="1:10" x14ac:dyDescent="0.3">
      <c r="A3450" s="151">
        <v>3449</v>
      </c>
      <c r="B3450" s="151" t="s">
        <v>7229</v>
      </c>
      <c r="C3450" s="151" t="s">
        <v>7230</v>
      </c>
      <c r="D3450" s="151" t="s">
        <v>7193</v>
      </c>
      <c r="E3450" s="151" t="s">
        <v>7194</v>
      </c>
      <c r="F3450" s="151">
        <v>5</v>
      </c>
      <c r="G3450" s="151" t="s">
        <v>7138</v>
      </c>
      <c r="H3450" s="153">
        <v>6</v>
      </c>
      <c r="I3450" s="151">
        <v>10</v>
      </c>
      <c r="J3450" s="154" t="s">
        <v>277</v>
      </c>
    </row>
    <row r="3451" spans="1:10" x14ac:dyDescent="0.3">
      <c r="A3451" s="151">
        <v>3450</v>
      </c>
      <c r="B3451" s="151" t="s">
        <v>7231</v>
      </c>
      <c r="C3451" s="151" t="s">
        <v>7232</v>
      </c>
      <c r="D3451" s="151" t="s">
        <v>7193</v>
      </c>
      <c r="E3451" s="151" t="s">
        <v>7194</v>
      </c>
      <c r="F3451" s="151">
        <v>5</v>
      </c>
      <c r="G3451" s="151" t="s">
        <v>7138</v>
      </c>
      <c r="H3451" s="153">
        <v>6</v>
      </c>
      <c r="I3451" s="151">
        <v>10</v>
      </c>
      <c r="J3451" s="154" t="s">
        <v>277</v>
      </c>
    </row>
    <row r="3452" spans="1:10" x14ac:dyDescent="0.3">
      <c r="A3452" s="151">
        <v>3451</v>
      </c>
      <c r="B3452" s="151" t="s">
        <v>7233</v>
      </c>
      <c r="C3452" s="151" t="s">
        <v>7234</v>
      </c>
      <c r="D3452" s="151" t="s">
        <v>7193</v>
      </c>
      <c r="E3452" s="151" t="s">
        <v>7194</v>
      </c>
      <c r="F3452" s="151">
        <v>5</v>
      </c>
      <c r="G3452" s="151" t="s">
        <v>7138</v>
      </c>
      <c r="H3452" s="153">
        <v>6</v>
      </c>
      <c r="I3452" s="151">
        <v>10</v>
      </c>
      <c r="J3452" s="154" t="s">
        <v>277</v>
      </c>
    </row>
    <row r="3453" spans="1:10" x14ac:dyDescent="0.3">
      <c r="A3453" s="151">
        <v>3452</v>
      </c>
      <c r="B3453" s="151" t="s">
        <v>7235</v>
      </c>
      <c r="C3453" s="151" t="s">
        <v>7236</v>
      </c>
      <c r="D3453" s="151" t="s">
        <v>7193</v>
      </c>
      <c r="E3453" s="151" t="s">
        <v>7194</v>
      </c>
      <c r="F3453" s="151">
        <v>5</v>
      </c>
      <c r="G3453" s="151" t="s">
        <v>7138</v>
      </c>
      <c r="H3453" s="153">
        <v>6</v>
      </c>
      <c r="I3453" s="151">
        <v>10</v>
      </c>
      <c r="J3453" s="154" t="s">
        <v>277</v>
      </c>
    </row>
    <row r="3454" spans="1:10" x14ac:dyDescent="0.3">
      <c r="A3454" s="151">
        <v>3453</v>
      </c>
      <c r="B3454" s="151" t="s">
        <v>7237</v>
      </c>
      <c r="C3454" s="151" t="s">
        <v>7238</v>
      </c>
      <c r="D3454" s="151" t="s">
        <v>7193</v>
      </c>
      <c r="E3454" s="151" t="s">
        <v>7194</v>
      </c>
      <c r="F3454" s="151">
        <v>5</v>
      </c>
      <c r="G3454" s="151" t="s">
        <v>7138</v>
      </c>
      <c r="H3454" s="153">
        <v>6</v>
      </c>
      <c r="I3454" s="151">
        <v>10</v>
      </c>
      <c r="J3454" s="154" t="s">
        <v>277</v>
      </c>
    </row>
    <row r="3455" spans="1:10" x14ac:dyDescent="0.3">
      <c r="A3455" s="151">
        <v>3454</v>
      </c>
      <c r="B3455" s="151" t="s">
        <v>7239</v>
      </c>
      <c r="C3455" s="151" t="s">
        <v>7240</v>
      </c>
      <c r="D3455" s="151" t="s">
        <v>7193</v>
      </c>
      <c r="E3455" s="151" t="s">
        <v>7194</v>
      </c>
      <c r="F3455" s="151">
        <v>5</v>
      </c>
      <c r="G3455" s="151" t="s">
        <v>7138</v>
      </c>
      <c r="H3455" s="153">
        <v>6</v>
      </c>
      <c r="I3455" s="151">
        <v>10</v>
      </c>
      <c r="J3455" s="154" t="s">
        <v>277</v>
      </c>
    </row>
    <row r="3456" spans="1:10" x14ac:dyDescent="0.3">
      <c r="A3456" s="151">
        <v>3455</v>
      </c>
      <c r="B3456" s="151" t="s">
        <v>7241</v>
      </c>
      <c r="C3456" s="151" t="s">
        <v>7242</v>
      </c>
      <c r="D3456" s="151" t="s">
        <v>7193</v>
      </c>
      <c r="E3456" s="151" t="s">
        <v>7194</v>
      </c>
      <c r="F3456" s="151">
        <v>5</v>
      </c>
      <c r="G3456" s="151" t="s">
        <v>7138</v>
      </c>
      <c r="H3456" s="153">
        <v>6</v>
      </c>
      <c r="I3456" s="151">
        <v>10</v>
      </c>
      <c r="J3456" s="154" t="s">
        <v>277</v>
      </c>
    </row>
    <row r="3457" spans="1:10" x14ac:dyDescent="0.3">
      <c r="A3457" s="151">
        <v>3456</v>
      </c>
      <c r="B3457" s="151" t="s">
        <v>7243</v>
      </c>
      <c r="C3457" s="151" t="s">
        <v>7244</v>
      </c>
      <c r="D3457" s="151" t="s">
        <v>7193</v>
      </c>
      <c r="E3457" s="151" t="s">
        <v>7194</v>
      </c>
      <c r="F3457" s="151">
        <v>5</v>
      </c>
      <c r="G3457" s="151" t="s">
        <v>7138</v>
      </c>
      <c r="H3457" s="153">
        <v>6</v>
      </c>
      <c r="I3457" s="151">
        <v>10</v>
      </c>
      <c r="J3457" s="154" t="s">
        <v>277</v>
      </c>
    </row>
    <row r="3458" spans="1:10" x14ac:dyDescent="0.3">
      <c r="A3458" s="151">
        <v>3457</v>
      </c>
      <c r="B3458" s="151" t="s">
        <v>7245</v>
      </c>
      <c r="C3458" s="151" t="s">
        <v>7246</v>
      </c>
      <c r="D3458" s="151" t="s">
        <v>7193</v>
      </c>
      <c r="E3458" s="151" t="s">
        <v>7194</v>
      </c>
      <c r="F3458" s="151">
        <v>5</v>
      </c>
      <c r="G3458" s="151" t="s">
        <v>7138</v>
      </c>
      <c r="H3458" s="153">
        <v>6</v>
      </c>
      <c r="I3458" s="151">
        <v>10</v>
      </c>
      <c r="J3458" s="154" t="s">
        <v>277</v>
      </c>
    </row>
    <row r="3459" spans="1:10" x14ac:dyDescent="0.3">
      <c r="A3459" s="151">
        <v>3458</v>
      </c>
      <c r="B3459" s="151" t="s">
        <v>7247</v>
      </c>
      <c r="C3459" s="151" t="s">
        <v>7248</v>
      </c>
      <c r="D3459" s="151" t="s">
        <v>7193</v>
      </c>
      <c r="E3459" s="151" t="s">
        <v>7194</v>
      </c>
      <c r="F3459" s="151">
        <v>5</v>
      </c>
      <c r="G3459" s="151" t="s">
        <v>7138</v>
      </c>
      <c r="H3459" s="153">
        <v>6</v>
      </c>
      <c r="I3459" s="151">
        <v>10</v>
      </c>
      <c r="J3459" s="154" t="s">
        <v>277</v>
      </c>
    </row>
    <row r="3460" spans="1:10" x14ac:dyDescent="0.3">
      <c r="A3460" s="151">
        <v>3459</v>
      </c>
      <c r="B3460" s="151" t="s">
        <v>7249</v>
      </c>
      <c r="C3460" s="151" t="s">
        <v>7250</v>
      </c>
      <c r="D3460" s="151" t="s">
        <v>7193</v>
      </c>
      <c r="E3460" s="151" t="s">
        <v>7194</v>
      </c>
      <c r="F3460" s="151">
        <v>5</v>
      </c>
      <c r="G3460" s="151" t="s">
        <v>7138</v>
      </c>
      <c r="H3460" s="153">
        <v>6</v>
      </c>
      <c r="I3460" s="151">
        <v>10</v>
      </c>
      <c r="J3460" s="154" t="s">
        <v>277</v>
      </c>
    </row>
    <row r="3461" spans="1:10" x14ac:dyDescent="0.3">
      <c r="A3461" s="151">
        <v>3460</v>
      </c>
      <c r="B3461" s="151" t="s">
        <v>7251</v>
      </c>
      <c r="C3461" s="151" t="s">
        <v>7252</v>
      </c>
      <c r="D3461" s="151" t="s">
        <v>7193</v>
      </c>
      <c r="E3461" s="151" t="s">
        <v>7194</v>
      </c>
      <c r="F3461" s="151">
        <v>5</v>
      </c>
      <c r="G3461" s="151" t="s">
        <v>7138</v>
      </c>
      <c r="H3461" s="153">
        <v>6</v>
      </c>
      <c r="I3461" s="151">
        <v>10</v>
      </c>
      <c r="J3461" s="154" t="s">
        <v>277</v>
      </c>
    </row>
    <row r="3462" spans="1:10" x14ac:dyDescent="0.3">
      <c r="A3462" s="151">
        <v>3461</v>
      </c>
      <c r="B3462" s="151" t="s">
        <v>7253</v>
      </c>
      <c r="C3462" s="151" t="s">
        <v>7254</v>
      </c>
      <c r="D3462" s="151" t="s">
        <v>7193</v>
      </c>
      <c r="E3462" s="151" t="s">
        <v>7194</v>
      </c>
      <c r="F3462" s="151">
        <v>5</v>
      </c>
      <c r="G3462" s="151" t="s">
        <v>7138</v>
      </c>
      <c r="H3462" s="153">
        <v>6</v>
      </c>
      <c r="I3462" s="151">
        <v>10</v>
      </c>
      <c r="J3462" s="154" t="s">
        <v>277</v>
      </c>
    </row>
    <row r="3463" spans="1:10" x14ac:dyDescent="0.3">
      <c r="A3463" s="151">
        <v>3462</v>
      </c>
      <c r="B3463" s="151" t="s">
        <v>7255</v>
      </c>
      <c r="C3463" s="151" t="s">
        <v>7256</v>
      </c>
      <c r="D3463" s="151" t="s">
        <v>7193</v>
      </c>
      <c r="E3463" s="151" t="s">
        <v>7194</v>
      </c>
      <c r="F3463" s="151">
        <v>5</v>
      </c>
      <c r="G3463" s="151" t="s">
        <v>7138</v>
      </c>
      <c r="H3463" s="153">
        <v>6</v>
      </c>
      <c r="I3463" s="151">
        <v>10</v>
      </c>
      <c r="J3463" s="154" t="s">
        <v>277</v>
      </c>
    </row>
    <row r="3464" spans="1:10" x14ac:dyDescent="0.3">
      <c r="A3464" s="151">
        <v>3463</v>
      </c>
      <c r="B3464" s="151" t="s">
        <v>7257</v>
      </c>
      <c r="C3464" s="151" t="s">
        <v>7258</v>
      </c>
      <c r="D3464" s="151" t="s">
        <v>7193</v>
      </c>
      <c r="E3464" s="151" t="s">
        <v>7194</v>
      </c>
      <c r="F3464" s="151">
        <v>5</v>
      </c>
      <c r="G3464" s="151" t="s">
        <v>7138</v>
      </c>
      <c r="H3464" s="153">
        <v>6</v>
      </c>
      <c r="I3464" s="151">
        <v>10</v>
      </c>
      <c r="J3464" s="154" t="s">
        <v>277</v>
      </c>
    </row>
    <row r="3465" spans="1:10" x14ac:dyDescent="0.3">
      <c r="A3465" s="151">
        <v>3464</v>
      </c>
      <c r="B3465" s="151" t="s">
        <v>7259</v>
      </c>
      <c r="C3465" s="151" t="s">
        <v>7260</v>
      </c>
      <c r="D3465" s="151" t="s">
        <v>7193</v>
      </c>
      <c r="E3465" s="151" t="s">
        <v>7194</v>
      </c>
      <c r="F3465" s="151">
        <v>5</v>
      </c>
      <c r="G3465" s="151" t="s">
        <v>7138</v>
      </c>
      <c r="H3465" s="153">
        <v>6</v>
      </c>
      <c r="I3465" s="151">
        <v>10</v>
      </c>
      <c r="J3465" s="154" t="s">
        <v>277</v>
      </c>
    </row>
    <row r="3466" spans="1:10" x14ac:dyDescent="0.3">
      <c r="A3466" s="151">
        <v>3465</v>
      </c>
      <c r="B3466" s="151" t="s">
        <v>7261</v>
      </c>
      <c r="C3466" s="151" t="s">
        <v>7262</v>
      </c>
      <c r="D3466" s="151" t="s">
        <v>7193</v>
      </c>
      <c r="E3466" s="151" t="s">
        <v>7194</v>
      </c>
      <c r="F3466" s="151">
        <v>5</v>
      </c>
      <c r="G3466" s="151" t="s">
        <v>7138</v>
      </c>
      <c r="H3466" s="153">
        <v>6</v>
      </c>
      <c r="I3466" s="151">
        <v>10</v>
      </c>
      <c r="J3466" s="154" t="s">
        <v>277</v>
      </c>
    </row>
    <row r="3467" spans="1:10" x14ac:dyDescent="0.3">
      <c r="A3467" s="151">
        <v>3466</v>
      </c>
      <c r="B3467" s="151" t="s">
        <v>7263</v>
      </c>
      <c r="C3467" s="151" t="s">
        <v>7264</v>
      </c>
      <c r="D3467" s="151" t="s">
        <v>7193</v>
      </c>
      <c r="E3467" s="151" t="s">
        <v>7194</v>
      </c>
      <c r="F3467" s="151">
        <v>5</v>
      </c>
      <c r="G3467" s="151" t="s">
        <v>7138</v>
      </c>
      <c r="H3467" s="153">
        <v>6</v>
      </c>
      <c r="I3467" s="151">
        <v>10</v>
      </c>
      <c r="J3467" s="154" t="s">
        <v>277</v>
      </c>
    </row>
    <row r="3468" spans="1:10" x14ac:dyDescent="0.3">
      <c r="A3468" s="151">
        <v>3467</v>
      </c>
      <c r="B3468" s="151" t="s">
        <v>7265</v>
      </c>
      <c r="C3468" s="151" t="s">
        <v>7266</v>
      </c>
      <c r="D3468" s="151" t="s">
        <v>7193</v>
      </c>
      <c r="E3468" s="151" t="s">
        <v>7194</v>
      </c>
      <c r="F3468" s="151">
        <v>5</v>
      </c>
      <c r="G3468" s="151" t="s">
        <v>7138</v>
      </c>
      <c r="H3468" s="153">
        <v>6</v>
      </c>
      <c r="I3468" s="151">
        <v>10</v>
      </c>
      <c r="J3468" s="154" t="s">
        <v>277</v>
      </c>
    </row>
    <row r="3469" spans="1:10" x14ac:dyDescent="0.3">
      <c r="A3469" s="151">
        <v>3468</v>
      </c>
      <c r="B3469" s="151" t="s">
        <v>7267</v>
      </c>
      <c r="C3469" s="151" t="s">
        <v>7268</v>
      </c>
      <c r="D3469" s="151" t="s">
        <v>7193</v>
      </c>
      <c r="E3469" s="151" t="s">
        <v>7194</v>
      </c>
      <c r="F3469" s="151">
        <v>5</v>
      </c>
      <c r="G3469" s="151" t="s">
        <v>7138</v>
      </c>
      <c r="H3469" s="153">
        <v>6</v>
      </c>
      <c r="I3469" s="151">
        <v>10</v>
      </c>
      <c r="J3469" s="154" t="s">
        <v>277</v>
      </c>
    </row>
    <row r="3470" spans="1:10" x14ac:dyDescent="0.3">
      <c r="A3470" s="151">
        <v>3469</v>
      </c>
      <c r="B3470" s="151" t="s">
        <v>7269</v>
      </c>
      <c r="C3470" s="151" t="s">
        <v>7270</v>
      </c>
      <c r="D3470" s="151" t="s">
        <v>7193</v>
      </c>
      <c r="E3470" s="151" t="s">
        <v>7194</v>
      </c>
      <c r="F3470" s="151">
        <v>5</v>
      </c>
      <c r="G3470" s="151" t="s">
        <v>7138</v>
      </c>
      <c r="H3470" s="153">
        <v>6</v>
      </c>
      <c r="I3470" s="151">
        <v>10</v>
      </c>
      <c r="J3470" s="154" t="s">
        <v>277</v>
      </c>
    </row>
    <row r="3471" spans="1:10" x14ac:dyDescent="0.3">
      <c r="A3471" s="151">
        <v>3470</v>
      </c>
      <c r="B3471" s="151" t="s">
        <v>7271</v>
      </c>
      <c r="C3471" s="151" t="s">
        <v>7272</v>
      </c>
      <c r="D3471" s="151" t="s">
        <v>7193</v>
      </c>
      <c r="E3471" s="151" t="s">
        <v>7194</v>
      </c>
      <c r="F3471" s="151">
        <v>5</v>
      </c>
      <c r="G3471" s="151" t="s">
        <v>7138</v>
      </c>
      <c r="H3471" s="153">
        <v>6</v>
      </c>
      <c r="I3471" s="151">
        <v>10</v>
      </c>
      <c r="J3471" s="154" t="s">
        <v>277</v>
      </c>
    </row>
    <row r="3472" spans="1:10" x14ac:dyDescent="0.3">
      <c r="A3472" s="151">
        <v>3471</v>
      </c>
      <c r="B3472" s="151" t="s">
        <v>7273</v>
      </c>
      <c r="C3472" s="151" t="s">
        <v>7274</v>
      </c>
      <c r="D3472" s="151" t="s">
        <v>7193</v>
      </c>
      <c r="E3472" s="151" t="s">
        <v>7194</v>
      </c>
      <c r="F3472" s="151">
        <v>5</v>
      </c>
      <c r="G3472" s="151" t="s">
        <v>7138</v>
      </c>
      <c r="H3472" s="153">
        <v>6</v>
      </c>
      <c r="I3472" s="151">
        <v>10</v>
      </c>
      <c r="J3472" s="154" t="s">
        <v>277</v>
      </c>
    </row>
    <row r="3473" spans="1:10" x14ac:dyDescent="0.3">
      <c r="A3473" s="151">
        <v>3472</v>
      </c>
      <c r="B3473" s="151" t="s">
        <v>7275</v>
      </c>
      <c r="C3473" s="151" t="s">
        <v>7276</v>
      </c>
      <c r="D3473" s="151" t="s">
        <v>7193</v>
      </c>
      <c r="E3473" s="151" t="s">
        <v>7194</v>
      </c>
      <c r="F3473" s="151">
        <v>5</v>
      </c>
      <c r="G3473" s="151" t="s">
        <v>7138</v>
      </c>
      <c r="H3473" s="153">
        <v>6</v>
      </c>
      <c r="I3473" s="151">
        <v>10</v>
      </c>
      <c r="J3473" s="154" t="s">
        <v>277</v>
      </c>
    </row>
    <row r="3474" spans="1:10" x14ac:dyDescent="0.3">
      <c r="A3474" s="151">
        <v>3473</v>
      </c>
      <c r="B3474" s="151" t="s">
        <v>7277</v>
      </c>
      <c r="C3474" s="151" t="s">
        <v>7278</v>
      </c>
      <c r="D3474" s="151" t="s">
        <v>7193</v>
      </c>
      <c r="E3474" s="151" t="s">
        <v>7194</v>
      </c>
      <c r="F3474" s="151">
        <v>5</v>
      </c>
      <c r="G3474" s="151" t="s">
        <v>7138</v>
      </c>
      <c r="H3474" s="153">
        <v>6</v>
      </c>
      <c r="I3474" s="151">
        <v>10</v>
      </c>
      <c r="J3474" s="154" t="s">
        <v>277</v>
      </c>
    </row>
    <row r="3475" spans="1:10" x14ac:dyDescent="0.3">
      <c r="A3475" s="151">
        <v>3474</v>
      </c>
      <c r="B3475" s="151" t="s">
        <v>7279</v>
      </c>
      <c r="C3475" s="151" t="s">
        <v>7280</v>
      </c>
      <c r="D3475" s="151" t="s">
        <v>7193</v>
      </c>
      <c r="E3475" s="151" t="s">
        <v>7194</v>
      </c>
      <c r="F3475" s="151">
        <v>5</v>
      </c>
      <c r="G3475" s="151" t="s">
        <v>7138</v>
      </c>
      <c r="H3475" s="153">
        <v>6</v>
      </c>
      <c r="I3475" s="151">
        <v>10</v>
      </c>
      <c r="J3475" s="154" t="s">
        <v>277</v>
      </c>
    </row>
    <row r="3476" spans="1:10" x14ac:dyDescent="0.3">
      <c r="A3476" s="151">
        <v>3475</v>
      </c>
      <c r="B3476" s="151" t="s">
        <v>7281</v>
      </c>
      <c r="C3476" s="151" t="s">
        <v>7282</v>
      </c>
      <c r="D3476" s="151" t="s">
        <v>7193</v>
      </c>
      <c r="E3476" s="151" t="s">
        <v>7194</v>
      </c>
      <c r="F3476" s="151">
        <v>5</v>
      </c>
      <c r="G3476" s="151" t="s">
        <v>7138</v>
      </c>
      <c r="H3476" s="153">
        <v>6</v>
      </c>
      <c r="I3476" s="151">
        <v>10</v>
      </c>
      <c r="J3476" s="154" t="s">
        <v>277</v>
      </c>
    </row>
    <row r="3477" spans="1:10" x14ac:dyDescent="0.3">
      <c r="A3477" s="151">
        <v>3476</v>
      </c>
      <c r="B3477" s="151" t="s">
        <v>7283</v>
      </c>
      <c r="C3477" s="151" t="s">
        <v>7284</v>
      </c>
      <c r="D3477" s="151" t="s">
        <v>7193</v>
      </c>
      <c r="E3477" s="151" t="s">
        <v>7194</v>
      </c>
      <c r="F3477" s="151">
        <v>5</v>
      </c>
      <c r="G3477" s="151" t="s">
        <v>7138</v>
      </c>
      <c r="H3477" s="153">
        <v>6</v>
      </c>
      <c r="I3477" s="151">
        <v>10</v>
      </c>
      <c r="J3477" s="154" t="s">
        <v>277</v>
      </c>
    </row>
    <row r="3478" spans="1:10" x14ac:dyDescent="0.3">
      <c r="A3478" s="151">
        <v>3477</v>
      </c>
      <c r="B3478" s="151" t="s">
        <v>7285</v>
      </c>
      <c r="C3478" s="151" t="s">
        <v>7286</v>
      </c>
      <c r="D3478" s="151" t="s">
        <v>7193</v>
      </c>
      <c r="E3478" s="151" t="s">
        <v>7194</v>
      </c>
      <c r="F3478" s="151">
        <v>5</v>
      </c>
      <c r="G3478" s="151" t="s">
        <v>7138</v>
      </c>
      <c r="H3478" s="153">
        <v>6</v>
      </c>
      <c r="I3478" s="151">
        <v>10</v>
      </c>
      <c r="J3478" s="154" t="s">
        <v>277</v>
      </c>
    </row>
    <row r="3479" spans="1:10" x14ac:dyDescent="0.3">
      <c r="A3479" s="151">
        <v>3478</v>
      </c>
      <c r="B3479" s="151" t="s">
        <v>7287</v>
      </c>
      <c r="C3479" s="151" t="s">
        <v>7288</v>
      </c>
      <c r="D3479" s="151" t="s">
        <v>7193</v>
      </c>
      <c r="E3479" s="151" t="s">
        <v>7194</v>
      </c>
      <c r="F3479" s="151">
        <v>5</v>
      </c>
      <c r="G3479" s="151" t="s">
        <v>7138</v>
      </c>
      <c r="H3479" s="153">
        <v>6</v>
      </c>
      <c r="I3479" s="151">
        <v>10</v>
      </c>
      <c r="J3479" s="154" t="s">
        <v>277</v>
      </c>
    </row>
    <row r="3480" spans="1:10" x14ac:dyDescent="0.3">
      <c r="A3480" s="151">
        <v>3479</v>
      </c>
      <c r="B3480" s="151" t="s">
        <v>7289</v>
      </c>
      <c r="C3480" s="151" t="s">
        <v>7290</v>
      </c>
      <c r="D3480" s="151" t="s">
        <v>7193</v>
      </c>
      <c r="E3480" s="151" t="s">
        <v>7194</v>
      </c>
      <c r="F3480" s="151">
        <v>5</v>
      </c>
      <c r="G3480" s="151" t="s">
        <v>7138</v>
      </c>
      <c r="H3480" s="153">
        <v>6</v>
      </c>
      <c r="I3480" s="151">
        <v>10</v>
      </c>
      <c r="J3480" s="154" t="s">
        <v>277</v>
      </c>
    </row>
    <row r="3481" spans="1:10" x14ac:dyDescent="0.3">
      <c r="A3481" s="151">
        <v>3480</v>
      </c>
      <c r="B3481" s="151" t="s">
        <v>7291</v>
      </c>
      <c r="C3481" s="151" t="s">
        <v>7292</v>
      </c>
      <c r="D3481" s="151" t="s">
        <v>7193</v>
      </c>
      <c r="E3481" s="151" t="s">
        <v>7194</v>
      </c>
      <c r="F3481" s="151">
        <v>5</v>
      </c>
      <c r="G3481" s="151" t="s">
        <v>7138</v>
      </c>
      <c r="H3481" s="153">
        <v>6</v>
      </c>
      <c r="I3481" s="151">
        <v>10</v>
      </c>
      <c r="J3481" s="154" t="s">
        <v>277</v>
      </c>
    </row>
    <row r="3482" spans="1:10" x14ac:dyDescent="0.3">
      <c r="A3482" s="151">
        <v>3481</v>
      </c>
      <c r="B3482" s="151" t="s">
        <v>7293</v>
      </c>
      <c r="C3482" s="151" t="s">
        <v>7294</v>
      </c>
      <c r="D3482" s="151" t="s">
        <v>7193</v>
      </c>
      <c r="E3482" s="151" t="s">
        <v>7194</v>
      </c>
      <c r="F3482" s="151">
        <v>5</v>
      </c>
      <c r="G3482" s="151" t="s">
        <v>7138</v>
      </c>
      <c r="H3482" s="153">
        <v>6</v>
      </c>
      <c r="I3482" s="151">
        <v>10</v>
      </c>
      <c r="J3482" s="154" t="s">
        <v>277</v>
      </c>
    </row>
    <row r="3483" spans="1:10" x14ac:dyDescent="0.3">
      <c r="A3483" s="151">
        <v>3482</v>
      </c>
      <c r="B3483" s="151" t="s">
        <v>7295</v>
      </c>
      <c r="C3483" s="151" t="s">
        <v>7296</v>
      </c>
      <c r="D3483" s="151" t="s">
        <v>7297</v>
      </c>
      <c r="E3483" s="151" t="s">
        <v>7298</v>
      </c>
      <c r="F3483" s="151">
        <v>5</v>
      </c>
      <c r="G3483" s="151" t="s">
        <v>7138</v>
      </c>
      <c r="H3483" s="153">
        <v>9</v>
      </c>
      <c r="I3483" s="151">
        <v>17</v>
      </c>
      <c r="J3483" s="154" t="s">
        <v>88</v>
      </c>
    </row>
    <row r="3484" spans="1:10" x14ac:dyDescent="0.3">
      <c r="A3484" s="151">
        <v>3483</v>
      </c>
      <c r="B3484" s="151" t="s">
        <v>7299</v>
      </c>
      <c r="C3484" s="151" t="s">
        <v>7300</v>
      </c>
      <c r="D3484" s="151" t="s">
        <v>7297</v>
      </c>
      <c r="E3484" s="151" t="s">
        <v>7298</v>
      </c>
      <c r="F3484" s="151">
        <v>5</v>
      </c>
      <c r="G3484" s="151" t="s">
        <v>7138</v>
      </c>
      <c r="H3484" s="153">
        <v>9</v>
      </c>
      <c r="I3484" s="151">
        <v>17</v>
      </c>
      <c r="J3484" s="154" t="s">
        <v>88</v>
      </c>
    </row>
    <row r="3485" spans="1:10" x14ac:dyDescent="0.3">
      <c r="A3485" s="151">
        <v>3484</v>
      </c>
      <c r="B3485" s="151" t="s">
        <v>7301</v>
      </c>
      <c r="C3485" s="151" t="s">
        <v>7302</v>
      </c>
      <c r="D3485" s="151" t="s">
        <v>7297</v>
      </c>
      <c r="E3485" s="151" t="s">
        <v>7298</v>
      </c>
      <c r="F3485" s="151">
        <v>5</v>
      </c>
      <c r="G3485" s="151" t="s">
        <v>7138</v>
      </c>
      <c r="H3485" s="153">
        <v>9</v>
      </c>
      <c r="I3485" s="151">
        <v>17</v>
      </c>
      <c r="J3485" s="154" t="s">
        <v>88</v>
      </c>
    </row>
    <row r="3486" spans="1:10" x14ac:dyDescent="0.3">
      <c r="A3486" s="151">
        <v>3485</v>
      </c>
      <c r="B3486" s="151" t="s">
        <v>7303</v>
      </c>
      <c r="C3486" s="151" t="s">
        <v>7304</v>
      </c>
      <c r="D3486" s="151" t="s">
        <v>7297</v>
      </c>
      <c r="E3486" s="151" t="s">
        <v>7298</v>
      </c>
      <c r="F3486" s="151">
        <v>5</v>
      </c>
      <c r="G3486" s="151" t="s">
        <v>7138</v>
      </c>
      <c r="H3486" s="153">
        <v>6</v>
      </c>
      <c r="I3486" s="151">
        <v>10</v>
      </c>
      <c r="J3486" s="154" t="s">
        <v>277</v>
      </c>
    </row>
    <row r="3487" spans="1:10" x14ac:dyDescent="0.3">
      <c r="A3487" s="151">
        <v>3486</v>
      </c>
      <c r="B3487" s="151" t="s">
        <v>7305</v>
      </c>
      <c r="C3487" s="151" t="s">
        <v>7306</v>
      </c>
      <c r="D3487" s="151" t="s">
        <v>7297</v>
      </c>
      <c r="E3487" s="151" t="s">
        <v>7298</v>
      </c>
      <c r="F3487" s="151">
        <v>5</v>
      </c>
      <c r="G3487" s="151" t="s">
        <v>7138</v>
      </c>
      <c r="H3487" s="153">
        <v>9</v>
      </c>
      <c r="I3487" s="151">
        <v>17</v>
      </c>
      <c r="J3487" s="154" t="s">
        <v>72</v>
      </c>
    </row>
    <row r="3488" spans="1:10" x14ac:dyDescent="0.3">
      <c r="A3488" s="151">
        <v>3487</v>
      </c>
      <c r="B3488" s="151" t="s">
        <v>7307</v>
      </c>
      <c r="C3488" s="151" t="s">
        <v>7308</v>
      </c>
      <c r="D3488" s="151" t="s">
        <v>7297</v>
      </c>
      <c r="E3488" s="151" t="s">
        <v>7298</v>
      </c>
      <c r="F3488" s="151">
        <v>5</v>
      </c>
      <c r="G3488" s="151" t="s">
        <v>7138</v>
      </c>
      <c r="H3488" s="153">
        <v>9</v>
      </c>
      <c r="I3488" s="151">
        <v>17</v>
      </c>
      <c r="J3488" s="154" t="s">
        <v>72</v>
      </c>
    </row>
    <row r="3489" spans="1:10" x14ac:dyDescent="0.3">
      <c r="A3489" s="151">
        <v>3488</v>
      </c>
      <c r="B3489" s="151" t="s">
        <v>7309</v>
      </c>
      <c r="C3489" s="151" t="s">
        <v>7310</v>
      </c>
      <c r="D3489" s="151" t="s">
        <v>7297</v>
      </c>
      <c r="E3489" s="151" t="s">
        <v>7298</v>
      </c>
      <c r="F3489" s="151">
        <v>5</v>
      </c>
      <c r="G3489" s="151" t="s">
        <v>7138</v>
      </c>
      <c r="H3489" s="153">
        <v>9</v>
      </c>
      <c r="I3489" s="151">
        <v>17</v>
      </c>
      <c r="J3489" s="154" t="s">
        <v>72</v>
      </c>
    </row>
    <row r="3490" spans="1:10" x14ac:dyDescent="0.3">
      <c r="A3490" s="151">
        <v>3489</v>
      </c>
      <c r="B3490" s="151" t="s">
        <v>7311</v>
      </c>
      <c r="C3490" s="151" t="s">
        <v>7312</v>
      </c>
      <c r="D3490" s="151" t="s">
        <v>7297</v>
      </c>
      <c r="E3490" s="151" t="s">
        <v>7298</v>
      </c>
      <c r="F3490" s="151">
        <v>5</v>
      </c>
      <c r="G3490" s="151" t="s">
        <v>7138</v>
      </c>
      <c r="H3490" s="153">
        <v>9</v>
      </c>
      <c r="I3490" s="151">
        <v>17</v>
      </c>
      <c r="J3490" s="154" t="s">
        <v>72</v>
      </c>
    </row>
    <row r="3491" spans="1:10" x14ac:dyDescent="0.3">
      <c r="A3491" s="151">
        <v>3490</v>
      </c>
      <c r="B3491" s="151" t="s">
        <v>7313</v>
      </c>
      <c r="C3491" s="151" t="s">
        <v>7314</v>
      </c>
      <c r="D3491" s="151" t="s">
        <v>7297</v>
      </c>
      <c r="E3491" s="151" t="s">
        <v>7298</v>
      </c>
      <c r="F3491" s="151">
        <v>5</v>
      </c>
      <c r="G3491" s="151" t="s">
        <v>7138</v>
      </c>
      <c r="H3491" s="153">
        <v>9</v>
      </c>
      <c r="I3491" s="151">
        <v>17</v>
      </c>
      <c r="J3491" s="154" t="s">
        <v>72</v>
      </c>
    </row>
    <row r="3492" spans="1:10" x14ac:dyDescent="0.3">
      <c r="A3492" s="151">
        <v>3491</v>
      </c>
      <c r="B3492" s="151" t="s">
        <v>7315</v>
      </c>
      <c r="C3492" s="151" t="s">
        <v>7316</v>
      </c>
      <c r="D3492" s="151" t="s">
        <v>7297</v>
      </c>
      <c r="E3492" s="151" t="s">
        <v>7298</v>
      </c>
      <c r="F3492" s="151">
        <v>5</v>
      </c>
      <c r="G3492" s="151" t="s">
        <v>7138</v>
      </c>
      <c r="H3492" s="153">
        <v>9</v>
      </c>
      <c r="I3492" s="151">
        <v>17</v>
      </c>
      <c r="J3492" s="154" t="s">
        <v>72</v>
      </c>
    </row>
    <row r="3493" spans="1:10" x14ac:dyDescent="0.3">
      <c r="A3493" s="151">
        <v>3492</v>
      </c>
      <c r="B3493" s="151" t="s">
        <v>7317</v>
      </c>
      <c r="C3493" s="151" t="s">
        <v>7318</v>
      </c>
      <c r="D3493" s="151" t="s">
        <v>7297</v>
      </c>
      <c r="E3493" s="151" t="s">
        <v>7298</v>
      </c>
      <c r="F3493" s="151">
        <v>5</v>
      </c>
      <c r="G3493" s="151" t="s">
        <v>7138</v>
      </c>
      <c r="H3493" s="153">
        <v>9</v>
      </c>
      <c r="I3493" s="151">
        <v>17</v>
      </c>
      <c r="J3493" s="154" t="s">
        <v>72</v>
      </c>
    </row>
    <row r="3494" spans="1:10" x14ac:dyDescent="0.3">
      <c r="A3494" s="151">
        <v>3493</v>
      </c>
      <c r="B3494" s="151" t="s">
        <v>7319</v>
      </c>
      <c r="C3494" s="151" t="s">
        <v>7320</v>
      </c>
      <c r="D3494" s="151" t="s">
        <v>7297</v>
      </c>
      <c r="E3494" s="151" t="s">
        <v>7298</v>
      </c>
      <c r="F3494" s="151">
        <v>5</v>
      </c>
      <c r="G3494" s="151" t="s">
        <v>7138</v>
      </c>
      <c r="H3494" s="153">
        <v>9</v>
      </c>
      <c r="I3494" s="151">
        <v>17</v>
      </c>
      <c r="J3494" s="154" t="s">
        <v>72</v>
      </c>
    </row>
    <row r="3495" spans="1:10" x14ac:dyDescent="0.3">
      <c r="A3495" s="151">
        <v>3494</v>
      </c>
      <c r="B3495" s="151" t="s">
        <v>7321</v>
      </c>
      <c r="C3495" s="151" t="s">
        <v>7322</v>
      </c>
      <c r="D3495" s="151" t="s">
        <v>7297</v>
      </c>
      <c r="E3495" s="151" t="s">
        <v>7298</v>
      </c>
      <c r="F3495" s="151">
        <v>5</v>
      </c>
      <c r="G3495" s="151" t="s">
        <v>7138</v>
      </c>
      <c r="H3495" s="153">
        <v>9</v>
      </c>
      <c r="I3495" s="151">
        <v>17</v>
      </c>
      <c r="J3495" s="154" t="s">
        <v>72</v>
      </c>
    </row>
    <row r="3496" spans="1:10" x14ac:dyDescent="0.3">
      <c r="A3496" s="151">
        <v>3495</v>
      </c>
      <c r="B3496" s="151" t="s">
        <v>7323</v>
      </c>
      <c r="C3496" s="151" t="s">
        <v>7324</v>
      </c>
      <c r="D3496" s="151" t="s">
        <v>7297</v>
      </c>
      <c r="E3496" s="151" t="s">
        <v>7298</v>
      </c>
      <c r="F3496" s="151">
        <v>5</v>
      </c>
      <c r="G3496" s="151" t="s">
        <v>7138</v>
      </c>
      <c r="H3496" s="153">
        <v>9</v>
      </c>
      <c r="I3496" s="151">
        <v>17</v>
      </c>
      <c r="J3496" s="154" t="s">
        <v>72</v>
      </c>
    </row>
    <row r="3497" spans="1:10" x14ac:dyDescent="0.3">
      <c r="A3497" s="151">
        <v>3496</v>
      </c>
      <c r="B3497" s="151" t="s">
        <v>7325</v>
      </c>
      <c r="C3497" s="151" t="s">
        <v>7326</v>
      </c>
      <c r="D3497" s="151" t="s">
        <v>7297</v>
      </c>
      <c r="E3497" s="151" t="s">
        <v>7298</v>
      </c>
      <c r="F3497" s="151">
        <v>5</v>
      </c>
      <c r="G3497" s="151" t="s">
        <v>7138</v>
      </c>
      <c r="H3497" s="153">
        <v>8</v>
      </c>
      <c r="I3497" s="151">
        <v>16</v>
      </c>
      <c r="J3497" s="154" t="s">
        <v>161</v>
      </c>
    </row>
    <row r="3498" spans="1:10" x14ac:dyDescent="0.3">
      <c r="A3498" s="151">
        <v>3497</v>
      </c>
      <c r="B3498" s="151" t="s">
        <v>7327</v>
      </c>
      <c r="C3498" s="151" t="s">
        <v>7328</v>
      </c>
      <c r="D3498" s="151" t="s">
        <v>7297</v>
      </c>
      <c r="E3498" s="151" t="s">
        <v>7298</v>
      </c>
      <c r="F3498" s="151">
        <v>5</v>
      </c>
      <c r="G3498" s="151" t="s">
        <v>7138</v>
      </c>
      <c r="H3498" s="153">
        <v>8</v>
      </c>
      <c r="I3498" s="151">
        <v>16</v>
      </c>
      <c r="J3498" s="154" t="s">
        <v>161</v>
      </c>
    </row>
    <row r="3499" spans="1:10" x14ac:dyDescent="0.3">
      <c r="A3499" s="151">
        <v>3498</v>
      </c>
      <c r="B3499" s="151" t="s">
        <v>7329</v>
      </c>
      <c r="C3499" s="151" t="s">
        <v>7330</v>
      </c>
      <c r="D3499" s="151" t="s">
        <v>7297</v>
      </c>
      <c r="E3499" s="151" t="s">
        <v>7298</v>
      </c>
      <c r="F3499" s="151">
        <v>5</v>
      </c>
      <c r="G3499" s="151" t="s">
        <v>7138</v>
      </c>
      <c r="H3499" s="153">
        <v>8</v>
      </c>
      <c r="I3499" s="151">
        <v>16</v>
      </c>
      <c r="J3499" s="154" t="s">
        <v>161</v>
      </c>
    </row>
    <row r="3500" spans="1:10" x14ac:dyDescent="0.3">
      <c r="A3500" s="151">
        <v>3499</v>
      </c>
      <c r="B3500" s="151" t="s">
        <v>7331</v>
      </c>
      <c r="C3500" s="151" t="s">
        <v>7332</v>
      </c>
      <c r="D3500" s="151" t="s">
        <v>7297</v>
      </c>
      <c r="E3500" s="151" t="s">
        <v>7298</v>
      </c>
      <c r="F3500" s="151">
        <v>5</v>
      </c>
      <c r="G3500" s="151" t="s">
        <v>7138</v>
      </c>
      <c r="H3500" s="153">
        <v>8</v>
      </c>
      <c r="I3500" s="151">
        <v>16</v>
      </c>
      <c r="J3500" s="154" t="s">
        <v>161</v>
      </c>
    </row>
    <row r="3501" spans="1:10" x14ac:dyDescent="0.3">
      <c r="A3501" s="151">
        <v>3500</v>
      </c>
      <c r="B3501" s="151" t="s">
        <v>7333</v>
      </c>
      <c r="C3501" s="151" t="s">
        <v>7334</v>
      </c>
      <c r="D3501" s="151" t="s">
        <v>7297</v>
      </c>
      <c r="E3501" s="151" t="s">
        <v>7298</v>
      </c>
      <c r="F3501" s="151">
        <v>5</v>
      </c>
      <c r="G3501" s="151" t="s">
        <v>7138</v>
      </c>
      <c r="H3501" s="153">
        <v>8</v>
      </c>
      <c r="I3501" s="151">
        <v>16</v>
      </c>
      <c r="J3501" s="154" t="s">
        <v>161</v>
      </c>
    </row>
    <row r="3502" spans="1:10" x14ac:dyDescent="0.3">
      <c r="A3502" s="151">
        <v>3501</v>
      </c>
      <c r="B3502" s="151" t="s">
        <v>7335</v>
      </c>
      <c r="C3502" s="151" t="s">
        <v>7336</v>
      </c>
      <c r="D3502" s="151" t="s">
        <v>7297</v>
      </c>
      <c r="E3502" s="151" t="s">
        <v>7298</v>
      </c>
      <c r="F3502" s="151">
        <v>5</v>
      </c>
      <c r="G3502" s="151" t="s">
        <v>7138</v>
      </c>
      <c r="H3502" s="153">
        <v>8</v>
      </c>
      <c r="I3502" s="151">
        <v>16</v>
      </c>
      <c r="J3502" s="154" t="s">
        <v>161</v>
      </c>
    </row>
    <row r="3503" spans="1:10" x14ac:dyDescent="0.3">
      <c r="A3503" s="151">
        <v>3502</v>
      </c>
      <c r="B3503" s="151" t="s">
        <v>7337</v>
      </c>
      <c r="C3503" s="151" t="s">
        <v>7338</v>
      </c>
      <c r="D3503" s="151" t="s">
        <v>7297</v>
      </c>
      <c r="E3503" s="151" t="s">
        <v>7298</v>
      </c>
      <c r="F3503" s="151">
        <v>5</v>
      </c>
      <c r="G3503" s="151" t="s">
        <v>7138</v>
      </c>
      <c r="H3503" s="153">
        <v>8</v>
      </c>
      <c r="I3503" s="151">
        <v>16</v>
      </c>
      <c r="J3503" s="154" t="s">
        <v>161</v>
      </c>
    </row>
    <row r="3504" spans="1:10" x14ac:dyDescent="0.3">
      <c r="A3504" s="151">
        <v>3503</v>
      </c>
      <c r="B3504" s="151" t="s">
        <v>7339</v>
      </c>
      <c r="C3504" s="151" t="s">
        <v>7340</v>
      </c>
      <c r="D3504" s="151" t="s">
        <v>7297</v>
      </c>
      <c r="E3504" s="151" t="s">
        <v>7298</v>
      </c>
      <c r="F3504" s="151">
        <v>5</v>
      </c>
      <c r="G3504" s="151" t="s">
        <v>7138</v>
      </c>
      <c r="H3504" s="153">
        <v>9</v>
      </c>
      <c r="I3504" s="151">
        <v>17</v>
      </c>
      <c r="J3504" s="154" t="s">
        <v>72</v>
      </c>
    </row>
    <row r="3505" spans="1:10" x14ac:dyDescent="0.3">
      <c r="A3505" s="151">
        <v>3504</v>
      </c>
      <c r="B3505" s="151" t="s">
        <v>7341</v>
      </c>
      <c r="C3505" s="151" t="s">
        <v>7342</v>
      </c>
      <c r="D3505" s="151" t="s">
        <v>7297</v>
      </c>
      <c r="E3505" s="151" t="s">
        <v>7298</v>
      </c>
      <c r="F3505" s="151">
        <v>5</v>
      </c>
      <c r="G3505" s="151" t="s">
        <v>7138</v>
      </c>
      <c r="H3505" s="153">
        <v>9</v>
      </c>
      <c r="I3505" s="151">
        <v>17</v>
      </c>
      <c r="J3505" s="154" t="s">
        <v>72</v>
      </c>
    </row>
    <row r="3506" spans="1:10" x14ac:dyDescent="0.3">
      <c r="A3506" s="151">
        <v>3505</v>
      </c>
      <c r="B3506" s="151" t="s">
        <v>7343</v>
      </c>
      <c r="C3506" s="151" t="s">
        <v>7344</v>
      </c>
      <c r="D3506" s="151" t="s">
        <v>7297</v>
      </c>
      <c r="E3506" s="151" t="s">
        <v>7298</v>
      </c>
      <c r="F3506" s="151">
        <v>5</v>
      </c>
      <c r="G3506" s="151" t="s">
        <v>7138</v>
      </c>
      <c r="H3506" s="153">
        <v>8</v>
      </c>
      <c r="I3506" s="151">
        <v>16</v>
      </c>
      <c r="J3506" s="154" t="s">
        <v>161</v>
      </c>
    </row>
    <row r="3507" spans="1:10" x14ac:dyDescent="0.3">
      <c r="A3507" s="151">
        <v>3506</v>
      </c>
      <c r="B3507" s="151" t="s">
        <v>7345</v>
      </c>
      <c r="C3507" s="151" t="s">
        <v>7346</v>
      </c>
      <c r="D3507" s="151" t="s">
        <v>7347</v>
      </c>
      <c r="E3507" s="151" t="s">
        <v>7348</v>
      </c>
      <c r="F3507" s="151">
        <v>5</v>
      </c>
      <c r="G3507" s="151" t="s">
        <v>7138</v>
      </c>
      <c r="H3507" s="153">
        <v>9</v>
      </c>
      <c r="I3507" s="151">
        <v>17</v>
      </c>
      <c r="J3507" s="154" t="s">
        <v>88</v>
      </c>
    </row>
    <row r="3508" spans="1:10" x14ac:dyDescent="0.3">
      <c r="A3508" s="151">
        <v>3507</v>
      </c>
      <c r="B3508" s="151" t="s">
        <v>7349</v>
      </c>
      <c r="C3508" s="151" t="s">
        <v>7350</v>
      </c>
      <c r="D3508" s="151" t="s">
        <v>7347</v>
      </c>
      <c r="E3508" s="151" t="s">
        <v>7348</v>
      </c>
      <c r="F3508" s="151">
        <v>5</v>
      </c>
      <c r="G3508" s="151" t="s">
        <v>7138</v>
      </c>
      <c r="H3508" s="153">
        <v>9</v>
      </c>
      <c r="I3508" s="151">
        <v>17</v>
      </c>
      <c r="J3508" s="154" t="s">
        <v>72</v>
      </c>
    </row>
    <row r="3509" spans="1:10" x14ac:dyDescent="0.3">
      <c r="A3509" s="151">
        <v>3508</v>
      </c>
      <c r="B3509" s="151" t="s">
        <v>7351</v>
      </c>
      <c r="C3509" s="151" t="s">
        <v>7352</v>
      </c>
      <c r="D3509" s="151" t="s">
        <v>7347</v>
      </c>
      <c r="E3509" s="151" t="s">
        <v>7348</v>
      </c>
      <c r="F3509" s="151">
        <v>5</v>
      </c>
      <c r="G3509" s="151" t="s">
        <v>7138</v>
      </c>
      <c r="H3509" s="153">
        <v>9</v>
      </c>
      <c r="I3509" s="151">
        <v>17</v>
      </c>
      <c r="J3509" s="154" t="s">
        <v>72</v>
      </c>
    </row>
    <row r="3510" spans="1:10" x14ac:dyDescent="0.3">
      <c r="A3510" s="151">
        <v>3509</v>
      </c>
      <c r="B3510" s="151" t="s">
        <v>7353</v>
      </c>
      <c r="C3510" s="151" t="s">
        <v>7354</v>
      </c>
      <c r="D3510" s="151" t="s">
        <v>7347</v>
      </c>
      <c r="E3510" s="151" t="s">
        <v>7348</v>
      </c>
      <c r="F3510" s="151">
        <v>5</v>
      </c>
      <c r="G3510" s="151" t="s">
        <v>7138</v>
      </c>
      <c r="H3510" s="153">
        <v>9</v>
      </c>
      <c r="I3510" s="151">
        <v>17</v>
      </c>
      <c r="J3510" s="154" t="s">
        <v>72</v>
      </c>
    </row>
    <row r="3511" spans="1:10" x14ac:dyDescent="0.3">
      <c r="A3511" s="151">
        <v>3510</v>
      </c>
      <c r="B3511" s="151" t="s">
        <v>7355</v>
      </c>
      <c r="C3511" s="151" t="s">
        <v>7356</v>
      </c>
      <c r="D3511" s="151" t="s">
        <v>7347</v>
      </c>
      <c r="E3511" s="151" t="s">
        <v>7348</v>
      </c>
      <c r="F3511" s="151">
        <v>5</v>
      </c>
      <c r="G3511" s="151" t="s">
        <v>7138</v>
      </c>
      <c r="H3511" s="153">
        <v>9</v>
      </c>
      <c r="I3511" s="151">
        <v>17</v>
      </c>
      <c r="J3511" s="154" t="s">
        <v>72</v>
      </c>
    </row>
    <row r="3512" spans="1:10" x14ac:dyDescent="0.3">
      <c r="A3512" s="151">
        <v>3511</v>
      </c>
      <c r="B3512" s="151" t="s">
        <v>7357</v>
      </c>
      <c r="C3512" s="151" t="s">
        <v>7358</v>
      </c>
      <c r="D3512" s="151" t="s">
        <v>7347</v>
      </c>
      <c r="E3512" s="151" t="s">
        <v>7348</v>
      </c>
      <c r="F3512" s="151">
        <v>5</v>
      </c>
      <c r="G3512" s="151" t="s">
        <v>7138</v>
      </c>
      <c r="H3512" s="153">
        <v>8</v>
      </c>
      <c r="I3512" s="151">
        <v>16</v>
      </c>
      <c r="J3512" s="154" t="s">
        <v>161</v>
      </c>
    </row>
    <row r="3513" spans="1:10" x14ac:dyDescent="0.3">
      <c r="A3513" s="151">
        <v>3512</v>
      </c>
      <c r="B3513" s="151" t="s">
        <v>7359</v>
      </c>
      <c r="C3513" s="151" t="s">
        <v>7360</v>
      </c>
      <c r="D3513" s="151" t="s">
        <v>7347</v>
      </c>
      <c r="E3513" s="151" t="s">
        <v>7348</v>
      </c>
      <c r="F3513" s="151">
        <v>5</v>
      </c>
      <c r="G3513" s="151" t="s">
        <v>7138</v>
      </c>
      <c r="H3513" s="153">
        <v>8</v>
      </c>
      <c r="I3513" s="151">
        <v>16</v>
      </c>
      <c r="J3513" s="154" t="s">
        <v>161</v>
      </c>
    </row>
    <row r="3514" spans="1:10" x14ac:dyDescent="0.3">
      <c r="A3514" s="151">
        <v>3513</v>
      </c>
      <c r="B3514" s="151" t="s">
        <v>7361</v>
      </c>
      <c r="C3514" s="151" t="s">
        <v>7362</v>
      </c>
      <c r="D3514" s="151" t="s">
        <v>7347</v>
      </c>
      <c r="E3514" s="151" t="s">
        <v>7348</v>
      </c>
      <c r="F3514" s="151">
        <v>5</v>
      </c>
      <c r="G3514" s="151" t="s">
        <v>7138</v>
      </c>
      <c r="H3514" s="153">
        <v>8</v>
      </c>
      <c r="I3514" s="151">
        <v>16</v>
      </c>
      <c r="J3514" s="154" t="s">
        <v>161</v>
      </c>
    </row>
    <row r="3515" spans="1:10" x14ac:dyDescent="0.3">
      <c r="A3515" s="151">
        <v>3514</v>
      </c>
      <c r="B3515" s="151" t="s">
        <v>7363</v>
      </c>
      <c r="C3515" s="151" t="s">
        <v>7364</v>
      </c>
      <c r="D3515" s="151" t="s">
        <v>7347</v>
      </c>
      <c r="E3515" s="151" t="s">
        <v>7348</v>
      </c>
      <c r="F3515" s="151">
        <v>5</v>
      </c>
      <c r="G3515" s="151" t="s">
        <v>7138</v>
      </c>
      <c r="H3515" s="153">
        <v>6</v>
      </c>
      <c r="I3515" s="151">
        <v>10</v>
      </c>
      <c r="J3515" s="154" t="s">
        <v>277</v>
      </c>
    </row>
    <row r="3516" spans="1:10" x14ac:dyDescent="0.3">
      <c r="A3516" s="151">
        <v>3515</v>
      </c>
      <c r="B3516" s="151" t="s">
        <v>7365</v>
      </c>
      <c r="C3516" s="151" t="s">
        <v>7366</v>
      </c>
      <c r="D3516" s="151" t="s">
        <v>7347</v>
      </c>
      <c r="E3516" s="151" t="s">
        <v>7348</v>
      </c>
      <c r="F3516" s="151">
        <v>5</v>
      </c>
      <c r="G3516" s="151" t="s">
        <v>7138</v>
      </c>
      <c r="H3516" s="153">
        <v>8</v>
      </c>
      <c r="I3516" s="151">
        <v>16</v>
      </c>
      <c r="J3516" s="154" t="s">
        <v>161</v>
      </c>
    </row>
    <row r="3517" spans="1:10" x14ac:dyDescent="0.3">
      <c r="A3517" s="151">
        <v>3516</v>
      </c>
      <c r="B3517" s="151" t="s">
        <v>7367</v>
      </c>
      <c r="C3517" s="151" t="s">
        <v>7368</v>
      </c>
      <c r="D3517" s="151" t="s">
        <v>7347</v>
      </c>
      <c r="E3517" s="151" t="s">
        <v>7348</v>
      </c>
      <c r="F3517" s="151">
        <v>5</v>
      </c>
      <c r="G3517" s="151" t="s">
        <v>7138</v>
      </c>
      <c r="H3517" s="153">
        <v>6</v>
      </c>
      <c r="I3517" s="151">
        <v>10</v>
      </c>
      <c r="J3517" s="154" t="s">
        <v>277</v>
      </c>
    </row>
    <row r="3518" spans="1:10" x14ac:dyDescent="0.3">
      <c r="A3518" s="151">
        <v>3517</v>
      </c>
      <c r="B3518" s="151" t="s">
        <v>7369</v>
      </c>
      <c r="C3518" s="151" t="s">
        <v>7370</v>
      </c>
      <c r="D3518" s="151" t="s">
        <v>7347</v>
      </c>
      <c r="E3518" s="151" t="s">
        <v>7348</v>
      </c>
      <c r="F3518" s="151">
        <v>5</v>
      </c>
      <c r="G3518" s="151" t="s">
        <v>7138</v>
      </c>
      <c r="H3518" s="153">
        <v>6</v>
      </c>
      <c r="I3518" s="151">
        <v>10</v>
      </c>
      <c r="J3518" s="154" t="s">
        <v>277</v>
      </c>
    </row>
    <row r="3519" spans="1:10" x14ac:dyDescent="0.3">
      <c r="A3519" s="151">
        <v>3518</v>
      </c>
      <c r="B3519" s="151" t="s">
        <v>7371</v>
      </c>
      <c r="C3519" s="151" t="s">
        <v>7372</v>
      </c>
      <c r="D3519" s="151" t="s">
        <v>7347</v>
      </c>
      <c r="E3519" s="151" t="s">
        <v>7348</v>
      </c>
      <c r="F3519" s="151">
        <v>5</v>
      </c>
      <c r="G3519" s="151" t="s">
        <v>7138</v>
      </c>
      <c r="H3519" s="153">
        <v>6</v>
      </c>
      <c r="I3519" s="151">
        <v>10</v>
      </c>
      <c r="J3519" s="154" t="s">
        <v>277</v>
      </c>
    </row>
    <row r="3520" spans="1:10" x14ac:dyDescent="0.3">
      <c r="A3520" s="151">
        <v>3519</v>
      </c>
      <c r="B3520" s="151" t="s">
        <v>7373</v>
      </c>
      <c r="C3520" s="151" t="s">
        <v>7374</v>
      </c>
      <c r="D3520" s="151" t="s">
        <v>7347</v>
      </c>
      <c r="E3520" s="151" t="s">
        <v>7348</v>
      </c>
      <c r="F3520" s="151">
        <v>5</v>
      </c>
      <c r="G3520" s="151" t="s">
        <v>7138</v>
      </c>
      <c r="H3520" s="153">
        <v>8</v>
      </c>
      <c r="I3520" s="151">
        <v>16</v>
      </c>
      <c r="J3520" s="154" t="s">
        <v>161</v>
      </c>
    </row>
    <row r="3521" spans="1:10" x14ac:dyDescent="0.3">
      <c r="A3521" s="151">
        <v>3520</v>
      </c>
      <c r="B3521" s="151" t="s">
        <v>7375</v>
      </c>
      <c r="C3521" s="151" t="s">
        <v>7376</v>
      </c>
      <c r="D3521" s="151" t="s">
        <v>7347</v>
      </c>
      <c r="E3521" s="151" t="s">
        <v>7348</v>
      </c>
      <c r="F3521" s="151">
        <v>5</v>
      </c>
      <c r="G3521" s="151" t="s">
        <v>7138</v>
      </c>
      <c r="H3521" s="153">
        <v>6</v>
      </c>
      <c r="I3521" s="151">
        <v>10</v>
      </c>
      <c r="J3521" s="154" t="s">
        <v>277</v>
      </c>
    </row>
    <row r="3522" spans="1:10" x14ac:dyDescent="0.3">
      <c r="A3522" s="151">
        <v>3521</v>
      </c>
      <c r="B3522" s="151" t="s">
        <v>7377</v>
      </c>
      <c r="C3522" s="151" t="s">
        <v>7378</v>
      </c>
      <c r="D3522" s="151" t="s">
        <v>7347</v>
      </c>
      <c r="E3522" s="151" t="s">
        <v>7348</v>
      </c>
      <c r="F3522" s="151">
        <v>5</v>
      </c>
      <c r="G3522" s="151" t="s">
        <v>7138</v>
      </c>
      <c r="H3522" s="153">
        <v>6</v>
      </c>
      <c r="I3522" s="151">
        <v>10</v>
      </c>
      <c r="J3522" s="154" t="s">
        <v>277</v>
      </c>
    </row>
    <row r="3523" spans="1:10" x14ac:dyDescent="0.3">
      <c r="A3523" s="151">
        <v>3522</v>
      </c>
      <c r="B3523" s="151" t="s">
        <v>7379</v>
      </c>
      <c r="C3523" s="151" t="s">
        <v>7380</v>
      </c>
      <c r="D3523" s="151" t="s">
        <v>7347</v>
      </c>
      <c r="E3523" s="151" t="s">
        <v>7348</v>
      </c>
      <c r="F3523" s="151">
        <v>5</v>
      </c>
      <c r="G3523" s="151" t="s">
        <v>7138</v>
      </c>
      <c r="H3523" s="153">
        <v>6</v>
      </c>
      <c r="I3523" s="151">
        <v>10</v>
      </c>
      <c r="J3523" s="154" t="s">
        <v>277</v>
      </c>
    </row>
    <row r="3524" spans="1:10" x14ac:dyDescent="0.3">
      <c r="A3524" s="151">
        <v>3523</v>
      </c>
      <c r="B3524" s="151" t="s">
        <v>7381</v>
      </c>
      <c r="C3524" s="151" t="s">
        <v>7382</v>
      </c>
      <c r="D3524" s="151" t="s">
        <v>7347</v>
      </c>
      <c r="E3524" s="151" t="s">
        <v>7348</v>
      </c>
      <c r="F3524" s="151">
        <v>5</v>
      </c>
      <c r="G3524" s="151" t="s">
        <v>7138</v>
      </c>
      <c r="H3524" s="153">
        <v>6</v>
      </c>
      <c r="I3524" s="151">
        <v>10</v>
      </c>
      <c r="J3524" s="154" t="s">
        <v>277</v>
      </c>
    </row>
    <row r="3525" spans="1:10" x14ac:dyDescent="0.3">
      <c r="A3525" s="151">
        <v>3524</v>
      </c>
      <c r="B3525" s="151" t="s">
        <v>7383</v>
      </c>
      <c r="C3525" s="151" t="s">
        <v>7384</v>
      </c>
      <c r="D3525" s="151" t="s">
        <v>7347</v>
      </c>
      <c r="E3525" s="151" t="s">
        <v>7348</v>
      </c>
      <c r="F3525" s="151">
        <v>5</v>
      </c>
      <c r="G3525" s="151" t="s">
        <v>7138</v>
      </c>
      <c r="H3525" s="153">
        <v>9</v>
      </c>
      <c r="I3525" s="151">
        <v>17</v>
      </c>
      <c r="J3525" s="154" t="s">
        <v>72</v>
      </c>
    </row>
    <row r="3526" spans="1:10" x14ac:dyDescent="0.3">
      <c r="A3526" s="151">
        <v>3525</v>
      </c>
      <c r="B3526" s="151" t="s">
        <v>7385</v>
      </c>
      <c r="C3526" s="151" t="s">
        <v>7386</v>
      </c>
      <c r="D3526" s="151" t="s">
        <v>7347</v>
      </c>
      <c r="E3526" s="151" t="s">
        <v>7348</v>
      </c>
      <c r="F3526" s="151">
        <v>5</v>
      </c>
      <c r="G3526" s="151" t="s">
        <v>7138</v>
      </c>
      <c r="H3526" s="153">
        <v>6</v>
      </c>
      <c r="I3526" s="151">
        <v>10</v>
      </c>
      <c r="J3526" s="154" t="s">
        <v>277</v>
      </c>
    </row>
    <row r="3527" spans="1:10" x14ac:dyDescent="0.3">
      <c r="A3527" s="151">
        <v>3526</v>
      </c>
      <c r="B3527" s="151" t="s">
        <v>7387</v>
      </c>
      <c r="C3527" s="151" t="s">
        <v>7388</v>
      </c>
      <c r="D3527" s="151" t="s">
        <v>7347</v>
      </c>
      <c r="E3527" s="151" t="s">
        <v>7348</v>
      </c>
      <c r="F3527" s="151">
        <v>5</v>
      </c>
      <c r="G3527" s="151" t="s">
        <v>7138</v>
      </c>
      <c r="H3527" s="153">
        <v>6</v>
      </c>
      <c r="I3527" s="151">
        <v>10</v>
      </c>
      <c r="J3527" s="154" t="s">
        <v>277</v>
      </c>
    </row>
    <row r="3528" spans="1:10" x14ac:dyDescent="0.3">
      <c r="A3528" s="151">
        <v>3527</v>
      </c>
      <c r="B3528" s="151" t="s">
        <v>7389</v>
      </c>
      <c r="C3528" s="151" t="s">
        <v>7390</v>
      </c>
      <c r="D3528" s="151" t="s">
        <v>7347</v>
      </c>
      <c r="E3528" s="151" t="s">
        <v>7348</v>
      </c>
      <c r="F3528" s="151">
        <v>5</v>
      </c>
      <c r="G3528" s="151" t="s">
        <v>7138</v>
      </c>
      <c r="H3528" s="153">
        <v>6</v>
      </c>
      <c r="I3528" s="151">
        <v>10</v>
      </c>
      <c r="J3528" s="154" t="s">
        <v>277</v>
      </c>
    </row>
    <row r="3529" spans="1:10" x14ac:dyDescent="0.3">
      <c r="A3529" s="151">
        <v>3528</v>
      </c>
      <c r="B3529" s="151" t="s">
        <v>7391</v>
      </c>
      <c r="C3529" s="151" t="s">
        <v>7392</v>
      </c>
      <c r="D3529" s="151" t="s">
        <v>7347</v>
      </c>
      <c r="E3529" s="151" t="s">
        <v>7348</v>
      </c>
      <c r="F3529" s="151">
        <v>5</v>
      </c>
      <c r="G3529" s="151" t="s">
        <v>7138</v>
      </c>
      <c r="H3529" s="153">
        <v>6</v>
      </c>
      <c r="I3529" s="151">
        <v>10</v>
      </c>
      <c r="J3529" s="154" t="s">
        <v>277</v>
      </c>
    </row>
    <row r="3530" spans="1:10" x14ac:dyDescent="0.3">
      <c r="A3530" s="151">
        <v>3529</v>
      </c>
      <c r="B3530" s="151" t="s">
        <v>7393</v>
      </c>
      <c r="C3530" s="151" t="s">
        <v>7394</v>
      </c>
      <c r="D3530" s="151" t="s">
        <v>7347</v>
      </c>
      <c r="E3530" s="151" t="s">
        <v>7348</v>
      </c>
      <c r="F3530" s="151">
        <v>5</v>
      </c>
      <c r="G3530" s="151" t="s">
        <v>7138</v>
      </c>
      <c r="H3530" s="153">
        <v>9</v>
      </c>
      <c r="I3530" s="151">
        <v>17</v>
      </c>
      <c r="J3530" s="154" t="s">
        <v>72</v>
      </c>
    </row>
    <row r="3531" spans="1:10" x14ac:dyDescent="0.3">
      <c r="A3531" s="151">
        <v>3530</v>
      </c>
      <c r="B3531" s="151" t="s">
        <v>7395</v>
      </c>
      <c r="C3531" s="151" t="s">
        <v>7396</v>
      </c>
      <c r="D3531" s="151" t="s">
        <v>7347</v>
      </c>
      <c r="E3531" s="151" t="s">
        <v>7348</v>
      </c>
      <c r="F3531" s="151">
        <v>5</v>
      </c>
      <c r="G3531" s="151" t="s">
        <v>7138</v>
      </c>
      <c r="H3531" s="153">
        <v>6</v>
      </c>
      <c r="I3531" s="151">
        <v>10</v>
      </c>
      <c r="J3531" s="154" t="s">
        <v>277</v>
      </c>
    </row>
    <row r="3532" spans="1:10" x14ac:dyDescent="0.3">
      <c r="A3532" s="151">
        <v>3531</v>
      </c>
      <c r="B3532" s="151" t="s">
        <v>7397</v>
      </c>
      <c r="C3532" s="151" t="s">
        <v>7398</v>
      </c>
      <c r="D3532" s="151" t="s">
        <v>7347</v>
      </c>
      <c r="E3532" s="151" t="s">
        <v>7348</v>
      </c>
      <c r="F3532" s="151">
        <v>5</v>
      </c>
      <c r="G3532" s="151" t="s">
        <v>7138</v>
      </c>
      <c r="H3532" s="153">
        <v>6</v>
      </c>
      <c r="I3532" s="151">
        <v>10</v>
      </c>
      <c r="J3532" s="154" t="s">
        <v>277</v>
      </c>
    </row>
    <row r="3533" spans="1:10" x14ac:dyDescent="0.3">
      <c r="A3533" s="151">
        <v>3532</v>
      </c>
      <c r="B3533" s="151" t="s">
        <v>7399</v>
      </c>
      <c r="C3533" s="151" t="s">
        <v>7400</v>
      </c>
      <c r="D3533" s="151" t="s">
        <v>7347</v>
      </c>
      <c r="E3533" s="151" t="s">
        <v>7348</v>
      </c>
      <c r="F3533" s="151">
        <v>5</v>
      </c>
      <c r="G3533" s="151" t="s">
        <v>7138</v>
      </c>
      <c r="H3533" s="153">
        <v>6</v>
      </c>
      <c r="I3533" s="151">
        <v>10</v>
      </c>
      <c r="J3533" s="154" t="s">
        <v>277</v>
      </c>
    </row>
    <row r="3534" spans="1:10" x14ac:dyDescent="0.3">
      <c r="A3534" s="151">
        <v>3533</v>
      </c>
      <c r="B3534" s="151" t="s">
        <v>7401</v>
      </c>
      <c r="C3534" s="151" t="s">
        <v>7402</v>
      </c>
      <c r="D3534" s="151" t="s">
        <v>7347</v>
      </c>
      <c r="E3534" s="151" t="s">
        <v>7348</v>
      </c>
      <c r="F3534" s="151">
        <v>5</v>
      </c>
      <c r="G3534" s="151" t="s">
        <v>7138</v>
      </c>
      <c r="H3534" s="153">
        <v>6</v>
      </c>
      <c r="I3534" s="151">
        <v>10</v>
      </c>
      <c r="J3534" s="154" t="s">
        <v>277</v>
      </c>
    </row>
    <row r="3535" spans="1:10" x14ac:dyDescent="0.3">
      <c r="A3535" s="151">
        <v>3534</v>
      </c>
      <c r="B3535" s="151" t="s">
        <v>7403</v>
      </c>
      <c r="C3535" s="151" t="s">
        <v>7404</v>
      </c>
      <c r="D3535" s="151" t="s">
        <v>7347</v>
      </c>
      <c r="E3535" s="151" t="s">
        <v>7348</v>
      </c>
      <c r="F3535" s="151">
        <v>5</v>
      </c>
      <c r="G3535" s="151" t="s">
        <v>7138</v>
      </c>
      <c r="H3535" s="153">
        <v>6</v>
      </c>
      <c r="I3535" s="151">
        <v>10</v>
      </c>
      <c r="J3535" s="154" t="s">
        <v>277</v>
      </c>
    </row>
    <row r="3536" spans="1:10" x14ac:dyDescent="0.3">
      <c r="A3536" s="151">
        <v>3535</v>
      </c>
      <c r="B3536" s="151" t="s">
        <v>7405</v>
      </c>
      <c r="C3536" s="151" t="s">
        <v>7406</v>
      </c>
      <c r="D3536" s="151" t="s">
        <v>7347</v>
      </c>
      <c r="E3536" s="151" t="s">
        <v>7348</v>
      </c>
      <c r="F3536" s="151">
        <v>5</v>
      </c>
      <c r="G3536" s="151" t="s">
        <v>7138</v>
      </c>
      <c r="H3536" s="153">
        <v>6</v>
      </c>
      <c r="I3536" s="151">
        <v>10</v>
      </c>
      <c r="J3536" s="154" t="s">
        <v>277</v>
      </c>
    </row>
    <row r="3537" spans="1:10" x14ac:dyDescent="0.3">
      <c r="A3537" s="151">
        <v>3536</v>
      </c>
      <c r="B3537" s="151" t="s">
        <v>7407</v>
      </c>
      <c r="C3537" s="151" t="s">
        <v>7408</v>
      </c>
      <c r="D3537" s="151" t="s">
        <v>7347</v>
      </c>
      <c r="E3537" s="151" t="s">
        <v>7348</v>
      </c>
      <c r="F3537" s="151">
        <v>5</v>
      </c>
      <c r="G3537" s="151" t="s">
        <v>7138</v>
      </c>
      <c r="H3537" s="153">
        <v>6</v>
      </c>
      <c r="I3537" s="151">
        <v>10</v>
      </c>
      <c r="J3537" s="154" t="s">
        <v>277</v>
      </c>
    </row>
    <row r="3538" spans="1:10" x14ac:dyDescent="0.3">
      <c r="A3538" s="151">
        <v>3537</v>
      </c>
      <c r="B3538" s="151" t="s">
        <v>7409</v>
      </c>
      <c r="C3538" s="151" t="s">
        <v>7410</v>
      </c>
      <c r="D3538" s="151" t="s">
        <v>7347</v>
      </c>
      <c r="E3538" s="151" t="s">
        <v>7348</v>
      </c>
      <c r="F3538" s="151">
        <v>5</v>
      </c>
      <c r="G3538" s="151" t="s">
        <v>7138</v>
      </c>
      <c r="H3538" s="153">
        <v>6</v>
      </c>
      <c r="I3538" s="151">
        <v>10</v>
      </c>
      <c r="J3538" s="154" t="s">
        <v>277</v>
      </c>
    </row>
    <row r="3539" spans="1:10" x14ac:dyDescent="0.3">
      <c r="A3539" s="151">
        <v>3538</v>
      </c>
      <c r="B3539" s="151" t="s">
        <v>7411</v>
      </c>
      <c r="C3539" s="151" t="s">
        <v>7412</v>
      </c>
      <c r="D3539" s="151" t="s">
        <v>7413</v>
      </c>
      <c r="E3539" s="151" t="s">
        <v>7414</v>
      </c>
      <c r="F3539" s="151">
        <v>5</v>
      </c>
      <c r="G3539" s="151" t="s">
        <v>7138</v>
      </c>
      <c r="H3539" s="153">
        <v>7</v>
      </c>
      <c r="I3539" s="151">
        <v>14</v>
      </c>
      <c r="J3539" s="154" t="s">
        <v>277</v>
      </c>
    </row>
    <row r="3540" spans="1:10" x14ac:dyDescent="0.3">
      <c r="A3540" s="151">
        <v>3539</v>
      </c>
      <c r="B3540" s="151" t="s">
        <v>7415</v>
      </c>
      <c r="C3540" s="151" t="s">
        <v>7416</v>
      </c>
      <c r="D3540" s="151" t="s">
        <v>7413</v>
      </c>
      <c r="E3540" s="151" t="s">
        <v>7414</v>
      </c>
      <c r="F3540" s="151">
        <v>5</v>
      </c>
      <c r="G3540" s="151" t="s">
        <v>7138</v>
      </c>
      <c r="H3540" s="153">
        <v>7</v>
      </c>
      <c r="I3540" s="151">
        <v>14</v>
      </c>
      <c r="J3540" s="154" t="s">
        <v>277</v>
      </c>
    </row>
    <row r="3541" spans="1:10" x14ac:dyDescent="0.3">
      <c r="A3541" s="151">
        <v>3540</v>
      </c>
      <c r="B3541" s="151" t="s">
        <v>7417</v>
      </c>
      <c r="C3541" s="151" t="s">
        <v>7418</v>
      </c>
      <c r="D3541" s="151" t="s">
        <v>7413</v>
      </c>
      <c r="E3541" s="151" t="s">
        <v>7414</v>
      </c>
      <c r="F3541" s="151">
        <v>5</v>
      </c>
      <c r="G3541" s="151" t="s">
        <v>7138</v>
      </c>
      <c r="H3541" s="153">
        <v>7</v>
      </c>
      <c r="I3541" s="151">
        <v>14</v>
      </c>
      <c r="J3541" s="154" t="s">
        <v>277</v>
      </c>
    </row>
    <row r="3542" spans="1:10" x14ac:dyDescent="0.3">
      <c r="A3542" s="151">
        <v>3541</v>
      </c>
      <c r="B3542" s="151" t="s">
        <v>7419</v>
      </c>
      <c r="C3542" s="151" t="s">
        <v>7420</v>
      </c>
      <c r="D3542" s="151" t="s">
        <v>7413</v>
      </c>
      <c r="E3542" s="151" t="s">
        <v>7414</v>
      </c>
      <c r="F3542" s="151">
        <v>5</v>
      </c>
      <c r="G3542" s="151" t="s">
        <v>7138</v>
      </c>
      <c r="H3542" s="153">
        <v>7</v>
      </c>
      <c r="I3542" s="151">
        <v>14</v>
      </c>
      <c r="J3542" s="154" t="s">
        <v>277</v>
      </c>
    </row>
    <row r="3543" spans="1:10" x14ac:dyDescent="0.3">
      <c r="A3543" s="151">
        <v>3542</v>
      </c>
      <c r="B3543" s="151" t="s">
        <v>7421</v>
      </c>
      <c r="C3543" s="151" t="s">
        <v>7422</v>
      </c>
      <c r="D3543" s="151" t="s">
        <v>7413</v>
      </c>
      <c r="E3543" s="151" t="s">
        <v>7414</v>
      </c>
      <c r="F3543" s="151">
        <v>5</v>
      </c>
      <c r="G3543" s="151" t="s">
        <v>7138</v>
      </c>
      <c r="H3543" s="153">
        <v>7</v>
      </c>
      <c r="I3543" s="151">
        <v>14</v>
      </c>
      <c r="J3543" s="154" t="s">
        <v>277</v>
      </c>
    </row>
    <row r="3544" spans="1:10" x14ac:dyDescent="0.3">
      <c r="A3544" s="151">
        <v>3543</v>
      </c>
      <c r="B3544" s="151" t="s">
        <v>7423</v>
      </c>
      <c r="C3544" s="151" t="s">
        <v>7424</v>
      </c>
      <c r="D3544" s="151" t="s">
        <v>7413</v>
      </c>
      <c r="E3544" s="151" t="s">
        <v>7414</v>
      </c>
      <c r="F3544" s="151">
        <v>5</v>
      </c>
      <c r="G3544" s="151" t="s">
        <v>7138</v>
      </c>
      <c r="H3544" s="153">
        <v>7</v>
      </c>
      <c r="I3544" s="151">
        <v>14</v>
      </c>
      <c r="J3544" s="154" t="s">
        <v>277</v>
      </c>
    </row>
    <row r="3545" spans="1:10" x14ac:dyDescent="0.3">
      <c r="A3545" s="151">
        <v>3544</v>
      </c>
      <c r="B3545" s="151" t="s">
        <v>7425</v>
      </c>
      <c r="C3545" s="151" t="s">
        <v>7426</v>
      </c>
      <c r="D3545" s="151" t="s">
        <v>7413</v>
      </c>
      <c r="E3545" s="151" t="s">
        <v>7414</v>
      </c>
      <c r="F3545" s="151">
        <v>5</v>
      </c>
      <c r="G3545" s="151" t="s">
        <v>7138</v>
      </c>
      <c r="H3545" s="153">
        <v>7</v>
      </c>
      <c r="I3545" s="151">
        <v>14</v>
      </c>
      <c r="J3545" s="154" t="s">
        <v>277</v>
      </c>
    </row>
    <row r="3546" spans="1:10" x14ac:dyDescent="0.3">
      <c r="A3546" s="151">
        <v>3545</v>
      </c>
      <c r="B3546" s="151" t="s">
        <v>7427</v>
      </c>
      <c r="C3546" s="151" t="s">
        <v>7428</v>
      </c>
      <c r="D3546" s="151" t="s">
        <v>7413</v>
      </c>
      <c r="E3546" s="151" t="s">
        <v>7414</v>
      </c>
      <c r="F3546" s="151">
        <v>5</v>
      </c>
      <c r="G3546" s="151" t="s">
        <v>7138</v>
      </c>
      <c r="H3546" s="153">
        <v>7</v>
      </c>
      <c r="I3546" s="151">
        <v>14</v>
      </c>
      <c r="J3546" s="154" t="s">
        <v>277</v>
      </c>
    </row>
    <row r="3547" spans="1:10" x14ac:dyDescent="0.3">
      <c r="A3547" s="151">
        <v>3546</v>
      </c>
      <c r="B3547" s="151" t="s">
        <v>7429</v>
      </c>
      <c r="C3547" s="151" t="s">
        <v>7430</v>
      </c>
      <c r="D3547" s="151" t="s">
        <v>7413</v>
      </c>
      <c r="E3547" s="151" t="s">
        <v>7414</v>
      </c>
      <c r="F3547" s="151">
        <v>5</v>
      </c>
      <c r="G3547" s="151" t="s">
        <v>7138</v>
      </c>
      <c r="H3547" s="153">
        <v>7</v>
      </c>
      <c r="I3547" s="151">
        <v>14</v>
      </c>
      <c r="J3547" s="154" t="s">
        <v>277</v>
      </c>
    </row>
    <row r="3548" spans="1:10" x14ac:dyDescent="0.3">
      <c r="A3548" s="151">
        <v>3547</v>
      </c>
      <c r="B3548" s="151" t="s">
        <v>7431</v>
      </c>
      <c r="C3548" s="151" t="s">
        <v>7432</v>
      </c>
      <c r="D3548" s="151" t="s">
        <v>7413</v>
      </c>
      <c r="E3548" s="151" t="s">
        <v>7414</v>
      </c>
      <c r="F3548" s="151">
        <v>5</v>
      </c>
      <c r="G3548" s="151" t="s">
        <v>7138</v>
      </c>
      <c r="H3548" s="153">
        <v>7</v>
      </c>
      <c r="I3548" s="151">
        <v>14</v>
      </c>
      <c r="J3548" s="154" t="s">
        <v>277</v>
      </c>
    </row>
    <row r="3549" spans="1:10" x14ac:dyDescent="0.3">
      <c r="A3549" s="151">
        <v>3548</v>
      </c>
      <c r="B3549" s="151" t="s">
        <v>7433</v>
      </c>
      <c r="C3549" s="151" t="s">
        <v>7434</v>
      </c>
      <c r="D3549" s="151" t="s">
        <v>7413</v>
      </c>
      <c r="E3549" s="151" t="s">
        <v>7414</v>
      </c>
      <c r="F3549" s="151">
        <v>5</v>
      </c>
      <c r="G3549" s="151" t="s">
        <v>7138</v>
      </c>
      <c r="H3549" s="153">
        <v>7</v>
      </c>
      <c r="I3549" s="151">
        <v>14</v>
      </c>
      <c r="J3549" s="154" t="s">
        <v>277</v>
      </c>
    </row>
    <row r="3550" spans="1:10" x14ac:dyDescent="0.3">
      <c r="A3550" s="151">
        <v>3549</v>
      </c>
      <c r="B3550" s="151" t="s">
        <v>7435</v>
      </c>
      <c r="C3550" s="151" t="s">
        <v>7436</v>
      </c>
      <c r="D3550" s="151" t="s">
        <v>7413</v>
      </c>
      <c r="E3550" s="151" t="s">
        <v>7414</v>
      </c>
      <c r="F3550" s="151">
        <v>5</v>
      </c>
      <c r="G3550" s="151" t="s">
        <v>7138</v>
      </c>
      <c r="H3550" s="153">
        <v>7</v>
      </c>
      <c r="I3550" s="151">
        <v>14</v>
      </c>
      <c r="J3550" s="154" t="s">
        <v>277</v>
      </c>
    </row>
    <row r="3551" spans="1:10" x14ac:dyDescent="0.3">
      <c r="A3551" s="151">
        <v>3550</v>
      </c>
      <c r="B3551" s="151" t="s">
        <v>7437</v>
      </c>
      <c r="C3551" s="151" t="s">
        <v>7438</v>
      </c>
      <c r="D3551" s="151" t="s">
        <v>7413</v>
      </c>
      <c r="E3551" s="151" t="s">
        <v>7414</v>
      </c>
      <c r="F3551" s="151">
        <v>5</v>
      </c>
      <c r="G3551" s="151" t="s">
        <v>7138</v>
      </c>
      <c r="H3551" s="153">
        <v>7</v>
      </c>
      <c r="I3551" s="151">
        <v>14</v>
      </c>
      <c r="J3551" s="154" t="s">
        <v>277</v>
      </c>
    </row>
    <row r="3552" spans="1:10" x14ac:dyDescent="0.3">
      <c r="A3552" s="151">
        <v>3551</v>
      </c>
      <c r="B3552" s="151" t="s">
        <v>7439</v>
      </c>
      <c r="C3552" s="151" t="s">
        <v>7440</v>
      </c>
      <c r="D3552" s="151" t="s">
        <v>7413</v>
      </c>
      <c r="E3552" s="151" t="s">
        <v>7414</v>
      </c>
      <c r="F3552" s="151">
        <v>5</v>
      </c>
      <c r="G3552" s="151" t="s">
        <v>7138</v>
      </c>
      <c r="H3552" s="153">
        <v>7</v>
      </c>
      <c r="I3552" s="151">
        <v>14</v>
      </c>
      <c r="J3552" s="154" t="s">
        <v>277</v>
      </c>
    </row>
    <row r="3553" spans="1:10" x14ac:dyDescent="0.3">
      <c r="A3553" s="151">
        <v>3552</v>
      </c>
      <c r="B3553" s="151" t="s">
        <v>7441</v>
      </c>
      <c r="C3553" s="151" t="s">
        <v>7442</v>
      </c>
      <c r="D3553" s="151" t="s">
        <v>7413</v>
      </c>
      <c r="E3553" s="151" t="s">
        <v>7414</v>
      </c>
      <c r="F3553" s="151">
        <v>5</v>
      </c>
      <c r="G3553" s="151" t="s">
        <v>7138</v>
      </c>
      <c r="H3553" s="153">
        <v>7</v>
      </c>
      <c r="I3553" s="151">
        <v>14</v>
      </c>
      <c r="J3553" s="154" t="s">
        <v>277</v>
      </c>
    </row>
    <row r="3554" spans="1:10" x14ac:dyDescent="0.3">
      <c r="A3554" s="151">
        <v>3553</v>
      </c>
      <c r="B3554" s="151" t="s">
        <v>7443</v>
      </c>
      <c r="C3554" s="151" t="s">
        <v>7444</v>
      </c>
      <c r="D3554" s="151" t="s">
        <v>7413</v>
      </c>
      <c r="E3554" s="151" t="s">
        <v>7414</v>
      </c>
      <c r="F3554" s="151">
        <v>5</v>
      </c>
      <c r="G3554" s="151" t="s">
        <v>7138</v>
      </c>
      <c r="H3554" s="153">
        <v>7</v>
      </c>
      <c r="I3554" s="151">
        <v>14</v>
      </c>
      <c r="J3554" s="154" t="s">
        <v>277</v>
      </c>
    </row>
    <row r="3555" spans="1:10" x14ac:dyDescent="0.3">
      <c r="A3555" s="151">
        <v>3554</v>
      </c>
      <c r="B3555" s="151" t="s">
        <v>7445</v>
      </c>
      <c r="C3555" s="151" t="s">
        <v>7446</v>
      </c>
      <c r="D3555" s="151" t="s">
        <v>7413</v>
      </c>
      <c r="E3555" s="151" t="s">
        <v>7414</v>
      </c>
      <c r="F3555" s="151">
        <v>5</v>
      </c>
      <c r="G3555" s="151" t="s">
        <v>7138</v>
      </c>
      <c r="H3555" s="153">
        <v>7</v>
      </c>
      <c r="I3555" s="151">
        <v>14</v>
      </c>
      <c r="J3555" s="154" t="s">
        <v>277</v>
      </c>
    </row>
    <row r="3556" spans="1:10" x14ac:dyDescent="0.3">
      <c r="A3556" s="151">
        <v>3555</v>
      </c>
      <c r="B3556" s="151" t="s">
        <v>7447</v>
      </c>
      <c r="C3556" s="151" t="s">
        <v>7448</v>
      </c>
      <c r="D3556" s="151" t="s">
        <v>7413</v>
      </c>
      <c r="E3556" s="151" t="s">
        <v>7414</v>
      </c>
      <c r="F3556" s="151">
        <v>5</v>
      </c>
      <c r="G3556" s="151" t="s">
        <v>7138</v>
      </c>
      <c r="H3556" s="153">
        <v>7</v>
      </c>
      <c r="I3556" s="151">
        <v>14</v>
      </c>
      <c r="J3556" s="154" t="s">
        <v>277</v>
      </c>
    </row>
    <row r="3557" spans="1:10" x14ac:dyDescent="0.3">
      <c r="A3557" s="151">
        <v>3556</v>
      </c>
      <c r="B3557" s="151" t="s">
        <v>7449</v>
      </c>
      <c r="C3557" s="151" t="s">
        <v>7450</v>
      </c>
      <c r="D3557" s="151" t="s">
        <v>7413</v>
      </c>
      <c r="E3557" s="151" t="s">
        <v>7414</v>
      </c>
      <c r="F3557" s="151">
        <v>5</v>
      </c>
      <c r="G3557" s="151" t="s">
        <v>7138</v>
      </c>
      <c r="H3557" s="153">
        <v>7</v>
      </c>
      <c r="I3557" s="151">
        <v>14</v>
      </c>
      <c r="J3557" s="154" t="s">
        <v>277</v>
      </c>
    </row>
    <row r="3558" spans="1:10" x14ac:dyDescent="0.3">
      <c r="A3558" s="151">
        <v>3557</v>
      </c>
      <c r="B3558" s="151" t="s">
        <v>7451</v>
      </c>
      <c r="C3558" s="151" t="s">
        <v>7452</v>
      </c>
      <c r="D3558" s="151" t="s">
        <v>7413</v>
      </c>
      <c r="E3558" s="151" t="s">
        <v>7414</v>
      </c>
      <c r="F3558" s="151">
        <v>5</v>
      </c>
      <c r="G3558" s="151" t="s">
        <v>7138</v>
      </c>
      <c r="H3558" s="153">
        <v>7</v>
      </c>
      <c r="I3558" s="151">
        <v>14</v>
      </c>
      <c r="J3558" s="154" t="s">
        <v>277</v>
      </c>
    </row>
    <row r="3559" spans="1:10" x14ac:dyDescent="0.3">
      <c r="A3559" s="151">
        <v>3558</v>
      </c>
      <c r="B3559" s="151" t="s">
        <v>7453</v>
      </c>
      <c r="C3559" s="151" t="s">
        <v>7454</v>
      </c>
      <c r="D3559" s="151" t="s">
        <v>7413</v>
      </c>
      <c r="E3559" s="151" t="s">
        <v>7414</v>
      </c>
      <c r="F3559" s="151">
        <v>5</v>
      </c>
      <c r="G3559" s="151" t="s">
        <v>7138</v>
      </c>
      <c r="H3559" s="153">
        <v>7</v>
      </c>
      <c r="I3559" s="151">
        <v>14</v>
      </c>
      <c r="J3559" s="154" t="s">
        <v>277</v>
      </c>
    </row>
    <row r="3560" spans="1:10" x14ac:dyDescent="0.3">
      <c r="A3560" s="151">
        <v>3559</v>
      </c>
      <c r="B3560" s="151" t="s">
        <v>7455</v>
      </c>
      <c r="C3560" s="151" t="s">
        <v>7456</v>
      </c>
      <c r="D3560" s="151" t="s">
        <v>7413</v>
      </c>
      <c r="E3560" s="151" t="s">
        <v>7414</v>
      </c>
      <c r="F3560" s="151">
        <v>5</v>
      </c>
      <c r="G3560" s="151" t="s">
        <v>7138</v>
      </c>
      <c r="H3560" s="153">
        <v>7</v>
      </c>
      <c r="I3560" s="151">
        <v>14</v>
      </c>
      <c r="J3560" s="154" t="s">
        <v>277</v>
      </c>
    </row>
    <row r="3561" spans="1:10" x14ac:dyDescent="0.3">
      <c r="A3561" s="151">
        <v>3560</v>
      </c>
      <c r="B3561" s="151" t="s">
        <v>7457</v>
      </c>
      <c r="C3561" s="151" t="s">
        <v>7458</v>
      </c>
      <c r="D3561" s="151" t="s">
        <v>7413</v>
      </c>
      <c r="E3561" s="151" t="s">
        <v>7414</v>
      </c>
      <c r="F3561" s="151">
        <v>5</v>
      </c>
      <c r="G3561" s="151" t="s">
        <v>7138</v>
      </c>
      <c r="H3561" s="153">
        <v>7</v>
      </c>
      <c r="I3561" s="151">
        <v>14</v>
      </c>
      <c r="J3561" s="154" t="s">
        <v>277</v>
      </c>
    </row>
    <row r="3562" spans="1:10" x14ac:dyDescent="0.3">
      <c r="A3562" s="151">
        <v>3561</v>
      </c>
      <c r="B3562" s="151" t="s">
        <v>7459</v>
      </c>
      <c r="C3562" s="151" t="s">
        <v>7460</v>
      </c>
      <c r="D3562" s="151" t="s">
        <v>7413</v>
      </c>
      <c r="E3562" s="151" t="s">
        <v>7414</v>
      </c>
      <c r="F3562" s="151">
        <v>5</v>
      </c>
      <c r="G3562" s="151" t="s">
        <v>7138</v>
      </c>
      <c r="H3562" s="153">
        <v>7</v>
      </c>
      <c r="I3562" s="151">
        <v>14</v>
      </c>
      <c r="J3562" s="154" t="s">
        <v>277</v>
      </c>
    </row>
    <row r="3563" spans="1:10" x14ac:dyDescent="0.3">
      <c r="A3563" s="151">
        <v>3562</v>
      </c>
      <c r="B3563" s="151" t="s">
        <v>7461</v>
      </c>
      <c r="C3563" s="151" t="s">
        <v>7462</v>
      </c>
      <c r="D3563" s="151" t="s">
        <v>7413</v>
      </c>
      <c r="E3563" s="151" t="s">
        <v>7414</v>
      </c>
      <c r="F3563" s="151">
        <v>5</v>
      </c>
      <c r="G3563" s="151" t="s">
        <v>7138</v>
      </c>
      <c r="H3563" s="153">
        <v>7</v>
      </c>
      <c r="I3563" s="151">
        <v>14</v>
      </c>
      <c r="J3563" s="154" t="s">
        <v>277</v>
      </c>
    </row>
    <row r="3564" spans="1:10" x14ac:dyDescent="0.3">
      <c r="A3564" s="151">
        <v>3563</v>
      </c>
      <c r="B3564" s="151" t="s">
        <v>7463</v>
      </c>
      <c r="C3564" s="151" t="s">
        <v>7464</v>
      </c>
      <c r="D3564" s="151" t="s">
        <v>7413</v>
      </c>
      <c r="E3564" s="151" t="s">
        <v>7414</v>
      </c>
      <c r="F3564" s="151">
        <v>5</v>
      </c>
      <c r="G3564" s="151" t="s">
        <v>7138</v>
      </c>
      <c r="H3564" s="153">
        <v>7</v>
      </c>
      <c r="I3564" s="151">
        <v>14</v>
      </c>
      <c r="J3564" s="154" t="s">
        <v>277</v>
      </c>
    </row>
    <row r="3565" spans="1:10" x14ac:dyDescent="0.3">
      <c r="A3565" s="151">
        <v>3564</v>
      </c>
      <c r="B3565" s="151" t="s">
        <v>7465</v>
      </c>
      <c r="C3565" s="151" t="s">
        <v>7466</v>
      </c>
      <c r="D3565" s="151" t="s">
        <v>7413</v>
      </c>
      <c r="E3565" s="151" t="s">
        <v>7414</v>
      </c>
      <c r="F3565" s="151">
        <v>5</v>
      </c>
      <c r="G3565" s="151" t="s">
        <v>7138</v>
      </c>
      <c r="H3565" s="153">
        <v>7</v>
      </c>
      <c r="I3565" s="151">
        <v>14</v>
      </c>
      <c r="J3565" s="154" t="s">
        <v>277</v>
      </c>
    </row>
    <row r="3566" spans="1:10" x14ac:dyDescent="0.3">
      <c r="A3566" s="151">
        <v>3565</v>
      </c>
      <c r="B3566" s="151" t="s">
        <v>7467</v>
      </c>
      <c r="C3566" s="151" t="s">
        <v>7468</v>
      </c>
      <c r="D3566" s="151" t="s">
        <v>7413</v>
      </c>
      <c r="E3566" s="151" t="s">
        <v>7414</v>
      </c>
      <c r="F3566" s="151">
        <v>5</v>
      </c>
      <c r="G3566" s="151" t="s">
        <v>7138</v>
      </c>
      <c r="H3566" s="153">
        <v>7</v>
      </c>
      <c r="I3566" s="151">
        <v>14</v>
      </c>
      <c r="J3566" s="154" t="s">
        <v>277</v>
      </c>
    </row>
    <row r="3567" spans="1:10" x14ac:dyDescent="0.3">
      <c r="A3567" s="151">
        <v>3566</v>
      </c>
      <c r="B3567" s="151" t="s">
        <v>7469</v>
      </c>
      <c r="C3567" s="151" t="s">
        <v>7470</v>
      </c>
      <c r="D3567" s="151" t="s">
        <v>7413</v>
      </c>
      <c r="E3567" s="151" t="s">
        <v>7414</v>
      </c>
      <c r="F3567" s="151">
        <v>5</v>
      </c>
      <c r="G3567" s="151" t="s">
        <v>7138</v>
      </c>
      <c r="H3567" s="153">
        <v>7</v>
      </c>
      <c r="I3567" s="151">
        <v>14</v>
      </c>
      <c r="J3567" s="154" t="s">
        <v>277</v>
      </c>
    </row>
    <row r="3568" spans="1:10" x14ac:dyDescent="0.3">
      <c r="A3568" s="151">
        <v>3567</v>
      </c>
      <c r="B3568" s="151" t="s">
        <v>7471</v>
      </c>
      <c r="C3568" s="151" t="s">
        <v>7472</v>
      </c>
      <c r="D3568" s="151" t="s">
        <v>7413</v>
      </c>
      <c r="E3568" s="151" t="s">
        <v>7414</v>
      </c>
      <c r="F3568" s="151">
        <v>5</v>
      </c>
      <c r="G3568" s="151" t="s">
        <v>7138</v>
      </c>
      <c r="H3568" s="153">
        <v>7</v>
      </c>
      <c r="I3568" s="151">
        <v>14</v>
      </c>
      <c r="J3568" s="154" t="s">
        <v>277</v>
      </c>
    </row>
    <row r="3569" spans="1:10" x14ac:dyDescent="0.3">
      <c r="A3569" s="151">
        <v>3568</v>
      </c>
      <c r="B3569" s="151" t="s">
        <v>7473</v>
      </c>
      <c r="C3569" s="151" t="s">
        <v>7474</v>
      </c>
      <c r="D3569" s="151" t="s">
        <v>7413</v>
      </c>
      <c r="E3569" s="151" t="s">
        <v>7414</v>
      </c>
      <c r="F3569" s="151">
        <v>5</v>
      </c>
      <c r="G3569" s="151" t="s">
        <v>7138</v>
      </c>
      <c r="H3569" s="153">
        <v>7</v>
      </c>
      <c r="I3569" s="151">
        <v>14</v>
      </c>
      <c r="J3569" s="154" t="s">
        <v>277</v>
      </c>
    </row>
    <row r="3570" spans="1:10" x14ac:dyDescent="0.3">
      <c r="A3570" s="151">
        <v>3569</v>
      </c>
      <c r="B3570" s="151" t="s">
        <v>7475</v>
      </c>
      <c r="C3570" s="151" t="s">
        <v>7476</v>
      </c>
      <c r="D3570" s="151" t="s">
        <v>7413</v>
      </c>
      <c r="E3570" s="151" t="s">
        <v>7414</v>
      </c>
      <c r="F3570" s="151">
        <v>5</v>
      </c>
      <c r="G3570" s="151" t="s">
        <v>7138</v>
      </c>
      <c r="H3570" s="153">
        <v>7</v>
      </c>
      <c r="I3570" s="151">
        <v>14</v>
      </c>
      <c r="J3570" s="154" t="s">
        <v>277</v>
      </c>
    </row>
    <row r="3571" spans="1:10" x14ac:dyDescent="0.3">
      <c r="A3571" s="151">
        <v>3570</v>
      </c>
      <c r="B3571" s="151" t="s">
        <v>7477</v>
      </c>
      <c r="C3571" s="151" t="s">
        <v>7478</v>
      </c>
      <c r="D3571" s="151" t="s">
        <v>7479</v>
      </c>
      <c r="E3571" s="151" t="s">
        <v>7480</v>
      </c>
      <c r="F3571" s="151">
        <v>5</v>
      </c>
      <c r="G3571" s="151" t="s">
        <v>7138</v>
      </c>
      <c r="H3571" s="153">
        <v>7</v>
      </c>
      <c r="I3571" s="151">
        <v>14</v>
      </c>
      <c r="J3571" s="154" t="s">
        <v>75</v>
      </c>
    </row>
    <row r="3572" spans="1:10" x14ac:dyDescent="0.3">
      <c r="A3572" s="151">
        <v>3571</v>
      </c>
      <c r="B3572" s="151" t="s">
        <v>7481</v>
      </c>
      <c r="C3572" s="151" t="s">
        <v>7482</v>
      </c>
      <c r="D3572" s="151" t="s">
        <v>7479</v>
      </c>
      <c r="E3572" s="151" t="s">
        <v>7480</v>
      </c>
      <c r="F3572" s="151">
        <v>5</v>
      </c>
      <c r="G3572" s="151" t="s">
        <v>7138</v>
      </c>
      <c r="H3572" s="153">
        <v>7</v>
      </c>
      <c r="I3572" s="151">
        <v>14</v>
      </c>
      <c r="J3572" s="154" t="s">
        <v>75</v>
      </c>
    </row>
    <row r="3573" spans="1:10" x14ac:dyDescent="0.3">
      <c r="A3573" s="151">
        <v>3572</v>
      </c>
      <c r="B3573" s="151" t="s">
        <v>7483</v>
      </c>
      <c r="C3573" s="151" t="s">
        <v>7484</v>
      </c>
      <c r="D3573" s="151" t="s">
        <v>7479</v>
      </c>
      <c r="E3573" s="151" t="s">
        <v>7480</v>
      </c>
      <c r="F3573" s="151">
        <v>5</v>
      </c>
      <c r="G3573" s="151" t="s">
        <v>7138</v>
      </c>
      <c r="H3573" s="153">
        <v>7</v>
      </c>
      <c r="I3573" s="151">
        <v>14</v>
      </c>
      <c r="J3573" s="154" t="s">
        <v>75</v>
      </c>
    </row>
    <row r="3574" spans="1:10" x14ac:dyDescent="0.3">
      <c r="A3574" s="151">
        <v>3573</v>
      </c>
      <c r="B3574" s="151" t="s">
        <v>7485</v>
      </c>
      <c r="C3574" s="151" t="s">
        <v>7486</v>
      </c>
      <c r="D3574" s="151" t="s">
        <v>7479</v>
      </c>
      <c r="E3574" s="151" t="s">
        <v>7480</v>
      </c>
      <c r="F3574" s="151">
        <v>5</v>
      </c>
      <c r="G3574" s="151" t="s">
        <v>7138</v>
      </c>
      <c r="H3574" s="153">
        <v>7</v>
      </c>
      <c r="I3574" s="151">
        <v>14</v>
      </c>
      <c r="J3574" s="154" t="s">
        <v>75</v>
      </c>
    </row>
    <row r="3575" spans="1:10" x14ac:dyDescent="0.3">
      <c r="A3575" s="151">
        <v>3574</v>
      </c>
      <c r="B3575" s="151" t="s">
        <v>7487</v>
      </c>
      <c r="C3575" s="151" t="s">
        <v>7488</v>
      </c>
      <c r="D3575" s="151" t="s">
        <v>7479</v>
      </c>
      <c r="E3575" s="151" t="s">
        <v>7480</v>
      </c>
      <c r="F3575" s="151">
        <v>5</v>
      </c>
      <c r="G3575" s="151" t="s">
        <v>7138</v>
      </c>
      <c r="H3575" s="153">
        <v>7</v>
      </c>
      <c r="I3575" s="151">
        <v>14</v>
      </c>
      <c r="J3575" s="154" t="s">
        <v>75</v>
      </c>
    </row>
    <row r="3576" spans="1:10" x14ac:dyDescent="0.3">
      <c r="A3576" s="151">
        <v>3575</v>
      </c>
      <c r="B3576" s="151" t="s">
        <v>7489</v>
      </c>
      <c r="C3576" s="151" t="s">
        <v>7490</v>
      </c>
      <c r="D3576" s="151" t="s">
        <v>7479</v>
      </c>
      <c r="E3576" s="151" t="s">
        <v>7480</v>
      </c>
      <c r="F3576" s="151">
        <v>5</v>
      </c>
      <c r="G3576" s="151" t="s">
        <v>7138</v>
      </c>
      <c r="H3576" s="153">
        <v>7</v>
      </c>
      <c r="I3576" s="151">
        <v>14</v>
      </c>
      <c r="J3576" s="154" t="s">
        <v>75</v>
      </c>
    </row>
    <row r="3577" spans="1:10" x14ac:dyDescent="0.3">
      <c r="A3577" s="151">
        <v>3576</v>
      </c>
      <c r="B3577" s="151" t="s">
        <v>7491</v>
      </c>
      <c r="C3577" s="151" t="s">
        <v>7492</v>
      </c>
      <c r="D3577" s="151" t="s">
        <v>7479</v>
      </c>
      <c r="E3577" s="151" t="s">
        <v>7480</v>
      </c>
      <c r="F3577" s="151">
        <v>5</v>
      </c>
      <c r="G3577" s="151" t="s">
        <v>7138</v>
      </c>
      <c r="H3577" s="153">
        <v>7</v>
      </c>
      <c r="I3577" s="151">
        <v>14</v>
      </c>
      <c r="J3577" s="154" t="s">
        <v>75</v>
      </c>
    </row>
    <row r="3578" spans="1:10" x14ac:dyDescent="0.3">
      <c r="A3578" s="151">
        <v>3577</v>
      </c>
      <c r="B3578" s="151" t="s">
        <v>7493</v>
      </c>
      <c r="C3578" s="151" t="s">
        <v>7494</v>
      </c>
      <c r="D3578" s="151" t="s">
        <v>7479</v>
      </c>
      <c r="E3578" s="151" t="s">
        <v>7480</v>
      </c>
      <c r="F3578" s="151">
        <v>5</v>
      </c>
      <c r="G3578" s="151" t="s">
        <v>7138</v>
      </c>
      <c r="H3578" s="153">
        <v>9</v>
      </c>
      <c r="I3578" s="151">
        <v>17</v>
      </c>
      <c r="J3578" s="154" t="s">
        <v>72</v>
      </c>
    </row>
    <row r="3579" spans="1:10" x14ac:dyDescent="0.3">
      <c r="A3579" s="151">
        <v>3578</v>
      </c>
      <c r="B3579" s="151" t="s">
        <v>7495</v>
      </c>
      <c r="C3579" s="151" t="s">
        <v>7496</v>
      </c>
      <c r="D3579" s="151" t="s">
        <v>7479</v>
      </c>
      <c r="E3579" s="151" t="s">
        <v>7480</v>
      </c>
      <c r="F3579" s="151">
        <v>5</v>
      </c>
      <c r="G3579" s="151" t="s">
        <v>7138</v>
      </c>
      <c r="H3579" s="153">
        <v>7</v>
      </c>
      <c r="I3579" s="151">
        <v>14</v>
      </c>
      <c r="J3579" s="154" t="s">
        <v>75</v>
      </c>
    </row>
    <row r="3580" spans="1:10" x14ac:dyDescent="0.3">
      <c r="A3580" s="151">
        <v>3579</v>
      </c>
      <c r="B3580" s="151" t="s">
        <v>7497</v>
      </c>
      <c r="C3580" s="151" t="s">
        <v>7498</v>
      </c>
      <c r="D3580" s="151" t="s">
        <v>7479</v>
      </c>
      <c r="E3580" s="151" t="s">
        <v>7480</v>
      </c>
      <c r="F3580" s="151">
        <v>5</v>
      </c>
      <c r="G3580" s="151" t="s">
        <v>7138</v>
      </c>
      <c r="H3580" s="153">
        <v>7</v>
      </c>
      <c r="I3580" s="151">
        <v>14</v>
      </c>
      <c r="J3580" s="154" t="s">
        <v>75</v>
      </c>
    </row>
    <row r="3581" spans="1:10" x14ac:dyDescent="0.3">
      <c r="A3581" s="151">
        <v>3580</v>
      </c>
      <c r="B3581" s="151" t="s">
        <v>7499</v>
      </c>
      <c r="C3581" s="151" t="s">
        <v>7500</v>
      </c>
      <c r="D3581" s="151" t="s">
        <v>7479</v>
      </c>
      <c r="E3581" s="151" t="s">
        <v>7480</v>
      </c>
      <c r="F3581" s="151">
        <v>5</v>
      </c>
      <c r="G3581" s="151" t="s">
        <v>7138</v>
      </c>
      <c r="H3581" s="153">
        <v>7</v>
      </c>
      <c r="I3581" s="151">
        <v>14</v>
      </c>
      <c r="J3581" s="154" t="s">
        <v>75</v>
      </c>
    </row>
    <row r="3582" spans="1:10" x14ac:dyDescent="0.3">
      <c r="A3582" s="151">
        <v>3581</v>
      </c>
      <c r="B3582" s="151" t="s">
        <v>7501</v>
      </c>
      <c r="C3582" s="151" t="s">
        <v>7502</v>
      </c>
      <c r="D3582" s="151" t="s">
        <v>7479</v>
      </c>
      <c r="E3582" s="151" t="s">
        <v>7480</v>
      </c>
      <c r="F3582" s="151">
        <v>5</v>
      </c>
      <c r="G3582" s="151" t="s">
        <v>7138</v>
      </c>
      <c r="H3582" s="153">
        <v>7</v>
      </c>
      <c r="I3582" s="151">
        <v>14</v>
      </c>
      <c r="J3582" s="154" t="s">
        <v>75</v>
      </c>
    </row>
    <row r="3583" spans="1:10" x14ac:dyDescent="0.3">
      <c r="A3583" s="151">
        <v>3582</v>
      </c>
      <c r="B3583" s="151" t="s">
        <v>7503</v>
      </c>
      <c r="C3583" s="151" t="s">
        <v>7504</v>
      </c>
      <c r="D3583" s="151" t="s">
        <v>7479</v>
      </c>
      <c r="E3583" s="151" t="s">
        <v>7480</v>
      </c>
      <c r="F3583" s="151">
        <v>5</v>
      </c>
      <c r="G3583" s="151" t="s">
        <v>7138</v>
      </c>
      <c r="H3583" s="153">
        <v>7</v>
      </c>
      <c r="I3583" s="151">
        <v>14</v>
      </c>
      <c r="J3583" s="154" t="s">
        <v>75</v>
      </c>
    </row>
    <row r="3584" spans="1:10" x14ac:dyDescent="0.3">
      <c r="A3584" s="151">
        <v>3583</v>
      </c>
      <c r="B3584" s="151" t="s">
        <v>7505</v>
      </c>
      <c r="C3584" s="151" t="s">
        <v>7506</v>
      </c>
      <c r="D3584" s="151" t="s">
        <v>7479</v>
      </c>
      <c r="E3584" s="151" t="s">
        <v>7480</v>
      </c>
      <c r="F3584" s="151">
        <v>5</v>
      </c>
      <c r="G3584" s="151" t="s">
        <v>7138</v>
      </c>
      <c r="H3584" s="153">
        <v>7</v>
      </c>
      <c r="I3584" s="151">
        <v>14</v>
      </c>
      <c r="J3584" s="154" t="s">
        <v>75</v>
      </c>
    </row>
    <row r="3585" spans="1:10" x14ac:dyDescent="0.3">
      <c r="A3585" s="151">
        <v>3584</v>
      </c>
      <c r="B3585" s="151" t="s">
        <v>7507</v>
      </c>
      <c r="C3585" s="151" t="s">
        <v>7508</v>
      </c>
      <c r="D3585" s="151" t="s">
        <v>7479</v>
      </c>
      <c r="E3585" s="151" t="s">
        <v>7480</v>
      </c>
      <c r="F3585" s="151">
        <v>5</v>
      </c>
      <c r="G3585" s="151" t="s">
        <v>7138</v>
      </c>
      <c r="H3585" s="153">
        <v>9</v>
      </c>
      <c r="I3585" s="151">
        <v>17</v>
      </c>
      <c r="J3585" s="154" t="s">
        <v>72</v>
      </c>
    </row>
    <row r="3586" spans="1:10" x14ac:dyDescent="0.3">
      <c r="A3586" s="151">
        <v>3585</v>
      </c>
      <c r="B3586" s="151" t="s">
        <v>7509</v>
      </c>
      <c r="C3586" s="151" t="s">
        <v>7510</v>
      </c>
      <c r="D3586" s="151" t="s">
        <v>7479</v>
      </c>
      <c r="E3586" s="151" t="s">
        <v>7480</v>
      </c>
      <c r="F3586" s="151">
        <v>5</v>
      </c>
      <c r="G3586" s="151" t="s">
        <v>7138</v>
      </c>
      <c r="H3586" s="153">
        <v>9</v>
      </c>
      <c r="I3586" s="151">
        <v>17</v>
      </c>
      <c r="J3586" s="154" t="s">
        <v>72</v>
      </c>
    </row>
    <row r="3587" spans="1:10" x14ac:dyDescent="0.3">
      <c r="A3587" s="151">
        <v>3586</v>
      </c>
      <c r="B3587" s="151" t="s">
        <v>7511</v>
      </c>
      <c r="C3587" s="151" t="s">
        <v>7512</v>
      </c>
      <c r="D3587" s="151" t="s">
        <v>7513</v>
      </c>
      <c r="E3587" s="151" t="s">
        <v>7514</v>
      </c>
      <c r="F3587" s="151">
        <v>5</v>
      </c>
      <c r="G3587" s="151" t="s">
        <v>7138</v>
      </c>
      <c r="H3587" s="153">
        <v>6</v>
      </c>
      <c r="I3587" s="151">
        <v>10</v>
      </c>
      <c r="J3587" s="154" t="s">
        <v>277</v>
      </c>
    </row>
    <row r="3588" spans="1:10" x14ac:dyDescent="0.3">
      <c r="A3588" s="151">
        <v>3587</v>
      </c>
      <c r="B3588" s="151" t="s">
        <v>7515</v>
      </c>
      <c r="C3588" s="151" t="s">
        <v>7516</v>
      </c>
      <c r="D3588" s="151" t="s">
        <v>7513</v>
      </c>
      <c r="E3588" s="151" t="s">
        <v>7514</v>
      </c>
      <c r="F3588" s="151">
        <v>5</v>
      </c>
      <c r="G3588" s="151" t="s">
        <v>7138</v>
      </c>
      <c r="H3588" s="153">
        <v>6</v>
      </c>
      <c r="I3588" s="151">
        <v>10</v>
      </c>
      <c r="J3588" s="154" t="s">
        <v>277</v>
      </c>
    </row>
    <row r="3589" spans="1:10" x14ac:dyDescent="0.3">
      <c r="A3589" s="151">
        <v>3588</v>
      </c>
      <c r="B3589" s="151" t="s">
        <v>7517</v>
      </c>
      <c r="C3589" s="151" t="s">
        <v>7518</v>
      </c>
      <c r="D3589" s="151" t="s">
        <v>7513</v>
      </c>
      <c r="E3589" s="151" t="s">
        <v>7514</v>
      </c>
      <c r="F3589" s="151">
        <v>5</v>
      </c>
      <c r="G3589" s="151" t="s">
        <v>7138</v>
      </c>
      <c r="H3589" s="153">
        <v>6</v>
      </c>
      <c r="I3589" s="151">
        <v>10</v>
      </c>
      <c r="J3589" s="154" t="s">
        <v>277</v>
      </c>
    </row>
    <row r="3590" spans="1:10" x14ac:dyDescent="0.3">
      <c r="A3590" s="151">
        <v>3589</v>
      </c>
      <c r="B3590" s="151" t="s">
        <v>7519</v>
      </c>
      <c r="C3590" s="151" t="s">
        <v>7520</v>
      </c>
      <c r="D3590" s="151" t="s">
        <v>7513</v>
      </c>
      <c r="E3590" s="151" t="s">
        <v>7514</v>
      </c>
      <c r="F3590" s="151">
        <v>5</v>
      </c>
      <c r="G3590" s="151" t="s">
        <v>7138</v>
      </c>
      <c r="H3590" s="153">
        <v>6</v>
      </c>
      <c r="I3590" s="151">
        <v>10</v>
      </c>
      <c r="J3590" s="154" t="s">
        <v>277</v>
      </c>
    </row>
    <row r="3591" spans="1:10" x14ac:dyDescent="0.3">
      <c r="A3591" s="151">
        <v>3590</v>
      </c>
      <c r="B3591" s="151" t="s">
        <v>7521</v>
      </c>
      <c r="C3591" s="151" t="s">
        <v>7522</v>
      </c>
      <c r="D3591" s="151" t="s">
        <v>7513</v>
      </c>
      <c r="E3591" s="151" t="s">
        <v>7514</v>
      </c>
      <c r="F3591" s="151">
        <v>5</v>
      </c>
      <c r="G3591" s="151" t="s">
        <v>7138</v>
      </c>
      <c r="H3591" s="153">
        <v>6</v>
      </c>
      <c r="I3591" s="151">
        <v>10</v>
      </c>
      <c r="J3591" s="154" t="s">
        <v>277</v>
      </c>
    </row>
    <row r="3592" spans="1:10" x14ac:dyDescent="0.3">
      <c r="A3592" s="151">
        <v>3591</v>
      </c>
      <c r="B3592" s="151" t="s">
        <v>7523</v>
      </c>
      <c r="C3592" s="151" t="s">
        <v>7524</v>
      </c>
      <c r="D3592" s="151" t="s">
        <v>7513</v>
      </c>
      <c r="E3592" s="151" t="s">
        <v>7514</v>
      </c>
      <c r="F3592" s="151">
        <v>5</v>
      </c>
      <c r="G3592" s="151" t="s">
        <v>7138</v>
      </c>
      <c r="H3592" s="153">
        <v>6</v>
      </c>
      <c r="I3592" s="151">
        <v>10</v>
      </c>
      <c r="J3592" s="154" t="s">
        <v>277</v>
      </c>
    </row>
    <row r="3593" spans="1:10" x14ac:dyDescent="0.3">
      <c r="A3593" s="151">
        <v>3592</v>
      </c>
      <c r="B3593" s="151" t="s">
        <v>7525</v>
      </c>
      <c r="C3593" s="151" t="s">
        <v>7526</v>
      </c>
      <c r="D3593" s="151" t="s">
        <v>7513</v>
      </c>
      <c r="E3593" s="151" t="s">
        <v>7514</v>
      </c>
      <c r="F3593" s="151">
        <v>5</v>
      </c>
      <c r="G3593" s="151" t="s">
        <v>7138</v>
      </c>
      <c r="H3593" s="153">
        <v>6</v>
      </c>
      <c r="I3593" s="151">
        <v>10</v>
      </c>
      <c r="J3593" s="154" t="s">
        <v>277</v>
      </c>
    </row>
    <row r="3594" spans="1:10" x14ac:dyDescent="0.3">
      <c r="A3594" s="151">
        <v>3593</v>
      </c>
      <c r="B3594" s="151" t="s">
        <v>7527</v>
      </c>
      <c r="C3594" s="151" t="s">
        <v>7528</v>
      </c>
      <c r="D3594" s="151" t="s">
        <v>7513</v>
      </c>
      <c r="E3594" s="151" t="s">
        <v>7514</v>
      </c>
      <c r="F3594" s="151">
        <v>5</v>
      </c>
      <c r="G3594" s="151" t="s">
        <v>7138</v>
      </c>
      <c r="H3594" s="153">
        <v>6</v>
      </c>
      <c r="I3594" s="151">
        <v>10</v>
      </c>
      <c r="J3594" s="154" t="s">
        <v>277</v>
      </c>
    </row>
    <row r="3595" spans="1:10" x14ac:dyDescent="0.3">
      <c r="A3595" s="151">
        <v>3594</v>
      </c>
      <c r="B3595" s="151" t="s">
        <v>7529</v>
      </c>
      <c r="C3595" s="151" t="s">
        <v>7530</v>
      </c>
      <c r="D3595" s="151" t="s">
        <v>7513</v>
      </c>
      <c r="E3595" s="151" t="s">
        <v>7514</v>
      </c>
      <c r="F3595" s="151">
        <v>5</v>
      </c>
      <c r="G3595" s="151" t="s">
        <v>7138</v>
      </c>
      <c r="H3595" s="153">
        <v>6</v>
      </c>
      <c r="I3595" s="151">
        <v>10</v>
      </c>
      <c r="J3595" s="154" t="s">
        <v>277</v>
      </c>
    </row>
    <row r="3596" spans="1:10" x14ac:dyDescent="0.3">
      <c r="A3596" s="151">
        <v>3595</v>
      </c>
      <c r="B3596" s="151" t="s">
        <v>7531</v>
      </c>
      <c r="C3596" s="151" t="s">
        <v>7532</v>
      </c>
      <c r="D3596" s="151" t="s">
        <v>7513</v>
      </c>
      <c r="E3596" s="151" t="s">
        <v>7514</v>
      </c>
      <c r="F3596" s="151">
        <v>5</v>
      </c>
      <c r="G3596" s="151" t="s">
        <v>7138</v>
      </c>
      <c r="H3596" s="153">
        <v>6</v>
      </c>
      <c r="I3596" s="151">
        <v>10</v>
      </c>
      <c r="J3596" s="154" t="s">
        <v>277</v>
      </c>
    </row>
    <row r="3597" spans="1:10" x14ac:dyDescent="0.3">
      <c r="A3597" s="151">
        <v>3596</v>
      </c>
      <c r="B3597" s="151" t="s">
        <v>7533</v>
      </c>
      <c r="C3597" s="151" t="s">
        <v>7534</v>
      </c>
      <c r="D3597" s="151" t="s">
        <v>7513</v>
      </c>
      <c r="E3597" s="151" t="s">
        <v>7514</v>
      </c>
      <c r="F3597" s="151">
        <v>5</v>
      </c>
      <c r="G3597" s="151" t="s">
        <v>7138</v>
      </c>
      <c r="H3597" s="153">
        <v>6</v>
      </c>
      <c r="I3597" s="151">
        <v>10</v>
      </c>
      <c r="J3597" s="154" t="s">
        <v>277</v>
      </c>
    </row>
    <row r="3598" spans="1:10" x14ac:dyDescent="0.3">
      <c r="A3598" s="151">
        <v>3597</v>
      </c>
      <c r="B3598" s="151" t="s">
        <v>7535</v>
      </c>
      <c r="C3598" s="151" t="s">
        <v>7536</v>
      </c>
      <c r="D3598" s="151" t="s">
        <v>7513</v>
      </c>
      <c r="E3598" s="151" t="s">
        <v>7514</v>
      </c>
      <c r="F3598" s="151">
        <v>5</v>
      </c>
      <c r="G3598" s="151" t="s">
        <v>7138</v>
      </c>
      <c r="H3598" s="153">
        <v>6</v>
      </c>
      <c r="I3598" s="151">
        <v>10</v>
      </c>
      <c r="J3598" s="154" t="s">
        <v>277</v>
      </c>
    </row>
    <row r="3599" spans="1:10" x14ac:dyDescent="0.3">
      <c r="A3599" s="151">
        <v>3598</v>
      </c>
      <c r="B3599" s="151" t="s">
        <v>7537</v>
      </c>
      <c r="C3599" s="151" t="s">
        <v>7538</v>
      </c>
      <c r="D3599" s="151" t="s">
        <v>7513</v>
      </c>
      <c r="E3599" s="151" t="s">
        <v>7514</v>
      </c>
      <c r="F3599" s="151">
        <v>5</v>
      </c>
      <c r="G3599" s="151" t="s">
        <v>7138</v>
      </c>
      <c r="H3599" s="153">
        <v>6</v>
      </c>
      <c r="I3599" s="151">
        <v>10</v>
      </c>
      <c r="J3599" s="154" t="s">
        <v>277</v>
      </c>
    </row>
    <row r="3600" spans="1:10" x14ac:dyDescent="0.3">
      <c r="A3600" s="151">
        <v>3599</v>
      </c>
      <c r="B3600" s="151" t="s">
        <v>7539</v>
      </c>
      <c r="C3600" s="151" t="s">
        <v>7540</v>
      </c>
      <c r="D3600" s="151" t="s">
        <v>7513</v>
      </c>
      <c r="E3600" s="151" t="s">
        <v>7514</v>
      </c>
      <c r="F3600" s="151">
        <v>5</v>
      </c>
      <c r="G3600" s="151" t="s">
        <v>7138</v>
      </c>
      <c r="H3600" s="153">
        <v>6</v>
      </c>
      <c r="I3600" s="151">
        <v>10</v>
      </c>
      <c r="J3600" s="154" t="s">
        <v>277</v>
      </c>
    </row>
    <row r="3601" spans="1:10" x14ac:dyDescent="0.3">
      <c r="A3601" s="151">
        <v>3600</v>
      </c>
      <c r="B3601" s="151" t="s">
        <v>7541</v>
      </c>
      <c r="C3601" s="151" t="s">
        <v>7542</v>
      </c>
      <c r="D3601" s="151" t="s">
        <v>7513</v>
      </c>
      <c r="E3601" s="151" t="s">
        <v>7514</v>
      </c>
      <c r="F3601" s="151">
        <v>5</v>
      </c>
      <c r="G3601" s="151" t="s">
        <v>7138</v>
      </c>
      <c r="H3601" s="153">
        <v>6</v>
      </c>
      <c r="I3601" s="151">
        <v>10</v>
      </c>
      <c r="J3601" s="154" t="s">
        <v>277</v>
      </c>
    </row>
    <row r="3602" spans="1:10" x14ac:dyDescent="0.3">
      <c r="A3602" s="151">
        <v>3601</v>
      </c>
      <c r="B3602" s="151" t="s">
        <v>7543</v>
      </c>
      <c r="C3602" s="151" t="s">
        <v>7544</v>
      </c>
      <c r="D3602" s="151" t="s">
        <v>7513</v>
      </c>
      <c r="E3602" s="151" t="s">
        <v>7514</v>
      </c>
      <c r="F3602" s="151">
        <v>5</v>
      </c>
      <c r="G3602" s="151" t="s">
        <v>7138</v>
      </c>
      <c r="H3602" s="153">
        <v>6</v>
      </c>
      <c r="I3602" s="151">
        <v>10</v>
      </c>
      <c r="J3602" s="154" t="s">
        <v>277</v>
      </c>
    </row>
    <row r="3603" spans="1:10" x14ac:dyDescent="0.3">
      <c r="A3603" s="151">
        <v>3602</v>
      </c>
      <c r="B3603" s="151" t="s">
        <v>7545</v>
      </c>
      <c r="C3603" s="151" t="s">
        <v>7546</v>
      </c>
      <c r="D3603" s="151" t="s">
        <v>7513</v>
      </c>
      <c r="E3603" s="151" t="s">
        <v>7514</v>
      </c>
      <c r="F3603" s="151">
        <v>5</v>
      </c>
      <c r="G3603" s="151" t="s">
        <v>7138</v>
      </c>
      <c r="H3603" s="153">
        <v>6</v>
      </c>
      <c r="I3603" s="151">
        <v>10</v>
      </c>
      <c r="J3603" s="154" t="s">
        <v>277</v>
      </c>
    </row>
    <row r="3604" spans="1:10" x14ac:dyDescent="0.3">
      <c r="A3604" s="151">
        <v>3603</v>
      </c>
      <c r="B3604" s="151" t="s">
        <v>7547</v>
      </c>
      <c r="C3604" s="151" t="s">
        <v>7548</v>
      </c>
      <c r="D3604" s="151" t="s">
        <v>7513</v>
      </c>
      <c r="E3604" s="151" t="s">
        <v>7514</v>
      </c>
      <c r="F3604" s="151">
        <v>5</v>
      </c>
      <c r="G3604" s="151" t="s">
        <v>7138</v>
      </c>
      <c r="H3604" s="153">
        <v>6</v>
      </c>
      <c r="I3604" s="151">
        <v>10</v>
      </c>
      <c r="J3604" s="154" t="s">
        <v>277</v>
      </c>
    </row>
    <row r="3605" spans="1:10" x14ac:dyDescent="0.3">
      <c r="A3605" s="151">
        <v>3604</v>
      </c>
      <c r="B3605" s="151" t="s">
        <v>7549</v>
      </c>
      <c r="C3605" s="151" t="s">
        <v>7550</v>
      </c>
      <c r="D3605" s="151" t="s">
        <v>7513</v>
      </c>
      <c r="E3605" s="151" t="s">
        <v>7514</v>
      </c>
      <c r="F3605" s="151">
        <v>5</v>
      </c>
      <c r="G3605" s="151" t="s">
        <v>7138</v>
      </c>
      <c r="H3605" s="153">
        <v>6</v>
      </c>
      <c r="I3605" s="151">
        <v>10</v>
      </c>
      <c r="J3605" s="154" t="s">
        <v>277</v>
      </c>
    </row>
    <row r="3606" spans="1:10" x14ac:dyDescent="0.3">
      <c r="A3606" s="151">
        <v>3605</v>
      </c>
      <c r="B3606" s="151" t="s">
        <v>7551</v>
      </c>
      <c r="C3606" s="151" t="s">
        <v>7552</v>
      </c>
      <c r="D3606" s="151" t="s">
        <v>7513</v>
      </c>
      <c r="E3606" s="151" t="s">
        <v>7514</v>
      </c>
      <c r="F3606" s="151">
        <v>5</v>
      </c>
      <c r="G3606" s="151" t="s">
        <v>7138</v>
      </c>
      <c r="H3606" s="153">
        <v>6</v>
      </c>
      <c r="I3606" s="151">
        <v>10</v>
      </c>
      <c r="J3606" s="154" t="s">
        <v>277</v>
      </c>
    </row>
    <row r="3607" spans="1:10" x14ac:dyDescent="0.3">
      <c r="A3607" s="151">
        <v>3606</v>
      </c>
      <c r="B3607" s="151" t="s">
        <v>7553</v>
      </c>
      <c r="C3607" s="151" t="s">
        <v>7554</v>
      </c>
      <c r="D3607" s="151" t="s">
        <v>7513</v>
      </c>
      <c r="E3607" s="151" t="s">
        <v>7514</v>
      </c>
      <c r="F3607" s="151">
        <v>5</v>
      </c>
      <c r="G3607" s="151" t="s">
        <v>7138</v>
      </c>
      <c r="H3607" s="153">
        <v>6</v>
      </c>
      <c r="I3607" s="151">
        <v>10</v>
      </c>
      <c r="J3607" s="154" t="s">
        <v>277</v>
      </c>
    </row>
    <row r="3608" spans="1:10" x14ac:dyDescent="0.3">
      <c r="A3608" s="151">
        <v>3607</v>
      </c>
      <c r="B3608" s="151" t="s">
        <v>7555</v>
      </c>
      <c r="C3608" s="151" t="s">
        <v>7556</v>
      </c>
      <c r="D3608" s="151" t="s">
        <v>7557</v>
      </c>
      <c r="E3608" s="151" t="s">
        <v>7558</v>
      </c>
      <c r="F3608" s="151">
        <v>5</v>
      </c>
      <c r="G3608" s="151" t="s">
        <v>7138</v>
      </c>
      <c r="H3608" s="153">
        <v>9</v>
      </c>
      <c r="I3608" s="151">
        <v>17</v>
      </c>
      <c r="J3608" s="154" t="s">
        <v>72</v>
      </c>
    </row>
    <row r="3609" spans="1:10" x14ac:dyDescent="0.3">
      <c r="A3609" s="151">
        <v>3608</v>
      </c>
      <c r="B3609" s="151" t="s">
        <v>7559</v>
      </c>
      <c r="C3609" s="151" t="s">
        <v>7560</v>
      </c>
      <c r="D3609" s="151" t="s">
        <v>7557</v>
      </c>
      <c r="E3609" s="151" t="s">
        <v>7558</v>
      </c>
      <c r="F3609" s="151">
        <v>5</v>
      </c>
      <c r="G3609" s="151" t="s">
        <v>7138</v>
      </c>
      <c r="H3609" s="153">
        <v>6</v>
      </c>
      <c r="I3609" s="151">
        <v>10</v>
      </c>
      <c r="J3609" s="154" t="s">
        <v>277</v>
      </c>
    </row>
    <row r="3610" spans="1:10" x14ac:dyDescent="0.3">
      <c r="A3610" s="151">
        <v>3609</v>
      </c>
      <c r="B3610" s="151" t="s">
        <v>7561</v>
      </c>
      <c r="C3610" s="151" t="s">
        <v>7562</v>
      </c>
      <c r="D3610" s="151" t="s">
        <v>7557</v>
      </c>
      <c r="E3610" s="151" t="s">
        <v>7558</v>
      </c>
      <c r="F3610" s="151">
        <v>5</v>
      </c>
      <c r="G3610" s="151" t="s">
        <v>7138</v>
      </c>
      <c r="H3610" s="153">
        <v>6</v>
      </c>
      <c r="I3610" s="151">
        <v>10</v>
      </c>
      <c r="J3610" s="154" t="s">
        <v>277</v>
      </c>
    </row>
    <row r="3611" spans="1:10" x14ac:dyDescent="0.3">
      <c r="A3611" s="151">
        <v>3610</v>
      </c>
      <c r="B3611" s="151" t="s">
        <v>7563</v>
      </c>
      <c r="C3611" s="151" t="s">
        <v>7564</v>
      </c>
      <c r="D3611" s="151" t="s">
        <v>7557</v>
      </c>
      <c r="E3611" s="151" t="s">
        <v>7558</v>
      </c>
      <c r="F3611" s="151">
        <v>5</v>
      </c>
      <c r="G3611" s="151" t="s">
        <v>7138</v>
      </c>
      <c r="H3611" s="153">
        <v>6</v>
      </c>
      <c r="I3611" s="151">
        <v>10</v>
      </c>
      <c r="J3611" s="154" t="s">
        <v>277</v>
      </c>
    </row>
    <row r="3612" spans="1:10" x14ac:dyDescent="0.3">
      <c r="A3612" s="151">
        <v>3611</v>
      </c>
      <c r="B3612" s="151" t="s">
        <v>7565</v>
      </c>
      <c r="C3612" s="151" t="s">
        <v>7566</v>
      </c>
      <c r="D3612" s="151" t="s">
        <v>7557</v>
      </c>
      <c r="E3612" s="151" t="s">
        <v>7558</v>
      </c>
      <c r="F3612" s="151">
        <v>5</v>
      </c>
      <c r="G3612" s="151" t="s">
        <v>7138</v>
      </c>
      <c r="H3612" s="153">
        <v>6</v>
      </c>
      <c r="I3612" s="151">
        <v>10</v>
      </c>
      <c r="J3612" s="154" t="s">
        <v>277</v>
      </c>
    </row>
    <row r="3613" spans="1:10" x14ac:dyDescent="0.3">
      <c r="A3613" s="151">
        <v>3612</v>
      </c>
      <c r="B3613" s="151" t="s">
        <v>7567</v>
      </c>
      <c r="C3613" s="151" t="s">
        <v>7568</v>
      </c>
      <c r="D3613" s="151" t="s">
        <v>7557</v>
      </c>
      <c r="E3613" s="151" t="s">
        <v>7558</v>
      </c>
      <c r="F3613" s="151">
        <v>5</v>
      </c>
      <c r="G3613" s="151" t="s">
        <v>7138</v>
      </c>
      <c r="H3613" s="153">
        <v>6</v>
      </c>
      <c r="I3613" s="151">
        <v>10</v>
      </c>
      <c r="J3613" s="154" t="s">
        <v>277</v>
      </c>
    </row>
    <row r="3614" spans="1:10" x14ac:dyDescent="0.3">
      <c r="A3614" s="151">
        <v>3613</v>
      </c>
      <c r="B3614" s="151" t="s">
        <v>7569</v>
      </c>
      <c r="C3614" s="151" t="s">
        <v>7570</v>
      </c>
      <c r="D3614" s="151" t="s">
        <v>7557</v>
      </c>
      <c r="E3614" s="151" t="s">
        <v>7558</v>
      </c>
      <c r="F3614" s="151">
        <v>5</v>
      </c>
      <c r="G3614" s="151" t="s">
        <v>7138</v>
      </c>
      <c r="H3614" s="153">
        <v>6</v>
      </c>
      <c r="I3614" s="151">
        <v>10</v>
      </c>
      <c r="J3614" s="154" t="s">
        <v>277</v>
      </c>
    </row>
    <row r="3615" spans="1:10" x14ac:dyDescent="0.3">
      <c r="A3615" s="151">
        <v>3614</v>
      </c>
      <c r="B3615" s="151" t="s">
        <v>7571</v>
      </c>
      <c r="C3615" s="151" t="s">
        <v>7572</v>
      </c>
      <c r="D3615" s="151" t="s">
        <v>7557</v>
      </c>
      <c r="E3615" s="151" t="s">
        <v>7558</v>
      </c>
      <c r="F3615" s="151">
        <v>5</v>
      </c>
      <c r="G3615" s="151" t="s">
        <v>7138</v>
      </c>
      <c r="H3615" s="153">
        <v>6</v>
      </c>
      <c r="I3615" s="151">
        <v>10</v>
      </c>
      <c r="J3615" s="154" t="s">
        <v>277</v>
      </c>
    </row>
    <row r="3616" spans="1:10" x14ac:dyDescent="0.3">
      <c r="A3616" s="151">
        <v>3615</v>
      </c>
      <c r="B3616" s="151" t="s">
        <v>7573</v>
      </c>
      <c r="C3616" s="151" t="s">
        <v>7574</v>
      </c>
      <c r="D3616" s="151" t="s">
        <v>7557</v>
      </c>
      <c r="E3616" s="151" t="s">
        <v>7558</v>
      </c>
      <c r="F3616" s="151">
        <v>5</v>
      </c>
      <c r="G3616" s="151" t="s">
        <v>7138</v>
      </c>
      <c r="H3616" s="153">
        <v>6</v>
      </c>
      <c r="I3616" s="151">
        <v>10</v>
      </c>
      <c r="J3616" s="154" t="s">
        <v>277</v>
      </c>
    </row>
    <row r="3617" spans="1:10" x14ac:dyDescent="0.3">
      <c r="A3617" s="151">
        <v>3616</v>
      </c>
      <c r="B3617" s="151" t="s">
        <v>7575</v>
      </c>
      <c r="C3617" s="151" t="s">
        <v>7576</v>
      </c>
      <c r="D3617" s="151" t="s">
        <v>7557</v>
      </c>
      <c r="E3617" s="151" t="s">
        <v>7558</v>
      </c>
      <c r="F3617" s="151">
        <v>5</v>
      </c>
      <c r="G3617" s="151" t="s">
        <v>7138</v>
      </c>
      <c r="H3617" s="153">
        <v>6</v>
      </c>
      <c r="I3617" s="151">
        <v>10</v>
      </c>
      <c r="J3617" s="154" t="s">
        <v>277</v>
      </c>
    </row>
    <row r="3618" spans="1:10" x14ac:dyDescent="0.3">
      <c r="A3618" s="151">
        <v>3617</v>
      </c>
      <c r="B3618" s="151" t="s">
        <v>7577</v>
      </c>
      <c r="C3618" s="151" t="s">
        <v>7578</v>
      </c>
      <c r="D3618" s="151" t="s">
        <v>7557</v>
      </c>
      <c r="E3618" s="151" t="s">
        <v>7558</v>
      </c>
      <c r="F3618" s="151">
        <v>5</v>
      </c>
      <c r="G3618" s="151" t="s">
        <v>7138</v>
      </c>
      <c r="H3618" s="153">
        <v>6</v>
      </c>
      <c r="I3618" s="151">
        <v>10</v>
      </c>
      <c r="J3618" s="154" t="s">
        <v>277</v>
      </c>
    </row>
    <row r="3619" spans="1:10" x14ac:dyDescent="0.3">
      <c r="A3619" s="151">
        <v>3618</v>
      </c>
      <c r="B3619" s="151" t="s">
        <v>7579</v>
      </c>
      <c r="C3619" s="151" t="s">
        <v>7580</v>
      </c>
      <c r="D3619" s="151" t="s">
        <v>7557</v>
      </c>
      <c r="E3619" s="151" t="s">
        <v>7558</v>
      </c>
      <c r="F3619" s="151">
        <v>5</v>
      </c>
      <c r="G3619" s="151" t="s">
        <v>7138</v>
      </c>
      <c r="H3619" s="153">
        <v>6</v>
      </c>
      <c r="I3619" s="151">
        <v>10</v>
      </c>
      <c r="J3619" s="154" t="s">
        <v>277</v>
      </c>
    </row>
    <row r="3620" spans="1:10" x14ac:dyDescent="0.3">
      <c r="A3620" s="151">
        <v>3619</v>
      </c>
      <c r="B3620" s="151" t="s">
        <v>7581</v>
      </c>
      <c r="C3620" s="151" t="s">
        <v>7582</v>
      </c>
      <c r="D3620" s="151" t="s">
        <v>7557</v>
      </c>
      <c r="E3620" s="151" t="s">
        <v>7558</v>
      </c>
      <c r="F3620" s="151">
        <v>5</v>
      </c>
      <c r="G3620" s="151" t="s">
        <v>7138</v>
      </c>
      <c r="H3620" s="153">
        <v>6</v>
      </c>
      <c r="I3620" s="151">
        <v>10</v>
      </c>
      <c r="J3620" s="154" t="s">
        <v>277</v>
      </c>
    </row>
    <row r="3621" spans="1:10" x14ac:dyDescent="0.3">
      <c r="A3621" s="151">
        <v>3620</v>
      </c>
      <c r="B3621" s="151" t="s">
        <v>7583</v>
      </c>
      <c r="C3621" s="151" t="s">
        <v>7584</v>
      </c>
      <c r="D3621" s="151" t="s">
        <v>7557</v>
      </c>
      <c r="E3621" s="151" t="s">
        <v>7558</v>
      </c>
      <c r="F3621" s="151">
        <v>5</v>
      </c>
      <c r="G3621" s="151" t="s">
        <v>7138</v>
      </c>
      <c r="H3621" s="153">
        <v>6</v>
      </c>
      <c r="I3621" s="151">
        <v>10</v>
      </c>
      <c r="J3621" s="154" t="s">
        <v>277</v>
      </c>
    </row>
    <row r="3622" spans="1:10" x14ac:dyDescent="0.3">
      <c r="A3622" s="151">
        <v>3621</v>
      </c>
      <c r="B3622" s="151" t="s">
        <v>7585</v>
      </c>
      <c r="C3622" s="151" t="s">
        <v>7586</v>
      </c>
      <c r="D3622" s="151" t="s">
        <v>7557</v>
      </c>
      <c r="E3622" s="151" t="s">
        <v>7558</v>
      </c>
      <c r="F3622" s="151">
        <v>5</v>
      </c>
      <c r="G3622" s="151" t="s">
        <v>7138</v>
      </c>
      <c r="H3622" s="153">
        <v>6</v>
      </c>
      <c r="I3622" s="151">
        <v>10</v>
      </c>
      <c r="J3622" s="154" t="s">
        <v>277</v>
      </c>
    </row>
    <row r="3623" spans="1:10" x14ac:dyDescent="0.3">
      <c r="A3623" s="151">
        <v>3622</v>
      </c>
      <c r="B3623" s="151" t="s">
        <v>7587</v>
      </c>
      <c r="C3623" s="151" t="s">
        <v>7588</v>
      </c>
      <c r="D3623" s="151" t="s">
        <v>7557</v>
      </c>
      <c r="E3623" s="151" t="s">
        <v>7558</v>
      </c>
      <c r="F3623" s="151">
        <v>5</v>
      </c>
      <c r="G3623" s="151" t="s">
        <v>7138</v>
      </c>
      <c r="H3623" s="153">
        <v>6</v>
      </c>
      <c r="I3623" s="151">
        <v>10</v>
      </c>
      <c r="J3623" s="154" t="s">
        <v>277</v>
      </c>
    </row>
    <row r="3624" spans="1:10" x14ac:dyDescent="0.3">
      <c r="A3624" s="151">
        <v>3623</v>
      </c>
      <c r="B3624" s="151" t="s">
        <v>7589</v>
      </c>
      <c r="C3624" s="151" t="s">
        <v>7590</v>
      </c>
      <c r="D3624" s="151" t="s">
        <v>7557</v>
      </c>
      <c r="E3624" s="151" t="s">
        <v>7558</v>
      </c>
      <c r="F3624" s="151">
        <v>5</v>
      </c>
      <c r="G3624" s="151" t="s">
        <v>7138</v>
      </c>
      <c r="H3624" s="153">
        <v>6</v>
      </c>
      <c r="I3624" s="151">
        <v>10</v>
      </c>
      <c r="J3624" s="154" t="s">
        <v>277</v>
      </c>
    </row>
    <row r="3625" spans="1:10" x14ac:dyDescent="0.3">
      <c r="A3625" s="151">
        <v>3624</v>
      </c>
      <c r="B3625" s="151" t="s">
        <v>7591</v>
      </c>
      <c r="C3625" s="151" t="s">
        <v>7592</v>
      </c>
      <c r="D3625" s="151" t="s">
        <v>7557</v>
      </c>
      <c r="E3625" s="151" t="s">
        <v>7558</v>
      </c>
      <c r="F3625" s="151">
        <v>5</v>
      </c>
      <c r="G3625" s="151" t="s">
        <v>7138</v>
      </c>
      <c r="H3625" s="153">
        <v>6</v>
      </c>
      <c r="I3625" s="151">
        <v>10</v>
      </c>
      <c r="J3625" s="154" t="s">
        <v>277</v>
      </c>
    </row>
    <row r="3626" spans="1:10" x14ac:dyDescent="0.3">
      <c r="A3626" s="151">
        <v>3625</v>
      </c>
      <c r="B3626" s="151" t="s">
        <v>7593</v>
      </c>
      <c r="C3626" s="151" t="s">
        <v>7594</v>
      </c>
      <c r="D3626" s="151" t="s">
        <v>7595</v>
      </c>
      <c r="E3626" s="151" t="s">
        <v>7596</v>
      </c>
      <c r="F3626" s="151">
        <v>5</v>
      </c>
      <c r="G3626" s="151" t="s">
        <v>7138</v>
      </c>
      <c r="H3626" s="153">
        <v>9</v>
      </c>
      <c r="I3626" s="151">
        <v>17</v>
      </c>
      <c r="J3626" s="154" t="s">
        <v>72</v>
      </c>
    </row>
    <row r="3627" spans="1:10" x14ac:dyDescent="0.3">
      <c r="A3627" s="151">
        <v>3626</v>
      </c>
      <c r="B3627" s="151" t="s">
        <v>7597</v>
      </c>
      <c r="C3627" s="151" t="s">
        <v>7598</v>
      </c>
      <c r="D3627" s="151" t="s">
        <v>7595</v>
      </c>
      <c r="E3627" s="151" t="s">
        <v>7596</v>
      </c>
      <c r="F3627" s="151">
        <v>5</v>
      </c>
      <c r="G3627" s="151" t="s">
        <v>7138</v>
      </c>
      <c r="H3627" s="153">
        <v>7</v>
      </c>
      <c r="I3627" s="151">
        <v>14</v>
      </c>
      <c r="J3627" s="154" t="s">
        <v>75</v>
      </c>
    </row>
    <row r="3628" spans="1:10" x14ac:dyDescent="0.3">
      <c r="A3628" s="151">
        <v>3627</v>
      </c>
      <c r="B3628" s="151" t="s">
        <v>7599</v>
      </c>
      <c r="C3628" s="151" t="s">
        <v>7600</v>
      </c>
      <c r="D3628" s="151" t="s">
        <v>7595</v>
      </c>
      <c r="E3628" s="151" t="s">
        <v>7596</v>
      </c>
      <c r="F3628" s="151">
        <v>5</v>
      </c>
      <c r="G3628" s="151" t="s">
        <v>7138</v>
      </c>
      <c r="H3628" s="153">
        <v>7</v>
      </c>
      <c r="I3628" s="151">
        <v>14</v>
      </c>
      <c r="J3628" s="154" t="s">
        <v>75</v>
      </c>
    </row>
    <row r="3629" spans="1:10" x14ac:dyDescent="0.3">
      <c r="A3629" s="151">
        <v>3628</v>
      </c>
      <c r="B3629" s="151" t="s">
        <v>7601</v>
      </c>
      <c r="C3629" s="151" t="s">
        <v>7602</v>
      </c>
      <c r="D3629" s="151" t="s">
        <v>7595</v>
      </c>
      <c r="E3629" s="151" t="s">
        <v>7596</v>
      </c>
      <c r="F3629" s="151">
        <v>5</v>
      </c>
      <c r="G3629" s="151" t="s">
        <v>7138</v>
      </c>
      <c r="H3629" s="153">
        <v>7</v>
      </c>
      <c r="I3629" s="151">
        <v>14</v>
      </c>
      <c r="J3629" s="154" t="s">
        <v>75</v>
      </c>
    </row>
    <row r="3630" spans="1:10" x14ac:dyDescent="0.3">
      <c r="A3630" s="151">
        <v>3629</v>
      </c>
      <c r="B3630" s="151" t="s">
        <v>7603</v>
      </c>
      <c r="C3630" s="151" t="s">
        <v>7604</v>
      </c>
      <c r="D3630" s="151" t="s">
        <v>7595</v>
      </c>
      <c r="E3630" s="151" t="s">
        <v>7596</v>
      </c>
      <c r="F3630" s="151">
        <v>5</v>
      </c>
      <c r="G3630" s="151" t="s">
        <v>7138</v>
      </c>
      <c r="H3630" s="153">
        <v>7</v>
      </c>
      <c r="I3630" s="151">
        <v>14</v>
      </c>
      <c r="J3630" s="154" t="s">
        <v>75</v>
      </c>
    </row>
    <row r="3631" spans="1:10" x14ac:dyDescent="0.3">
      <c r="A3631" s="151">
        <v>3630</v>
      </c>
      <c r="B3631" s="151" t="s">
        <v>7605</v>
      </c>
      <c r="C3631" s="151" t="s">
        <v>7606</v>
      </c>
      <c r="D3631" s="151" t="s">
        <v>7595</v>
      </c>
      <c r="E3631" s="151" t="s">
        <v>7596</v>
      </c>
      <c r="F3631" s="151">
        <v>5</v>
      </c>
      <c r="G3631" s="151" t="s">
        <v>7138</v>
      </c>
      <c r="H3631" s="153">
        <v>7</v>
      </c>
      <c r="I3631" s="151">
        <v>14</v>
      </c>
      <c r="J3631" s="154" t="s">
        <v>75</v>
      </c>
    </row>
    <row r="3632" spans="1:10" x14ac:dyDescent="0.3">
      <c r="A3632" s="151">
        <v>3631</v>
      </c>
      <c r="B3632" s="151" t="s">
        <v>7607</v>
      </c>
      <c r="C3632" s="151" t="s">
        <v>7608</v>
      </c>
      <c r="D3632" s="151" t="s">
        <v>7595</v>
      </c>
      <c r="E3632" s="151" t="s">
        <v>7596</v>
      </c>
      <c r="F3632" s="151">
        <v>5</v>
      </c>
      <c r="G3632" s="151" t="s">
        <v>7138</v>
      </c>
      <c r="H3632" s="153">
        <v>9</v>
      </c>
      <c r="I3632" s="151">
        <v>17</v>
      </c>
      <c r="J3632" s="154" t="s">
        <v>72</v>
      </c>
    </row>
    <row r="3633" spans="1:10" x14ac:dyDescent="0.3">
      <c r="A3633" s="151">
        <v>3632</v>
      </c>
      <c r="B3633" s="151" t="s">
        <v>7609</v>
      </c>
      <c r="C3633" s="151" t="s">
        <v>7610</v>
      </c>
      <c r="D3633" s="151" t="s">
        <v>7595</v>
      </c>
      <c r="E3633" s="151" t="s">
        <v>7596</v>
      </c>
      <c r="F3633" s="151">
        <v>5</v>
      </c>
      <c r="G3633" s="151" t="s">
        <v>7138</v>
      </c>
      <c r="H3633" s="153">
        <v>7</v>
      </c>
      <c r="I3633" s="151">
        <v>14</v>
      </c>
      <c r="J3633" s="154" t="s">
        <v>75</v>
      </c>
    </row>
    <row r="3634" spans="1:10" x14ac:dyDescent="0.3">
      <c r="A3634" s="151">
        <v>3633</v>
      </c>
      <c r="B3634" s="151" t="s">
        <v>7611</v>
      </c>
      <c r="C3634" s="151" t="s">
        <v>7612</v>
      </c>
      <c r="D3634" s="151" t="s">
        <v>7595</v>
      </c>
      <c r="E3634" s="151" t="s">
        <v>7596</v>
      </c>
      <c r="F3634" s="151">
        <v>5</v>
      </c>
      <c r="G3634" s="151" t="s">
        <v>7138</v>
      </c>
      <c r="H3634" s="153">
        <v>7</v>
      </c>
      <c r="I3634" s="151">
        <v>14</v>
      </c>
      <c r="J3634" s="154" t="s">
        <v>75</v>
      </c>
    </row>
    <row r="3635" spans="1:10" x14ac:dyDescent="0.3">
      <c r="A3635" s="151">
        <v>3634</v>
      </c>
      <c r="B3635" s="151" t="s">
        <v>7613</v>
      </c>
      <c r="C3635" s="151" t="s">
        <v>7614</v>
      </c>
      <c r="D3635" s="151" t="s">
        <v>7595</v>
      </c>
      <c r="E3635" s="151" t="s">
        <v>7596</v>
      </c>
      <c r="F3635" s="151">
        <v>5</v>
      </c>
      <c r="G3635" s="151" t="s">
        <v>7138</v>
      </c>
      <c r="H3635" s="153">
        <v>7</v>
      </c>
      <c r="I3635" s="151">
        <v>14</v>
      </c>
      <c r="J3635" s="154" t="s">
        <v>75</v>
      </c>
    </row>
    <row r="3636" spans="1:10" x14ac:dyDescent="0.3">
      <c r="A3636" s="151">
        <v>3635</v>
      </c>
      <c r="B3636" s="151" t="s">
        <v>7615</v>
      </c>
      <c r="C3636" s="151" t="s">
        <v>7616</v>
      </c>
      <c r="D3636" s="151" t="s">
        <v>7595</v>
      </c>
      <c r="E3636" s="151" t="s">
        <v>7596</v>
      </c>
      <c r="F3636" s="151">
        <v>5</v>
      </c>
      <c r="G3636" s="151" t="s">
        <v>7138</v>
      </c>
      <c r="H3636" s="153">
        <v>7</v>
      </c>
      <c r="I3636" s="151">
        <v>14</v>
      </c>
      <c r="J3636" s="154" t="s">
        <v>75</v>
      </c>
    </row>
    <row r="3637" spans="1:10" x14ac:dyDescent="0.3">
      <c r="A3637" s="151">
        <v>3636</v>
      </c>
      <c r="B3637" s="151" t="s">
        <v>7617</v>
      </c>
      <c r="C3637" s="151" t="s">
        <v>7618</v>
      </c>
      <c r="D3637" s="151" t="s">
        <v>7595</v>
      </c>
      <c r="E3637" s="151" t="s">
        <v>7596</v>
      </c>
      <c r="F3637" s="151">
        <v>5</v>
      </c>
      <c r="G3637" s="151" t="s">
        <v>7138</v>
      </c>
      <c r="H3637" s="153">
        <v>7</v>
      </c>
      <c r="I3637" s="151">
        <v>14</v>
      </c>
      <c r="J3637" s="154" t="s">
        <v>75</v>
      </c>
    </row>
    <row r="3638" spans="1:10" x14ac:dyDescent="0.3">
      <c r="A3638" s="151">
        <v>3637</v>
      </c>
      <c r="B3638" s="151" t="s">
        <v>7619</v>
      </c>
      <c r="C3638" s="151" t="s">
        <v>7620</v>
      </c>
      <c r="D3638" s="151" t="s">
        <v>7595</v>
      </c>
      <c r="E3638" s="151" t="s">
        <v>7596</v>
      </c>
      <c r="F3638" s="151">
        <v>5</v>
      </c>
      <c r="G3638" s="151" t="s">
        <v>7138</v>
      </c>
      <c r="H3638" s="153">
        <v>7</v>
      </c>
      <c r="I3638" s="151">
        <v>14</v>
      </c>
      <c r="J3638" s="154" t="s">
        <v>75</v>
      </c>
    </row>
    <row r="3639" spans="1:10" x14ac:dyDescent="0.3">
      <c r="A3639" s="151">
        <v>3638</v>
      </c>
      <c r="B3639" s="151" t="s">
        <v>7621</v>
      </c>
      <c r="C3639" s="151" t="s">
        <v>7622</v>
      </c>
      <c r="D3639" s="151" t="s">
        <v>7595</v>
      </c>
      <c r="E3639" s="151" t="s">
        <v>7596</v>
      </c>
      <c r="F3639" s="151">
        <v>5</v>
      </c>
      <c r="G3639" s="151" t="s">
        <v>7138</v>
      </c>
      <c r="H3639" s="153">
        <v>7</v>
      </c>
      <c r="I3639" s="151">
        <v>14</v>
      </c>
      <c r="J3639" s="154" t="s">
        <v>75</v>
      </c>
    </row>
    <row r="3640" spans="1:10" x14ac:dyDescent="0.3">
      <c r="A3640" s="151">
        <v>3639</v>
      </c>
      <c r="B3640" s="151" t="s">
        <v>7623</v>
      </c>
      <c r="C3640" s="151" t="s">
        <v>7624</v>
      </c>
      <c r="D3640" s="151" t="s">
        <v>7595</v>
      </c>
      <c r="E3640" s="151" t="s">
        <v>7596</v>
      </c>
      <c r="F3640" s="151">
        <v>5</v>
      </c>
      <c r="G3640" s="151" t="s">
        <v>7138</v>
      </c>
      <c r="H3640" s="153">
        <v>7</v>
      </c>
      <c r="I3640" s="151">
        <v>14</v>
      </c>
      <c r="J3640" s="154" t="s">
        <v>75</v>
      </c>
    </row>
    <row r="3641" spans="1:10" x14ac:dyDescent="0.3">
      <c r="A3641" s="151">
        <v>3640</v>
      </c>
      <c r="B3641" s="151" t="s">
        <v>7625</v>
      </c>
      <c r="C3641" s="151" t="s">
        <v>7626</v>
      </c>
      <c r="D3641" s="151" t="s">
        <v>7595</v>
      </c>
      <c r="E3641" s="151" t="s">
        <v>7596</v>
      </c>
      <c r="F3641" s="151">
        <v>5</v>
      </c>
      <c r="G3641" s="151" t="s">
        <v>7138</v>
      </c>
      <c r="H3641" s="153">
        <v>7</v>
      </c>
      <c r="I3641" s="151">
        <v>14</v>
      </c>
      <c r="J3641" s="154" t="s">
        <v>75</v>
      </c>
    </row>
    <row r="3642" spans="1:10" x14ac:dyDescent="0.3">
      <c r="A3642" s="151">
        <v>3641</v>
      </c>
      <c r="B3642" s="151" t="s">
        <v>7627</v>
      </c>
      <c r="C3642" s="151" t="s">
        <v>7628</v>
      </c>
      <c r="D3642" s="151" t="s">
        <v>7595</v>
      </c>
      <c r="E3642" s="151" t="s">
        <v>7596</v>
      </c>
      <c r="F3642" s="151">
        <v>5</v>
      </c>
      <c r="G3642" s="151" t="s">
        <v>7138</v>
      </c>
      <c r="H3642" s="153">
        <v>7</v>
      </c>
      <c r="I3642" s="151">
        <v>14</v>
      </c>
      <c r="J3642" s="154" t="s">
        <v>75</v>
      </c>
    </row>
    <row r="3643" spans="1:10" x14ac:dyDescent="0.3">
      <c r="A3643" s="151">
        <v>3642</v>
      </c>
      <c r="B3643" s="151" t="s">
        <v>7629</v>
      </c>
      <c r="C3643" s="151" t="s">
        <v>7630</v>
      </c>
      <c r="D3643" s="151" t="s">
        <v>7595</v>
      </c>
      <c r="E3643" s="151" t="s">
        <v>7596</v>
      </c>
      <c r="F3643" s="151">
        <v>5</v>
      </c>
      <c r="G3643" s="151" t="s">
        <v>7138</v>
      </c>
      <c r="H3643" s="153">
        <v>7</v>
      </c>
      <c r="I3643" s="151">
        <v>14</v>
      </c>
      <c r="J3643" s="154" t="s">
        <v>75</v>
      </c>
    </row>
    <row r="3644" spans="1:10" x14ac:dyDescent="0.3">
      <c r="A3644" s="151">
        <v>3643</v>
      </c>
      <c r="B3644" s="151" t="s">
        <v>7631</v>
      </c>
      <c r="C3644" s="151" t="s">
        <v>7632</v>
      </c>
      <c r="D3644" s="151" t="s">
        <v>7595</v>
      </c>
      <c r="E3644" s="151" t="s">
        <v>7596</v>
      </c>
      <c r="F3644" s="151">
        <v>5</v>
      </c>
      <c r="G3644" s="151" t="s">
        <v>7138</v>
      </c>
      <c r="H3644" s="153">
        <v>7</v>
      </c>
      <c r="I3644" s="151">
        <v>14</v>
      </c>
      <c r="J3644" s="154" t="s">
        <v>75</v>
      </c>
    </row>
    <row r="3645" spans="1:10" x14ac:dyDescent="0.3">
      <c r="A3645" s="151">
        <v>3644</v>
      </c>
      <c r="B3645" s="151" t="s">
        <v>7633</v>
      </c>
      <c r="C3645" s="151" t="s">
        <v>7634</v>
      </c>
      <c r="D3645" s="151" t="s">
        <v>7595</v>
      </c>
      <c r="E3645" s="151" t="s">
        <v>7596</v>
      </c>
      <c r="F3645" s="151">
        <v>5</v>
      </c>
      <c r="G3645" s="151" t="s">
        <v>7138</v>
      </c>
      <c r="H3645" s="153">
        <v>7</v>
      </c>
      <c r="I3645" s="151">
        <v>14</v>
      </c>
      <c r="J3645" s="154" t="s">
        <v>75</v>
      </c>
    </row>
    <row r="3646" spans="1:10" x14ac:dyDescent="0.3">
      <c r="A3646" s="151">
        <v>3645</v>
      </c>
      <c r="B3646" s="151" t="s">
        <v>7635</v>
      </c>
      <c r="C3646" s="151" t="s">
        <v>7636</v>
      </c>
      <c r="D3646" s="151" t="s">
        <v>7595</v>
      </c>
      <c r="E3646" s="151" t="s">
        <v>7596</v>
      </c>
      <c r="F3646" s="151">
        <v>5</v>
      </c>
      <c r="G3646" s="151" t="s">
        <v>7138</v>
      </c>
      <c r="H3646" s="153">
        <v>7</v>
      </c>
      <c r="I3646" s="151">
        <v>14</v>
      </c>
      <c r="J3646" s="154" t="s">
        <v>75</v>
      </c>
    </row>
    <row r="3647" spans="1:10" x14ac:dyDescent="0.3">
      <c r="A3647" s="151">
        <v>3646</v>
      </c>
      <c r="B3647" s="151" t="s">
        <v>7637</v>
      </c>
      <c r="C3647" s="151" t="s">
        <v>7638</v>
      </c>
      <c r="D3647" s="151" t="s">
        <v>7595</v>
      </c>
      <c r="E3647" s="151" t="s">
        <v>7596</v>
      </c>
      <c r="F3647" s="151">
        <v>5</v>
      </c>
      <c r="G3647" s="151" t="s">
        <v>7138</v>
      </c>
      <c r="H3647" s="153">
        <v>7</v>
      </c>
      <c r="I3647" s="151">
        <v>14</v>
      </c>
      <c r="J3647" s="154" t="s">
        <v>75</v>
      </c>
    </row>
    <row r="3648" spans="1:10" x14ac:dyDescent="0.3">
      <c r="A3648" s="151">
        <v>3647</v>
      </c>
      <c r="B3648" s="151" t="s">
        <v>7639</v>
      </c>
      <c r="C3648" s="151" t="s">
        <v>7640</v>
      </c>
      <c r="D3648" s="151" t="s">
        <v>7595</v>
      </c>
      <c r="E3648" s="151" t="s">
        <v>7596</v>
      </c>
      <c r="F3648" s="151">
        <v>5</v>
      </c>
      <c r="G3648" s="151" t="s">
        <v>7138</v>
      </c>
      <c r="H3648" s="153">
        <v>7</v>
      </c>
      <c r="I3648" s="151">
        <v>14</v>
      </c>
      <c r="J3648" s="154" t="s">
        <v>75</v>
      </c>
    </row>
    <row r="3649" spans="1:10" x14ac:dyDescent="0.3">
      <c r="A3649" s="151">
        <v>3648</v>
      </c>
      <c r="B3649" s="151" t="s">
        <v>7641</v>
      </c>
      <c r="C3649" s="151" t="s">
        <v>7642</v>
      </c>
      <c r="D3649" s="151" t="s">
        <v>7595</v>
      </c>
      <c r="E3649" s="151" t="s">
        <v>7596</v>
      </c>
      <c r="F3649" s="151">
        <v>5</v>
      </c>
      <c r="G3649" s="151" t="s">
        <v>7138</v>
      </c>
      <c r="H3649" s="153">
        <v>9</v>
      </c>
      <c r="I3649" s="151">
        <v>17</v>
      </c>
      <c r="J3649" s="154" t="s">
        <v>72</v>
      </c>
    </row>
    <row r="3650" spans="1:10" x14ac:dyDescent="0.3">
      <c r="A3650" s="151">
        <v>3649</v>
      </c>
      <c r="B3650" s="151" t="s">
        <v>7643</v>
      </c>
      <c r="C3650" s="151" t="s">
        <v>7644</v>
      </c>
      <c r="D3650" s="151" t="s">
        <v>7645</v>
      </c>
      <c r="E3650" s="151" t="s">
        <v>7646</v>
      </c>
      <c r="F3650" s="151">
        <v>8</v>
      </c>
      <c r="G3650" s="151" t="s">
        <v>1141</v>
      </c>
      <c r="H3650" s="153">
        <v>9</v>
      </c>
      <c r="I3650" s="151">
        <v>17</v>
      </c>
      <c r="J3650" s="154" t="s">
        <v>72</v>
      </c>
    </row>
    <row r="3651" spans="1:10" x14ac:dyDescent="0.3">
      <c r="A3651" s="151">
        <v>3650</v>
      </c>
      <c r="B3651" s="151" t="s">
        <v>7647</v>
      </c>
      <c r="C3651" s="151" t="s">
        <v>7648</v>
      </c>
      <c r="D3651" s="151" t="s">
        <v>7645</v>
      </c>
      <c r="E3651" s="151" t="s">
        <v>7646</v>
      </c>
      <c r="F3651" s="151">
        <v>8</v>
      </c>
      <c r="G3651" s="151" t="s">
        <v>1141</v>
      </c>
      <c r="H3651" s="153">
        <v>7</v>
      </c>
      <c r="I3651" s="151">
        <v>14</v>
      </c>
      <c r="J3651" s="154" t="s">
        <v>75</v>
      </c>
    </row>
    <row r="3652" spans="1:10" x14ac:dyDescent="0.3">
      <c r="A3652" s="151">
        <v>3651</v>
      </c>
      <c r="B3652" s="151" t="s">
        <v>7649</v>
      </c>
      <c r="C3652" s="151" t="s">
        <v>7650</v>
      </c>
      <c r="D3652" s="151" t="s">
        <v>7645</v>
      </c>
      <c r="E3652" s="151" t="s">
        <v>7646</v>
      </c>
      <c r="F3652" s="151">
        <v>8</v>
      </c>
      <c r="G3652" s="151" t="s">
        <v>1141</v>
      </c>
      <c r="H3652" s="153">
        <v>9</v>
      </c>
      <c r="I3652" s="151">
        <v>17</v>
      </c>
      <c r="J3652" s="154" t="s">
        <v>72</v>
      </c>
    </row>
    <row r="3653" spans="1:10" x14ac:dyDescent="0.3">
      <c r="A3653" s="151">
        <v>3652</v>
      </c>
      <c r="B3653" s="151" t="s">
        <v>7651</v>
      </c>
      <c r="C3653" s="151" t="s">
        <v>7652</v>
      </c>
      <c r="D3653" s="151" t="s">
        <v>7645</v>
      </c>
      <c r="E3653" s="151" t="s">
        <v>7646</v>
      </c>
      <c r="F3653" s="151">
        <v>8</v>
      </c>
      <c r="G3653" s="151" t="s">
        <v>1141</v>
      </c>
      <c r="H3653" s="153">
        <v>9</v>
      </c>
      <c r="I3653" s="151">
        <v>17</v>
      </c>
      <c r="J3653" s="154" t="s">
        <v>72</v>
      </c>
    </row>
    <row r="3654" spans="1:10" x14ac:dyDescent="0.3">
      <c r="A3654" s="151">
        <v>3653</v>
      </c>
      <c r="B3654" s="151" t="s">
        <v>7653</v>
      </c>
      <c r="C3654" s="151" t="s">
        <v>7654</v>
      </c>
      <c r="D3654" s="151" t="s">
        <v>7645</v>
      </c>
      <c r="E3654" s="151" t="s">
        <v>7646</v>
      </c>
      <c r="F3654" s="151">
        <v>8</v>
      </c>
      <c r="G3654" s="151" t="s">
        <v>1141</v>
      </c>
      <c r="H3654" s="153">
        <v>9</v>
      </c>
      <c r="I3654" s="151">
        <v>17</v>
      </c>
      <c r="J3654" s="154" t="s">
        <v>72</v>
      </c>
    </row>
    <row r="3655" spans="1:10" x14ac:dyDescent="0.3">
      <c r="A3655" s="151">
        <v>3654</v>
      </c>
      <c r="B3655" s="151" t="s">
        <v>7655</v>
      </c>
      <c r="C3655" s="151" t="s">
        <v>7656</v>
      </c>
      <c r="D3655" s="151" t="s">
        <v>7645</v>
      </c>
      <c r="E3655" s="151" t="s">
        <v>7646</v>
      </c>
      <c r="F3655" s="151">
        <v>8</v>
      </c>
      <c r="G3655" s="151" t="s">
        <v>1141</v>
      </c>
      <c r="H3655" s="153">
        <v>7</v>
      </c>
      <c r="I3655" s="151">
        <v>14</v>
      </c>
      <c r="J3655" s="154" t="s">
        <v>75</v>
      </c>
    </row>
    <row r="3656" spans="1:10" x14ac:dyDescent="0.3">
      <c r="A3656" s="151">
        <v>3655</v>
      </c>
      <c r="B3656" s="151" t="s">
        <v>7657</v>
      </c>
      <c r="C3656" s="151" t="s">
        <v>7658</v>
      </c>
      <c r="D3656" s="151" t="s">
        <v>7645</v>
      </c>
      <c r="E3656" s="151" t="s">
        <v>7646</v>
      </c>
      <c r="F3656" s="151">
        <v>8</v>
      </c>
      <c r="G3656" s="151" t="s">
        <v>1141</v>
      </c>
      <c r="H3656" s="153">
        <v>7</v>
      </c>
      <c r="I3656" s="151">
        <v>14</v>
      </c>
      <c r="J3656" s="154" t="s">
        <v>75</v>
      </c>
    </row>
    <row r="3657" spans="1:10" x14ac:dyDescent="0.3">
      <c r="A3657" s="151">
        <v>3656</v>
      </c>
      <c r="B3657" s="151" t="s">
        <v>7659</v>
      </c>
      <c r="C3657" s="151" t="s">
        <v>7660</v>
      </c>
      <c r="D3657" s="151" t="s">
        <v>7645</v>
      </c>
      <c r="E3657" s="151" t="s">
        <v>7646</v>
      </c>
      <c r="F3657" s="151">
        <v>8</v>
      </c>
      <c r="G3657" s="151" t="s">
        <v>1141</v>
      </c>
      <c r="H3657" s="153">
        <v>7</v>
      </c>
      <c r="I3657" s="151">
        <v>14</v>
      </c>
      <c r="J3657" s="154" t="s">
        <v>75</v>
      </c>
    </row>
    <row r="3658" spans="1:10" x14ac:dyDescent="0.3">
      <c r="A3658" s="151">
        <v>3657</v>
      </c>
      <c r="B3658" s="151" t="s">
        <v>7661</v>
      </c>
      <c r="C3658" s="151" t="s">
        <v>7662</v>
      </c>
      <c r="D3658" s="151" t="s">
        <v>7645</v>
      </c>
      <c r="E3658" s="151" t="s">
        <v>7646</v>
      </c>
      <c r="F3658" s="151">
        <v>8</v>
      </c>
      <c r="G3658" s="151" t="s">
        <v>1141</v>
      </c>
      <c r="H3658" s="153">
        <v>7</v>
      </c>
      <c r="I3658" s="151">
        <v>14</v>
      </c>
      <c r="J3658" s="154" t="s">
        <v>75</v>
      </c>
    </row>
    <row r="3659" spans="1:10" x14ac:dyDescent="0.3">
      <c r="A3659" s="151">
        <v>3658</v>
      </c>
      <c r="B3659" s="151" t="s">
        <v>7663</v>
      </c>
      <c r="C3659" s="151" t="s">
        <v>7664</v>
      </c>
      <c r="D3659" s="151" t="s">
        <v>7645</v>
      </c>
      <c r="E3659" s="151" t="s">
        <v>7646</v>
      </c>
      <c r="F3659" s="151">
        <v>8</v>
      </c>
      <c r="G3659" s="151" t="s">
        <v>1141</v>
      </c>
      <c r="H3659" s="153">
        <v>7</v>
      </c>
      <c r="I3659" s="151">
        <v>14</v>
      </c>
      <c r="J3659" s="154" t="s">
        <v>75</v>
      </c>
    </row>
    <row r="3660" spans="1:10" x14ac:dyDescent="0.3">
      <c r="A3660" s="151">
        <v>3659</v>
      </c>
      <c r="B3660" s="151" t="s">
        <v>7665</v>
      </c>
      <c r="C3660" s="151" t="s">
        <v>7666</v>
      </c>
      <c r="D3660" s="151" t="s">
        <v>7645</v>
      </c>
      <c r="E3660" s="151" t="s">
        <v>7646</v>
      </c>
      <c r="F3660" s="151">
        <v>8</v>
      </c>
      <c r="G3660" s="151" t="s">
        <v>1141</v>
      </c>
      <c r="H3660" s="153">
        <v>7</v>
      </c>
      <c r="I3660" s="151">
        <v>14</v>
      </c>
      <c r="J3660" s="154" t="s">
        <v>75</v>
      </c>
    </row>
    <row r="3661" spans="1:10" x14ac:dyDescent="0.3">
      <c r="A3661" s="151">
        <v>3660</v>
      </c>
      <c r="B3661" s="151" t="s">
        <v>7667</v>
      </c>
      <c r="C3661" s="151" t="s">
        <v>7668</v>
      </c>
      <c r="D3661" s="151" t="s">
        <v>7645</v>
      </c>
      <c r="E3661" s="151" t="s">
        <v>7646</v>
      </c>
      <c r="F3661" s="151">
        <v>8</v>
      </c>
      <c r="G3661" s="151" t="s">
        <v>1141</v>
      </c>
      <c r="H3661" s="153">
        <v>7</v>
      </c>
      <c r="I3661" s="151">
        <v>14</v>
      </c>
      <c r="J3661" s="154" t="s">
        <v>75</v>
      </c>
    </row>
    <row r="3662" spans="1:10" x14ac:dyDescent="0.3">
      <c r="A3662" s="151">
        <v>3661</v>
      </c>
      <c r="B3662" s="151" t="s">
        <v>7669</v>
      </c>
      <c r="C3662" s="151" t="s">
        <v>7670</v>
      </c>
      <c r="D3662" s="151" t="s">
        <v>7645</v>
      </c>
      <c r="E3662" s="151" t="s">
        <v>7646</v>
      </c>
      <c r="F3662" s="151">
        <v>8</v>
      </c>
      <c r="G3662" s="151" t="s">
        <v>1141</v>
      </c>
      <c r="H3662" s="153">
        <v>7</v>
      </c>
      <c r="I3662" s="151">
        <v>14</v>
      </c>
      <c r="J3662" s="154" t="s">
        <v>75</v>
      </c>
    </row>
    <row r="3663" spans="1:10" x14ac:dyDescent="0.3">
      <c r="A3663" s="151">
        <v>3662</v>
      </c>
      <c r="B3663" s="151" t="s">
        <v>7671</v>
      </c>
      <c r="C3663" s="151" t="s">
        <v>7672</v>
      </c>
      <c r="D3663" s="151" t="s">
        <v>7645</v>
      </c>
      <c r="E3663" s="151" t="s">
        <v>7646</v>
      </c>
      <c r="F3663" s="151">
        <v>8</v>
      </c>
      <c r="G3663" s="151" t="s">
        <v>1141</v>
      </c>
      <c r="H3663" s="153">
        <v>7</v>
      </c>
      <c r="I3663" s="151">
        <v>14</v>
      </c>
      <c r="J3663" s="154" t="s">
        <v>75</v>
      </c>
    </row>
    <row r="3664" spans="1:10" x14ac:dyDescent="0.3">
      <c r="A3664" s="151">
        <v>3663</v>
      </c>
      <c r="B3664" s="151" t="s">
        <v>7673</v>
      </c>
      <c r="C3664" s="151" t="s">
        <v>7674</v>
      </c>
      <c r="D3664" s="151" t="s">
        <v>7645</v>
      </c>
      <c r="E3664" s="151" t="s">
        <v>7646</v>
      </c>
      <c r="F3664" s="151">
        <v>8</v>
      </c>
      <c r="G3664" s="151" t="s">
        <v>1141</v>
      </c>
      <c r="H3664" s="153">
        <v>7</v>
      </c>
      <c r="I3664" s="151">
        <v>14</v>
      </c>
      <c r="J3664" s="154" t="s">
        <v>75</v>
      </c>
    </row>
    <row r="3665" spans="1:10" x14ac:dyDescent="0.3">
      <c r="A3665" s="151">
        <v>3664</v>
      </c>
      <c r="B3665" s="151" t="s">
        <v>7675</v>
      </c>
      <c r="C3665" s="151" t="s">
        <v>7676</v>
      </c>
      <c r="D3665" s="151" t="s">
        <v>7645</v>
      </c>
      <c r="E3665" s="151" t="s">
        <v>7646</v>
      </c>
      <c r="F3665" s="151">
        <v>8</v>
      </c>
      <c r="G3665" s="151" t="s">
        <v>1141</v>
      </c>
      <c r="H3665" s="153">
        <v>7</v>
      </c>
      <c r="I3665" s="151">
        <v>14</v>
      </c>
      <c r="J3665" s="154" t="s">
        <v>75</v>
      </c>
    </row>
    <row r="3666" spans="1:10" x14ac:dyDescent="0.3">
      <c r="A3666" s="151">
        <v>3665</v>
      </c>
      <c r="B3666" s="151" t="s">
        <v>7677</v>
      </c>
      <c r="C3666" s="151" t="s">
        <v>7678</v>
      </c>
      <c r="D3666" s="151" t="s">
        <v>7645</v>
      </c>
      <c r="E3666" s="151" t="s">
        <v>7646</v>
      </c>
      <c r="F3666" s="151">
        <v>8</v>
      </c>
      <c r="G3666" s="151" t="s">
        <v>1141</v>
      </c>
      <c r="H3666" s="153">
        <v>7</v>
      </c>
      <c r="I3666" s="151">
        <v>14</v>
      </c>
      <c r="J3666" s="154" t="s">
        <v>75</v>
      </c>
    </row>
    <row r="3667" spans="1:10" x14ac:dyDescent="0.3">
      <c r="A3667" s="151">
        <v>3666</v>
      </c>
      <c r="B3667" s="151" t="s">
        <v>7679</v>
      </c>
      <c r="C3667" s="151" t="s">
        <v>7680</v>
      </c>
      <c r="D3667" s="151" t="s">
        <v>7645</v>
      </c>
      <c r="E3667" s="151" t="s">
        <v>7646</v>
      </c>
      <c r="F3667" s="151">
        <v>8</v>
      </c>
      <c r="G3667" s="151" t="s">
        <v>1141</v>
      </c>
      <c r="H3667" s="153">
        <v>7</v>
      </c>
      <c r="I3667" s="151">
        <v>14</v>
      </c>
      <c r="J3667" s="154" t="s">
        <v>75</v>
      </c>
    </row>
    <row r="3668" spans="1:10" x14ac:dyDescent="0.3">
      <c r="A3668" s="151">
        <v>3667</v>
      </c>
      <c r="B3668" s="151" t="s">
        <v>7681</v>
      </c>
      <c r="C3668" s="151" t="s">
        <v>7682</v>
      </c>
      <c r="D3668" s="151" t="s">
        <v>7645</v>
      </c>
      <c r="E3668" s="151" t="s">
        <v>7646</v>
      </c>
      <c r="F3668" s="151">
        <v>8</v>
      </c>
      <c r="G3668" s="151" t="s">
        <v>1141</v>
      </c>
      <c r="H3668" s="153">
        <v>7</v>
      </c>
      <c r="I3668" s="151">
        <v>14</v>
      </c>
      <c r="J3668" s="154" t="s">
        <v>75</v>
      </c>
    </row>
    <row r="3669" spans="1:10" x14ac:dyDescent="0.3">
      <c r="A3669" s="151">
        <v>3668</v>
      </c>
      <c r="B3669" s="151" t="s">
        <v>7683</v>
      </c>
      <c r="C3669" s="151" t="s">
        <v>7684</v>
      </c>
      <c r="D3669" s="151" t="s">
        <v>7645</v>
      </c>
      <c r="E3669" s="151" t="s">
        <v>7646</v>
      </c>
      <c r="F3669" s="151">
        <v>8</v>
      </c>
      <c r="G3669" s="151" t="s">
        <v>1141</v>
      </c>
      <c r="H3669" s="153">
        <v>7</v>
      </c>
      <c r="I3669" s="151">
        <v>14</v>
      </c>
      <c r="J3669" s="154" t="s">
        <v>75</v>
      </c>
    </row>
    <row r="3670" spans="1:10" x14ac:dyDescent="0.3">
      <c r="A3670" s="151">
        <v>3669</v>
      </c>
      <c r="B3670" s="151" t="s">
        <v>7685</v>
      </c>
      <c r="C3670" s="151" t="s">
        <v>7686</v>
      </c>
      <c r="D3670" s="151" t="s">
        <v>7687</v>
      </c>
      <c r="E3670" s="151" t="s">
        <v>7688</v>
      </c>
      <c r="F3670" s="151">
        <v>8</v>
      </c>
      <c r="G3670" s="151" t="s">
        <v>1141</v>
      </c>
      <c r="H3670" s="153">
        <v>7</v>
      </c>
      <c r="I3670" s="151">
        <v>14</v>
      </c>
      <c r="J3670" s="154" t="s">
        <v>75</v>
      </c>
    </row>
    <row r="3671" spans="1:10" x14ac:dyDescent="0.3">
      <c r="A3671" s="151">
        <v>3670</v>
      </c>
      <c r="B3671" s="151" t="s">
        <v>7689</v>
      </c>
      <c r="C3671" s="151" t="s">
        <v>7690</v>
      </c>
      <c r="D3671" s="151" t="s">
        <v>7687</v>
      </c>
      <c r="E3671" s="151" t="s">
        <v>7688</v>
      </c>
      <c r="F3671" s="151">
        <v>8</v>
      </c>
      <c r="G3671" s="151" t="s">
        <v>1141</v>
      </c>
      <c r="H3671" s="153">
        <v>7</v>
      </c>
      <c r="I3671" s="151">
        <v>14</v>
      </c>
      <c r="J3671" s="154" t="s">
        <v>75</v>
      </c>
    </row>
    <row r="3672" spans="1:10" x14ac:dyDescent="0.3">
      <c r="A3672" s="151">
        <v>3671</v>
      </c>
      <c r="B3672" s="151" t="s">
        <v>7691</v>
      </c>
      <c r="C3672" s="151" t="s">
        <v>7692</v>
      </c>
      <c r="D3672" s="151" t="s">
        <v>7687</v>
      </c>
      <c r="E3672" s="151" t="s">
        <v>7688</v>
      </c>
      <c r="F3672" s="151">
        <v>8</v>
      </c>
      <c r="G3672" s="151" t="s">
        <v>1141</v>
      </c>
      <c r="H3672" s="153">
        <v>7</v>
      </c>
      <c r="I3672" s="151">
        <v>14</v>
      </c>
      <c r="J3672" s="154" t="s">
        <v>75</v>
      </c>
    </row>
    <row r="3673" spans="1:10" x14ac:dyDescent="0.3">
      <c r="A3673" s="151">
        <v>3672</v>
      </c>
      <c r="B3673" s="151" t="s">
        <v>7693</v>
      </c>
      <c r="C3673" s="151" t="s">
        <v>7694</v>
      </c>
      <c r="D3673" s="151" t="s">
        <v>7687</v>
      </c>
      <c r="E3673" s="151" t="s">
        <v>7688</v>
      </c>
      <c r="F3673" s="151">
        <v>8</v>
      </c>
      <c r="G3673" s="151" t="s">
        <v>1141</v>
      </c>
      <c r="H3673" s="153">
        <v>7</v>
      </c>
      <c r="I3673" s="151">
        <v>14</v>
      </c>
      <c r="J3673" s="154" t="s">
        <v>75</v>
      </c>
    </row>
    <row r="3674" spans="1:10" x14ac:dyDescent="0.3">
      <c r="A3674" s="151">
        <v>3673</v>
      </c>
      <c r="B3674" s="151" t="s">
        <v>7695</v>
      </c>
      <c r="C3674" s="151" t="s">
        <v>7696</v>
      </c>
      <c r="D3674" s="151" t="s">
        <v>7687</v>
      </c>
      <c r="E3674" s="151" t="s">
        <v>7688</v>
      </c>
      <c r="F3674" s="151">
        <v>8</v>
      </c>
      <c r="G3674" s="151" t="s">
        <v>1141</v>
      </c>
      <c r="H3674" s="153">
        <v>7</v>
      </c>
      <c r="I3674" s="151">
        <v>14</v>
      </c>
      <c r="J3674" s="154" t="s">
        <v>75</v>
      </c>
    </row>
    <row r="3675" spans="1:10" x14ac:dyDescent="0.3">
      <c r="A3675" s="151">
        <v>3674</v>
      </c>
      <c r="B3675" s="151" t="s">
        <v>7697</v>
      </c>
      <c r="C3675" s="151" t="s">
        <v>7698</v>
      </c>
      <c r="D3675" s="151" t="s">
        <v>7687</v>
      </c>
      <c r="E3675" s="151" t="s">
        <v>7688</v>
      </c>
      <c r="F3675" s="151">
        <v>8</v>
      </c>
      <c r="G3675" s="151" t="s">
        <v>1141</v>
      </c>
      <c r="H3675" s="153">
        <v>7</v>
      </c>
      <c r="I3675" s="151">
        <v>14</v>
      </c>
      <c r="J3675" s="154" t="s">
        <v>75</v>
      </c>
    </row>
    <row r="3676" spans="1:10" x14ac:dyDescent="0.3">
      <c r="A3676" s="151">
        <v>3675</v>
      </c>
      <c r="B3676" s="151" t="s">
        <v>7699</v>
      </c>
      <c r="C3676" s="151" t="s">
        <v>7700</v>
      </c>
      <c r="D3676" s="151" t="s">
        <v>7687</v>
      </c>
      <c r="E3676" s="151" t="s">
        <v>7688</v>
      </c>
      <c r="F3676" s="151">
        <v>8</v>
      </c>
      <c r="G3676" s="151" t="s">
        <v>1141</v>
      </c>
      <c r="H3676" s="153">
        <v>7</v>
      </c>
      <c r="I3676" s="151">
        <v>14</v>
      </c>
      <c r="J3676" s="154" t="s">
        <v>75</v>
      </c>
    </row>
    <row r="3677" spans="1:10" x14ac:dyDescent="0.3">
      <c r="A3677" s="151">
        <v>3676</v>
      </c>
      <c r="B3677" s="151" t="s">
        <v>7701</v>
      </c>
      <c r="C3677" s="151" t="s">
        <v>7702</v>
      </c>
      <c r="D3677" s="151" t="s">
        <v>7687</v>
      </c>
      <c r="E3677" s="151" t="s">
        <v>7688</v>
      </c>
      <c r="F3677" s="151">
        <v>8</v>
      </c>
      <c r="G3677" s="151" t="s">
        <v>1141</v>
      </c>
      <c r="H3677" s="153">
        <v>7</v>
      </c>
      <c r="I3677" s="151">
        <v>14</v>
      </c>
      <c r="J3677" s="154" t="s">
        <v>75</v>
      </c>
    </row>
    <row r="3678" spans="1:10" x14ac:dyDescent="0.3">
      <c r="A3678" s="151">
        <v>3677</v>
      </c>
      <c r="B3678" s="151" t="s">
        <v>7703</v>
      </c>
      <c r="C3678" s="151" t="s">
        <v>7704</v>
      </c>
      <c r="D3678" s="151" t="s">
        <v>7687</v>
      </c>
      <c r="E3678" s="151" t="s">
        <v>7688</v>
      </c>
      <c r="F3678" s="151">
        <v>8</v>
      </c>
      <c r="G3678" s="151" t="s">
        <v>1141</v>
      </c>
      <c r="H3678" s="153">
        <v>7</v>
      </c>
      <c r="I3678" s="151">
        <v>14</v>
      </c>
      <c r="J3678" s="154" t="s">
        <v>75</v>
      </c>
    </row>
    <row r="3679" spans="1:10" x14ac:dyDescent="0.3">
      <c r="A3679" s="151">
        <v>3678</v>
      </c>
      <c r="B3679" s="151" t="s">
        <v>7705</v>
      </c>
      <c r="C3679" s="151" t="s">
        <v>7706</v>
      </c>
      <c r="D3679" s="151" t="s">
        <v>7687</v>
      </c>
      <c r="E3679" s="151" t="s">
        <v>7688</v>
      </c>
      <c r="F3679" s="151">
        <v>8</v>
      </c>
      <c r="G3679" s="151" t="s">
        <v>1141</v>
      </c>
      <c r="H3679" s="153">
        <v>7</v>
      </c>
      <c r="I3679" s="151">
        <v>14</v>
      </c>
      <c r="J3679" s="154" t="s">
        <v>75</v>
      </c>
    </row>
    <row r="3680" spans="1:10" x14ac:dyDescent="0.3">
      <c r="A3680" s="151">
        <v>3679</v>
      </c>
      <c r="B3680" s="151" t="s">
        <v>7707</v>
      </c>
      <c r="C3680" s="151" t="s">
        <v>7708</v>
      </c>
      <c r="D3680" s="151" t="s">
        <v>7687</v>
      </c>
      <c r="E3680" s="151" t="s">
        <v>7688</v>
      </c>
      <c r="F3680" s="151">
        <v>8</v>
      </c>
      <c r="G3680" s="151" t="s">
        <v>1141</v>
      </c>
      <c r="H3680" s="153">
        <v>7</v>
      </c>
      <c r="I3680" s="151">
        <v>14</v>
      </c>
      <c r="J3680" s="154" t="s">
        <v>75</v>
      </c>
    </row>
    <row r="3681" spans="1:10" x14ac:dyDescent="0.3">
      <c r="A3681" s="151">
        <v>3680</v>
      </c>
      <c r="B3681" s="151" t="s">
        <v>7709</v>
      </c>
      <c r="C3681" s="151" t="s">
        <v>7710</v>
      </c>
      <c r="D3681" s="151" t="s">
        <v>7687</v>
      </c>
      <c r="E3681" s="151" t="s">
        <v>7688</v>
      </c>
      <c r="F3681" s="151">
        <v>8</v>
      </c>
      <c r="G3681" s="151" t="s">
        <v>1141</v>
      </c>
      <c r="H3681" s="153">
        <v>7</v>
      </c>
      <c r="I3681" s="151">
        <v>14</v>
      </c>
      <c r="J3681" s="154" t="s">
        <v>75</v>
      </c>
    </row>
    <row r="3682" spans="1:10" x14ac:dyDescent="0.3">
      <c r="A3682" s="151">
        <v>3681</v>
      </c>
      <c r="B3682" s="151" t="s">
        <v>7711</v>
      </c>
      <c r="C3682" s="151" t="s">
        <v>7712</v>
      </c>
      <c r="D3682" s="151" t="s">
        <v>7687</v>
      </c>
      <c r="E3682" s="151" t="s">
        <v>7688</v>
      </c>
      <c r="F3682" s="151">
        <v>8</v>
      </c>
      <c r="G3682" s="151" t="s">
        <v>1141</v>
      </c>
      <c r="H3682" s="153">
        <v>7</v>
      </c>
      <c r="I3682" s="151">
        <v>14</v>
      </c>
      <c r="J3682" s="154" t="s">
        <v>75</v>
      </c>
    </row>
    <row r="3683" spans="1:10" x14ac:dyDescent="0.3">
      <c r="A3683" s="151">
        <v>3682</v>
      </c>
      <c r="B3683" s="151" t="s">
        <v>7713</v>
      </c>
      <c r="C3683" s="151" t="s">
        <v>7714</v>
      </c>
      <c r="D3683" s="151" t="s">
        <v>7687</v>
      </c>
      <c r="E3683" s="151" t="s">
        <v>7688</v>
      </c>
      <c r="F3683" s="151">
        <v>8</v>
      </c>
      <c r="G3683" s="151" t="s">
        <v>1141</v>
      </c>
      <c r="H3683" s="153">
        <v>7</v>
      </c>
      <c r="I3683" s="151">
        <v>14</v>
      </c>
      <c r="J3683" s="154" t="s">
        <v>75</v>
      </c>
    </row>
    <row r="3684" spans="1:10" x14ac:dyDescent="0.3">
      <c r="A3684" s="151">
        <v>3683</v>
      </c>
      <c r="B3684" s="151" t="s">
        <v>7715</v>
      </c>
      <c r="C3684" s="151" t="s">
        <v>7716</v>
      </c>
      <c r="D3684" s="151" t="s">
        <v>7687</v>
      </c>
      <c r="E3684" s="151" t="s">
        <v>7688</v>
      </c>
      <c r="F3684" s="151">
        <v>8</v>
      </c>
      <c r="G3684" s="151" t="s">
        <v>1141</v>
      </c>
      <c r="H3684" s="153">
        <v>7</v>
      </c>
      <c r="I3684" s="151">
        <v>14</v>
      </c>
      <c r="J3684" s="154" t="s">
        <v>75</v>
      </c>
    </row>
    <row r="3685" spans="1:10" x14ac:dyDescent="0.3">
      <c r="A3685" s="151">
        <v>3684</v>
      </c>
      <c r="B3685" s="151" t="s">
        <v>7717</v>
      </c>
      <c r="C3685" s="151" t="s">
        <v>7718</v>
      </c>
      <c r="D3685" s="151" t="s">
        <v>7687</v>
      </c>
      <c r="E3685" s="151" t="s">
        <v>7688</v>
      </c>
      <c r="F3685" s="151">
        <v>8</v>
      </c>
      <c r="G3685" s="151" t="s">
        <v>1141</v>
      </c>
      <c r="H3685" s="153">
        <v>7</v>
      </c>
      <c r="I3685" s="151">
        <v>14</v>
      </c>
      <c r="J3685" s="154" t="s">
        <v>75</v>
      </c>
    </row>
    <row r="3686" spans="1:10" x14ac:dyDescent="0.3">
      <c r="A3686" s="151">
        <v>3685</v>
      </c>
      <c r="B3686" s="151" t="s">
        <v>7719</v>
      </c>
      <c r="C3686" s="151" t="s">
        <v>7720</v>
      </c>
      <c r="D3686" s="151" t="s">
        <v>7687</v>
      </c>
      <c r="E3686" s="151" t="s">
        <v>7688</v>
      </c>
      <c r="F3686" s="151">
        <v>8</v>
      </c>
      <c r="G3686" s="151" t="s">
        <v>1141</v>
      </c>
      <c r="H3686" s="153">
        <v>7</v>
      </c>
      <c r="I3686" s="151">
        <v>14</v>
      </c>
      <c r="J3686" s="154" t="s">
        <v>75</v>
      </c>
    </row>
    <row r="3687" spans="1:10" x14ac:dyDescent="0.3">
      <c r="A3687" s="151">
        <v>3686</v>
      </c>
      <c r="B3687" s="151" t="s">
        <v>7721</v>
      </c>
      <c r="C3687" s="151" t="s">
        <v>7722</v>
      </c>
      <c r="D3687" s="151" t="s">
        <v>7687</v>
      </c>
      <c r="E3687" s="151" t="s">
        <v>7688</v>
      </c>
      <c r="F3687" s="151">
        <v>8</v>
      </c>
      <c r="G3687" s="151" t="s">
        <v>1141</v>
      </c>
      <c r="H3687" s="153">
        <v>7</v>
      </c>
      <c r="I3687" s="151">
        <v>14</v>
      </c>
      <c r="J3687" s="154" t="s">
        <v>75</v>
      </c>
    </row>
    <row r="3688" spans="1:10" x14ac:dyDescent="0.3">
      <c r="A3688" s="151">
        <v>3687</v>
      </c>
      <c r="B3688" s="151" t="s">
        <v>7723</v>
      </c>
      <c r="C3688" s="151" t="s">
        <v>7724</v>
      </c>
      <c r="D3688" s="151" t="s">
        <v>7687</v>
      </c>
      <c r="E3688" s="151" t="s">
        <v>7688</v>
      </c>
      <c r="F3688" s="151">
        <v>8</v>
      </c>
      <c r="G3688" s="151" t="s">
        <v>1141</v>
      </c>
      <c r="H3688" s="153">
        <v>7</v>
      </c>
      <c r="I3688" s="151">
        <v>14</v>
      </c>
      <c r="J3688" s="154" t="s">
        <v>75</v>
      </c>
    </row>
    <row r="3689" spans="1:10" x14ac:dyDescent="0.3">
      <c r="A3689" s="151">
        <v>3688</v>
      </c>
      <c r="B3689" s="151" t="s">
        <v>7725</v>
      </c>
      <c r="C3689" s="151" t="s">
        <v>7726</v>
      </c>
      <c r="D3689" s="151" t="s">
        <v>7687</v>
      </c>
      <c r="E3689" s="151" t="s">
        <v>7688</v>
      </c>
      <c r="F3689" s="151">
        <v>8</v>
      </c>
      <c r="G3689" s="151" t="s">
        <v>1141</v>
      </c>
      <c r="H3689" s="153">
        <v>7</v>
      </c>
      <c r="I3689" s="151">
        <v>14</v>
      </c>
      <c r="J3689" s="154" t="s">
        <v>75</v>
      </c>
    </row>
    <row r="3690" spans="1:10" x14ac:dyDescent="0.3">
      <c r="A3690" s="151">
        <v>3689</v>
      </c>
      <c r="B3690" s="151" t="s">
        <v>7727</v>
      </c>
      <c r="C3690" s="151" t="s">
        <v>7728</v>
      </c>
      <c r="D3690" s="151" t="s">
        <v>7687</v>
      </c>
      <c r="E3690" s="151" t="s">
        <v>7688</v>
      </c>
      <c r="F3690" s="151">
        <v>8</v>
      </c>
      <c r="G3690" s="151" t="s">
        <v>1141</v>
      </c>
      <c r="H3690" s="153">
        <v>7</v>
      </c>
      <c r="I3690" s="151">
        <v>14</v>
      </c>
      <c r="J3690" s="154" t="s">
        <v>75</v>
      </c>
    </row>
    <row r="3691" spans="1:10" x14ac:dyDescent="0.3">
      <c r="A3691" s="151">
        <v>3690</v>
      </c>
      <c r="B3691" s="151" t="s">
        <v>7729</v>
      </c>
      <c r="C3691" s="151" t="s">
        <v>7730</v>
      </c>
      <c r="D3691" s="151" t="s">
        <v>7731</v>
      </c>
      <c r="E3691" s="151" t="s">
        <v>7732</v>
      </c>
      <c r="F3691" s="151">
        <v>8</v>
      </c>
      <c r="G3691" s="151" t="s">
        <v>1141</v>
      </c>
      <c r="H3691" s="153">
        <v>6</v>
      </c>
      <c r="I3691" s="151">
        <v>10</v>
      </c>
      <c r="J3691" s="154" t="s">
        <v>277</v>
      </c>
    </row>
    <row r="3692" spans="1:10" x14ac:dyDescent="0.3">
      <c r="A3692" s="151">
        <v>3691</v>
      </c>
      <c r="B3692" s="151" t="s">
        <v>7733</v>
      </c>
      <c r="C3692" s="151" t="s">
        <v>7734</v>
      </c>
      <c r="D3692" s="151" t="s">
        <v>7731</v>
      </c>
      <c r="E3692" s="151" t="s">
        <v>7732</v>
      </c>
      <c r="F3692" s="151">
        <v>8</v>
      </c>
      <c r="G3692" s="151" t="s">
        <v>1141</v>
      </c>
      <c r="H3692" s="153">
        <v>6</v>
      </c>
      <c r="I3692" s="151">
        <v>10</v>
      </c>
      <c r="J3692" s="154" t="s">
        <v>277</v>
      </c>
    </row>
    <row r="3693" spans="1:10" x14ac:dyDescent="0.3">
      <c r="A3693" s="151">
        <v>3692</v>
      </c>
      <c r="B3693" s="151" t="s">
        <v>7735</v>
      </c>
      <c r="C3693" s="151" t="s">
        <v>7736</v>
      </c>
      <c r="D3693" s="151" t="s">
        <v>7731</v>
      </c>
      <c r="E3693" s="151" t="s">
        <v>7732</v>
      </c>
      <c r="F3693" s="151">
        <v>8</v>
      </c>
      <c r="G3693" s="151" t="s">
        <v>1141</v>
      </c>
      <c r="H3693" s="153">
        <v>6</v>
      </c>
      <c r="I3693" s="151">
        <v>10</v>
      </c>
      <c r="J3693" s="154" t="s">
        <v>277</v>
      </c>
    </row>
    <row r="3694" spans="1:10" x14ac:dyDescent="0.3">
      <c r="A3694" s="151">
        <v>3693</v>
      </c>
      <c r="B3694" s="151" t="s">
        <v>7737</v>
      </c>
      <c r="C3694" s="151" t="s">
        <v>7738</v>
      </c>
      <c r="D3694" s="151" t="s">
        <v>7731</v>
      </c>
      <c r="E3694" s="151" t="s">
        <v>7732</v>
      </c>
      <c r="F3694" s="151">
        <v>8</v>
      </c>
      <c r="G3694" s="151" t="s">
        <v>1141</v>
      </c>
      <c r="H3694" s="153">
        <v>6</v>
      </c>
      <c r="I3694" s="151">
        <v>10</v>
      </c>
      <c r="J3694" s="154" t="s">
        <v>277</v>
      </c>
    </row>
    <row r="3695" spans="1:10" x14ac:dyDescent="0.3">
      <c r="A3695" s="151">
        <v>3694</v>
      </c>
      <c r="B3695" s="151" t="s">
        <v>7739</v>
      </c>
      <c r="C3695" s="151" t="s">
        <v>7740</v>
      </c>
      <c r="D3695" s="151" t="s">
        <v>7731</v>
      </c>
      <c r="E3695" s="151" t="s">
        <v>7732</v>
      </c>
      <c r="F3695" s="151">
        <v>8</v>
      </c>
      <c r="G3695" s="151" t="s">
        <v>1141</v>
      </c>
      <c r="H3695" s="153">
        <v>6</v>
      </c>
      <c r="I3695" s="151">
        <v>10</v>
      </c>
      <c r="J3695" s="154" t="s">
        <v>277</v>
      </c>
    </row>
    <row r="3696" spans="1:10" x14ac:dyDescent="0.3">
      <c r="A3696" s="151">
        <v>3695</v>
      </c>
      <c r="B3696" s="151" t="s">
        <v>7741</v>
      </c>
      <c r="C3696" s="151" t="s">
        <v>7742</v>
      </c>
      <c r="D3696" s="151" t="s">
        <v>7731</v>
      </c>
      <c r="E3696" s="151" t="s">
        <v>7732</v>
      </c>
      <c r="F3696" s="151">
        <v>8</v>
      </c>
      <c r="G3696" s="151" t="s">
        <v>1141</v>
      </c>
      <c r="H3696" s="153">
        <v>6</v>
      </c>
      <c r="I3696" s="151">
        <v>10</v>
      </c>
      <c r="J3696" s="154" t="s">
        <v>277</v>
      </c>
    </row>
    <row r="3697" spans="1:10" x14ac:dyDescent="0.3">
      <c r="A3697" s="151">
        <v>3696</v>
      </c>
      <c r="B3697" s="151" t="s">
        <v>7743</v>
      </c>
      <c r="C3697" s="151" t="s">
        <v>7744</v>
      </c>
      <c r="D3697" s="151" t="s">
        <v>7731</v>
      </c>
      <c r="E3697" s="151" t="s">
        <v>7732</v>
      </c>
      <c r="F3697" s="151">
        <v>8</v>
      </c>
      <c r="G3697" s="151" t="s">
        <v>1141</v>
      </c>
      <c r="H3697" s="153">
        <v>6</v>
      </c>
      <c r="I3697" s="151">
        <v>10</v>
      </c>
      <c r="J3697" s="154" t="s">
        <v>277</v>
      </c>
    </row>
    <row r="3698" spans="1:10" x14ac:dyDescent="0.3">
      <c r="A3698" s="151">
        <v>3697</v>
      </c>
      <c r="B3698" s="151" t="s">
        <v>7745</v>
      </c>
      <c r="C3698" s="151" t="s">
        <v>7746</v>
      </c>
      <c r="D3698" s="151" t="s">
        <v>7731</v>
      </c>
      <c r="E3698" s="151" t="s">
        <v>7732</v>
      </c>
      <c r="F3698" s="151">
        <v>8</v>
      </c>
      <c r="G3698" s="151" t="s">
        <v>1141</v>
      </c>
      <c r="H3698" s="153">
        <v>6</v>
      </c>
      <c r="I3698" s="151">
        <v>10</v>
      </c>
      <c r="J3698" s="154" t="s">
        <v>277</v>
      </c>
    </row>
    <row r="3699" spans="1:10" x14ac:dyDescent="0.3">
      <c r="A3699" s="151">
        <v>3698</v>
      </c>
      <c r="B3699" s="151" t="s">
        <v>7747</v>
      </c>
      <c r="C3699" s="151" t="s">
        <v>7748</v>
      </c>
      <c r="D3699" s="151" t="s">
        <v>7731</v>
      </c>
      <c r="E3699" s="151" t="s">
        <v>7732</v>
      </c>
      <c r="F3699" s="151">
        <v>8</v>
      </c>
      <c r="G3699" s="151" t="s">
        <v>1141</v>
      </c>
      <c r="H3699" s="153">
        <v>6</v>
      </c>
      <c r="I3699" s="151">
        <v>10</v>
      </c>
      <c r="J3699" s="154" t="s">
        <v>277</v>
      </c>
    </row>
    <row r="3700" spans="1:10" x14ac:dyDescent="0.3">
      <c r="A3700" s="151">
        <v>3699</v>
      </c>
      <c r="B3700" s="151" t="s">
        <v>7749</v>
      </c>
      <c r="C3700" s="151" t="s">
        <v>7750</v>
      </c>
      <c r="D3700" s="151" t="s">
        <v>7731</v>
      </c>
      <c r="E3700" s="151" t="s">
        <v>7732</v>
      </c>
      <c r="F3700" s="151">
        <v>8</v>
      </c>
      <c r="G3700" s="151" t="s">
        <v>1141</v>
      </c>
      <c r="H3700" s="153">
        <v>6</v>
      </c>
      <c r="I3700" s="151">
        <v>10</v>
      </c>
      <c r="J3700" s="154" t="s">
        <v>277</v>
      </c>
    </row>
    <row r="3701" spans="1:10" x14ac:dyDescent="0.3">
      <c r="A3701" s="151">
        <v>3700</v>
      </c>
      <c r="B3701" s="151" t="s">
        <v>7751</v>
      </c>
      <c r="C3701" s="151" t="s">
        <v>7752</v>
      </c>
      <c r="D3701" s="151" t="s">
        <v>7731</v>
      </c>
      <c r="E3701" s="151" t="s">
        <v>7732</v>
      </c>
      <c r="F3701" s="151">
        <v>8</v>
      </c>
      <c r="G3701" s="151" t="s">
        <v>1141</v>
      </c>
      <c r="H3701" s="153">
        <v>6</v>
      </c>
      <c r="I3701" s="151">
        <v>10</v>
      </c>
      <c r="J3701" s="154" t="s">
        <v>277</v>
      </c>
    </row>
    <row r="3702" spans="1:10" x14ac:dyDescent="0.3">
      <c r="A3702" s="151">
        <v>3701</v>
      </c>
      <c r="B3702" s="151" t="s">
        <v>7753</v>
      </c>
      <c r="C3702" s="151" t="s">
        <v>7754</v>
      </c>
      <c r="D3702" s="151" t="s">
        <v>7731</v>
      </c>
      <c r="E3702" s="151" t="s">
        <v>7732</v>
      </c>
      <c r="F3702" s="151">
        <v>8</v>
      </c>
      <c r="G3702" s="151" t="s">
        <v>1141</v>
      </c>
      <c r="H3702" s="153">
        <v>6</v>
      </c>
      <c r="I3702" s="151">
        <v>10</v>
      </c>
      <c r="J3702" s="154" t="s">
        <v>277</v>
      </c>
    </row>
    <row r="3703" spans="1:10" x14ac:dyDescent="0.3">
      <c r="A3703" s="151">
        <v>3702</v>
      </c>
      <c r="B3703" s="151" t="s">
        <v>7755</v>
      </c>
      <c r="C3703" s="151" t="s">
        <v>7756</v>
      </c>
      <c r="D3703" s="151" t="s">
        <v>7731</v>
      </c>
      <c r="E3703" s="151" t="s">
        <v>7732</v>
      </c>
      <c r="F3703" s="151">
        <v>8</v>
      </c>
      <c r="G3703" s="151" t="s">
        <v>1141</v>
      </c>
      <c r="H3703" s="153">
        <v>6</v>
      </c>
      <c r="I3703" s="151">
        <v>10</v>
      </c>
      <c r="J3703" s="154" t="s">
        <v>277</v>
      </c>
    </row>
    <row r="3704" spans="1:10" x14ac:dyDescent="0.3">
      <c r="A3704" s="151">
        <v>3703</v>
      </c>
      <c r="B3704" s="151" t="s">
        <v>7757</v>
      </c>
      <c r="C3704" s="151" t="s">
        <v>7758</v>
      </c>
      <c r="D3704" s="151" t="s">
        <v>7731</v>
      </c>
      <c r="E3704" s="151" t="s">
        <v>7732</v>
      </c>
      <c r="F3704" s="151">
        <v>8</v>
      </c>
      <c r="G3704" s="151" t="s">
        <v>1141</v>
      </c>
      <c r="H3704" s="153">
        <v>6</v>
      </c>
      <c r="I3704" s="151">
        <v>10</v>
      </c>
      <c r="J3704" s="154" t="s">
        <v>277</v>
      </c>
    </row>
    <row r="3705" spans="1:10" x14ac:dyDescent="0.3">
      <c r="A3705" s="151">
        <v>3704</v>
      </c>
      <c r="B3705" s="151" t="s">
        <v>7759</v>
      </c>
      <c r="C3705" s="151" t="s">
        <v>7760</v>
      </c>
      <c r="D3705" s="151" t="s">
        <v>7731</v>
      </c>
      <c r="E3705" s="151" t="s">
        <v>7732</v>
      </c>
      <c r="F3705" s="151">
        <v>8</v>
      </c>
      <c r="G3705" s="151" t="s">
        <v>1141</v>
      </c>
      <c r="H3705" s="153">
        <v>6</v>
      </c>
      <c r="I3705" s="151">
        <v>10</v>
      </c>
      <c r="J3705" s="154" t="s">
        <v>277</v>
      </c>
    </row>
    <row r="3706" spans="1:10" x14ac:dyDescent="0.3">
      <c r="A3706" s="151">
        <v>3705</v>
      </c>
      <c r="B3706" s="151" t="s">
        <v>7761</v>
      </c>
      <c r="C3706" s="151" t="s">
        <v>7762</v>
      </c>
      <c r="D3706" s="151" t="s">
        <v>7731</v>
      </c>
      <c r="E3706" s="151" t="s">
        <v>7732</v>
      </c>
      <c r="F3706" s="151">
        <v>8</v>
      </c>
      <c r="G3706" s="151" t="s">
        <v>1141</v>
      </c>
      <c r="H3706" s="153">
        <v>6</v>
      </c>
      <c r="I3706" s="151">
        <v>10</v>
      </c>
      <c r="J3706" s="154" t="s">
        <v>277</v>
      </c>
    </row>
    <row r="3707" spans="1:10" x14ac:dyDescent="0.3">
      <c r="A3707" s="151">
        <v>3706</v>
      </c>
      <c r="B3707" s="151" t="s">
        <v>7763</v>
      </c>
      <c r="C3707" s="151" t="s">
        <v>7764</v>
      </c>
      <c r="D3707" s="151" t="s">
        <v>7731</v>
      </c>
      <c r="E3707" s="151" t="s">
        <v>7732</v>
      </c>
      <c r="F3707" s="151">
        <v>8</v>
      </c>
      <c r="G3707" s="151" t="s">
        <v>1141</v>
      </c>
      <c r="H3707" s="153">
        <v>6</v>
      </c>
      <c r="I3707" s="151">
        <v>10</v>
      </c>
      <c r="J3707" s="154" t="s">
        <v>277</v>
      </c>
    </row>
    <row r="3708" spans="1:10" x14ac:dyDescent="0.3">
      <c r="A3708" s="151">
        <v>3707</v>
      </c>
      <c r="B3708" s="151" t="s">
        <v>7765</v>
      </c>
      <c r="C3708" s="151" t="s">
        <v>7766</v>
      </c>
      <c r="D3708" s="151" t="s">
        <v>7767</v>
      </c>
      <c r="E3708" s="151" t="s">
        <v>7768</v>
      </c>
      <c r="F3708" s="151">
        <v>8</v>
      </c>
      <c r="G3708" s="151" t="s">
        <v>1141</v>
      </c>
      <c r="H3708" s="153">
        <v>9</v>
      </c>
      <c r="I3708" s="151">
        <v>17</v>
      </c>
      <c r="J3708" s="154" t="s">
        <v>72</v>
      </c>
    </row>
    <row r="3709" spans="1:10" x14ac:dyDescent="0.3">
      <c r="A3709" s="151">
        <v>3708</v>
      </c>
      <c r="B3709" s="151" t="s">
        <v>7769</v>
      </c>
      <c r="C3709" s="151" t="s">
        <v>7770</v>
      </c>
      <c r="D3709" s="151" t="s">
        <v>7767</v>
      </c>
      <c r="E3709" s="151" t="s">
        <v>7768</v>
      </c>
      <c r="F3709" s="151">
        <v>8</v>
      </c>
      <c r="G3709" s="151" t="s">
        <v>1141</v>
      </c>
      <c r="H3709" s="153">
        <v>8</v>
      </c>
      <c r="I3709" s="151">
        <v>16</v>
      </c>
      <c r="J3709" s="154" t="s">
        <v>161</v>
      </c>
    </row>
    <row r="3710" spans="1:10" x14ac:dyDescent="0.3">
      <c r="A3710" s="151">
        <v>3709</v>
      </c>
      <c r="B3710" s="151" t="s">
        <v>7771</v>
      </c>
      <c r="C3710" s="151" t="s">
        <v>7772</v>
      </c>
      <c r="D3710" s="151" t="s">
        <v>7767</v>
      </c>
      <c r="E3710" s="151" t="s">
        <v>7768</v>
      </c>
      <c r="F3710" s="151">
        <v>8</v>
      </c>
      <c r="G3710" s="151" t="s">
        <v>1141</v>
      </c>
      <c r="H3710" s="153">
        <v>8</v>
      </c>
      <c r="I3710" s="151">
        <v>16</v>
      </c>
      <c r="J3710" s="154" t="s">
        <v>161</v>
      </c>
    </row>
    <row r="3711" spans="1:10" x14ac:dyDescent="0.3">
      <c r="A3711" s="151">
        <v>3710</v>
      </c>
      <c r="B3711" s="151" t="s">
        <v>7773</v>
      </c>
      <c r="C3711" s="151" t="s">
        <v>7774</v>
      </c>
      <c r="D3711" s="151" t="s">
        <v>7767</v>
      </c>
      <c r="E3711" s="151" t="s">
        <v>7768</v>
      </c>
      <c r="F3711" s="151">
        <v>8</v>
      </c>
      <c r="G3711" s="151" t="s">
        <v>1141</v>
      </c>
      <c r="H3711" s="153">
        <v>9</v>
      </c>
      <c r="I3711" s="151">
        <v>17</v>
      </c>
      <c r="J3711" s="154" t="s">
        <v>72</v>
      </c>
    </row>
    <row r="3712" spans="1:10" x14ac:dyDescent="0.3">
      <c r="A3712" s="151">
        <v>3711</v>
      </c>
      <c r="B3712" s="151" t="s">
        <v>7775</v>
      </c>
      <c r="C3712" s="151" t="s">
        <v>7776</v>
      </c>
      <c r="D3712" s="151" t="s">
        <v>7767</v>
      </c>
      <c r="E3712" s="151" t="s">
        <v>7768</v>
      </c>
      <c r="F3712" s="151">
        <v>8</v>
      </c>
      <c r="G3712" s="151" t="s">
        <v>1141</v>
      </c>
      <c r="H3712" s="153">
        <v>8</v>
      </c>
      <c r="I3712" s="151">
        <v>16</v>
      </c>
      <c r="J3712" s="154" t="s">
        <v>161</v>
      </c>
    </row>
    <row r="3713" spans="1:10" x14ac:dyDescent="0.3">
      <c r="A3713" s="151">
        <v>3712</v>
      </c>
      <c r="B3713" s="151" t="s">
        <v>7777</v>
      </c>
      <c r="C3713" s="151" t="s">
        <v>7778</v>
      </c>
      <c r="D3713" s="151" t="s">
        <v>7767</v>
      </c>
      <c r="E3713" s="151" t="s">
        <v>7768</v>
      </c>
      <c r="F3713" s="151">
        <v>8</v>
      </c>
      <c r="G3713" s="151" t="s">
        <v>1141</v>
      </c>
      <c r="H3713" s="153">
        <v>9</v>
      </c>
      <c r="I3713" s="151">
        <v>17</v>
      </c>
      <c r="J3713" s="154" t="s">
        <v>88</v>
      </c>
    </row>
    <row r="3714" spans="1:10" x14ac:dyDescent="0.3">
      <c r="A3714" s="151">
        <v>3713</v>
      </c>
      <c r="B3714" s="151" t="s">
        <v>7779</v>
      </c>
      <c r="C3714" s="151" t="s">
        <v>7780</v>
      </c>
      <c r="D3714" s="151" t="s">
        <v>7767</v>
      </c>
      <c r="E3714" s="151" t="s">
        <v>7768</v>
      </c>
      <c r="F3714" s="151">
        <v>8</v>
      </c>
      <c r="G3714" s="151" t="s">
        <v>1141</v>
      </c>
      <c r="H3714" s="153">
        <v>9</v>
      </c>
      <c r="I3714" s="151">
        <v>17</v>
      </c>
      <c r="J3714" s="154" t="s">
        <v>88</v>
      </c>
    </row>
    <row r="3715" spans="1:10" x14ac:dyDescent="0.3">
      <c r="A3715" s="151">
        <v>3714</v>
      </c>
      <c r="B3715" s="151" t="s">
        <v>7781</v>
      </c>
      <c r="C3715" s="151" t="s">
        <v>7782</v>
      </c>
      <c r="D3715" s="151" t="s">
        <v>7767</v>
      </c>
      <c r="E3715" s="151" t="s">
        <v>7768</v>
      </c>
      <c r="F3715" s="151">
        <v>8</v>
      </c>
      <c r="G3715" s="151" t="s">
        <v>1141</v>
      </c>
      <c r="H3715" s="153">
        <v>9</v>
      </c>
      <c r="I3715" s="151">
        <v>17</v>
      </c>
      <c r="J3715" s="154" t="s">
        <v>72</v>
      </c>
    </row>
    <row r="3716" spans="1:10" x14ac:dyDescent="0.3">
      <c r="A3716" s="151">
        <v>3715</v>
      </c>
      <c r="B3716" s="151" t="s">
        <v>7783</v>
      </c>
      <c r="C3716" s="151" t="s">
        <v>7784</v>
      </c>
      <c r="D3716" s="151" t="s">
        <v>7767</v>
      </c>
      <c r="E3716" s="151" t="s">
        <v>7768</v>
      </c>
      <c r="F3716" s="151">
        <v>8</v>
      </c>
      <c r="G3716" s="151" t="s">
        <v>1141</v>
      </c>
      <c r="H3716" s="153">
        <v>8</v>
      </c>
      <c r="I3716" s="151">
        <v>16</v>
      </c>
      <c r="J3716" s="154" t="s">
        <v>161</v>
      </c>
    </row>
    <row r="3717" spans="1:10" x14ac:dyDescent="0.3">
      <c r="A3717" s="151">
        <v>3716</v>
      </c>
      <c r="B3717" s="151" t="s">
        <v>7785</v>
      </c>
      <c r="C3717" s="151" t="s">
        <v>7786</v>
      </c>
      <c r="D3717" s="151" t="s">
        <v>7767</v>
      </c>
      <c r="E3717" s="151" t="s">
        <v>7768</v>
      </c>
      <c r="F3717" s="151">
        <v>8</v>
      </c>
      <c r="G3717" s="151" t="s">
        <v>1141</v>
      </c>
      <c r="H3717" s="153">
        <v>8</v>
      </c>
      <c r="I3717" s="151">
        <v>16</v>
      </c>
      <c r="J3717" s="154" t="s">
        <v>161</v>
      </c>
    </row>
    <row r="3718" spans="1:10" x14ac:dyDescent="0.3">
      <c r="A3718" s="151">
        <v>3717</v>
      </c>
      <c r="B3718" s="151" t="s">
        <v>7787</v>
      </c>
      <c r="C3718" s="151" t="s">
        <v>7788</v>
      </c>
      <c r="D3718" s="151" t="s">
        <v>7767</v>
      </c>
      <c r="E3718" s="151" t="s">
        <v>7768</v>
      </c>
      <c r="F3718" s="151">
        <v>8</v>
      </c>
      <c r="G3718" s="151" t="s">
        <v>1141</v>
      </c>
      <c r="H3718" s="153">
        <v>8</v>
      </c>
      <c r="I3718" s="151">
        <v>16</v>
      </c>
      <c r="J3718" s="154" t="s">
        <v>161</v>
      </c>
    </row>
    <row r="3719" spans="1:10" x14ac:dyDescent="0.3">
      <c r="A3719" s="151">
        <v>3718</v>
      </c>
      <c r="B3719" s="151" t="s">
        <v>7789</v>
      </c>
      <c r="C3719" s="151" t="s">
        <v>7790</v>
      </c>
      <c r="D3719" s="151" t="s">
        <v>7767</v>
      </c>
      <c r="E3719" s="151" t="s">
        <v>7768</v>
      </c>
      <c r="F3719" s="151">
        <v>8</v>
      </c>
      <c r="G3719" s="151" t="s">
        <v>1141</v>
      </c>
      <c r="H3719" s="153">
        <v>9</v>
      </c>
      <c r="I3719" s="151">
        <v>17</v>
      </c>
      <c r="J3719" s="154" t="s">
        <v>72</v>
      </c>
    </row>
    <row r="3720" spans="1:10" x14ac:dyDescent="0.3">
      <c r="A3720" s="151">
        <v>3719</v>
      </c>
      <c r="B3720" s="151" t="s">
        <v>7791</v>
      </c>
      <c r="C3720" s="151" t="s">
        <v>7792</v>
      </c>
      <c r="D3720" s="151" t="s">
        <v>7767</v>
      </c>
      <c r="E3720" s="151" t="s">
        <v>7768</v>
      </c>
      <c r="F3720" s="151">
        <v>8</v>
      </c>
      <c r="G3720" s="151" t="s">
        <v>1141</v>
      </c>
      <c r="H3720" s="153">
        <v>8</v>
      </c>
      <c r="I3720" s="151">
        <v>16</v>
      </c>
      <c r="J3720" s="154" t="s">
        <v>161</v>
      </c>
    </row>
    <row r="3721" spans="1:10" x14ac:dyDescent="0.3">
      <c r="A3721" s="151">
        <v>3720</v>
      </c>
      <c r="B3721" s="151" t="s">
        <v>7793</v>
      </c>
      <c r="C3721" s="151" t="s">
        <v>7794</v>
      </c>
      <c r="D3721" s="151" t="s">
        <v>7767</v>
      </c>
      <c r="E3721" s="151" t="s">
        <v>7768</v>
      </c>
      <c r="F3721" s="151">
        <v>8</v>
      </c>
      <c r="G3721" s="151" t="s">
        <v>1141</v>
      </c>
      <c r="H3721" s="153">
        <v>8</v>
      </c>
      <c r="I3721" s="151">
        <v>16</v>
      </c>
      <c r="J3721" s="154" t="s">
        <v>161</v>
      </c>
    </row>
    <row r="3722" spans="1:10" x14ac:dyDescent="0.3">
      <c r="A3722" s="151">
        <v>3721</v>
      </c>
      <c r="B3722" s="151" t="s">
        <v>7795</v>
      </c>
      <c r="C3722" s="151" t="s">
        <v>7796</v>
      </c>
      <c r="D3722" s="151" t="s">
        <v>7767</v>
      </c>
      <c r="E3722" s="151" t="s">
        <v>7768</v>
      </c>
      <c r="F3722" s="151">
        <v>8</v>
      </c>
      <c r="G3722" s="151" t="s">
        <v>1141</v>
      </c>
      <c r="H3722" s="153">
        <v>8</v>
      </c>
      <c r="I3722" s="151">
        <v>16</v>
      </c>
      <c r="J3722" s="154" t="s">
        <v>161</v>
      </c>
    </row>
    <row r="3723" spans="1:10" x14ac:dyDescent="0.3">
      <c r="A3723" s="151">
        <v>3722</v>
      </c>
      <c r="B3723" s="151" t="s">
        <v>7797</v>
      </c>
      <c r="C3723" s="151" t="s">
        <v>7798</v>
      </c>
      <c r="D3723" s="151" t="s">
        <v>7767</v>
      </c>
      <c r="E3723" s="151" t="s">
        <v>7768</v>
      </c>
      <c r="F3723" s="151">
        <v>8</v>
      </c>
      <c r="G3723" s="151" t="s">
        <v>1141</v>
      </c>
      <c r="H3723" s="153">
        <v>8</v>
      </c>
      <c r="I3723" s="151">
        <v>16</v>
      </c>
      <c r="J3723" s="154" t="s">
        <v>161</v>
      </c>
    </row>
    <row r="3724" spans="1:10" x14ac:dyDescent="0.3">
      <c r="A3724" s="151">
        <v>3723</v>
      </c>
      <c r="B3724" s="151" t="s">
        <v>7799</v>
      </c>
      <c r="C3724" s="151" t="s">
        <v>7800</v>
      </c>
      <c r="D3724" s="151" t="s">
        <v>7767</v>
      </c>
      <c r="E3724" s="151" t="s">
        <v>7768</v>
      </c>
      <c r="F3724" s="151">
        <v>8</v>
      </c>
      <c r="G3724" s="151" t="s">
        <v>1141</v>
      </c>
      <c r="H3724" s="153">
        <v>8</v>
      </c>
      <c r="I3724" s="151">
        <v>16</v>
      </c>
      <c r="J3724" s="154" t="s">
        <v>161</v>
      </c>
    </row>
    <row r="3725" spans="1:10" x14ac:dyDescent="0.3">
      <c r="A3725" s="151">
        <v>3724</v>
      </c>
      <c r="B3725" s="151" t="s">
        <v>7801</v>
      </c>
      <c r="C3725" s="151" t="s">
        <v>7802</v>
      </c>
      <c r="D3725" s="151" t="s">
        <v>7803</v>
      </c>
      <c r="E3725" s="151" t="s">
        <v>7804</v>
      </c>
      <c r="F3725" s="151">
        <v>8</v>
      </c>
      <c r="G3725" s="151" t="s">
        <v>1141</v>
      </c>
      <c r="H3725" s="153">
        <v>9</v>
      </c>
      <c r="I3725" s="151">
        <v>17</v>
      </c>
      <c r="J3725" s="154" t="s">
        <v>72</v>
      </c>
    </row>
    <row r="3726" spans="1:10" x14ac:dyDescent="0.3">
      <c r="A3726" s="151">
        <v>3725</v>
      </c>
      <c r="B3726" s="151" t="s">
        <v>7805</v>
      </c>
      <c r="C3726" s="151" t="s">
        <v>7806</v>
      </c>
      <c r="D3726" s="151" t="s">
        <v>7803</v>
      </c>
      <c r="E3726" s="151" t="s">
        <v>7804</v>
      </c>
      <c r="F3726" s="151">
        <v>8</v>
      </c>
      <c r="G3726" s="151" t="s">
        <v>1141</v>
      </c>
      <c r="H3726" s="153">
        <v>9</v>
      </c>
      <c r="I3726" s="151">
        <v>17</v>
      </c>
      <c r="J3726" s="154" t="s">
        <v>72</v>
      </c>
    </row>
    <row r="3727" spans="1:10" x14ac:dyDescent="0.3">
      <c r="A3727" s="151">
        <v>3726</v>
      </c>
      <c r="B3727" s="151" t="s">
        <v>7807</v>
      </c>
      <c r="C3727" s="151" t="s">
        <v>7808</v>
      </c>
      <c r="D3727" s="151" t="s">
        <v>7803</v>
      </c>
      <c r="E3727" s="151" t="s">
        <v>7804</v>
      </c>
      <c r="F3727" s="151">
        <v>8</v>
      </c>
      <c r="G3727" s="151" t="s">
        <v>1141</v>
      </c>
      <c r="H3727" s="153">
        <v>9</v>
      </c>
      <c r="I3727" s="151">
        <v>17</v>
      </c>
      <c r="J3727" s="154" t="s">
        <v>72</v>
      </c>
    </row>
    <row r="3728" spans="1:10" x14ac:dyDescent="0.3">
      <c r="A3728" s="151">
        <v>3727</v>
      </c>
      <c r="B3728" s="151" t="s">
        <v>7809</v>
      </c>
      <c r="C3728" s="151" t="s">
        <v>7810</v>
      </c>
      <c r="D3728" s="151" t="s">
        <v>7803</v>
      </c>
      <c r="E3728" s="151" t="s">
        <v>7804</v>
      </c>
      <c r="F3728" s="151">
        <v>8</v>
      </c>
      <c r="G3728" s="151" t="s">
        <v>1141</v>
      </c>
      <c r="H3728" s="153">
        <v>7</v>
      </c>
      <c r="I3728" s="151">
        <v>14</v>
      </c>
      <c r="J3728" s="154" t="s">
        <v>75</v>
      </c>
    </row>
    <row r="3729" spans="1:10" x14ac:dyDescent="0.3">
      <c r="A3729" s="151">
        <v>3728</v>
      </c>
      <c r="B3729" s="151" t="s">
        <v>7811</v>
      </c>
      <c r="C3729" s="151" t="s">
        <v>7812</v>
      </c>
      <c r="D3729" s="151" t="s">
        <v>7803</v>
      </c>
      <c r="E3729" s="151" t="s">
        <v>7804</v>
      </c>
      <c r="F3729" s="151">
        <v>8</v>
      </c>
      <c r="G3729" s="151" t="s">
        <v>1141</v>
      </c>
      <c r="H3729" s="153">
        <v>7</v>
      </c>
      <c r="I3729" s="151">
        <v>14</v>
      </c>
      <c r="J3729" s="154" t="s">
        <v>75</v>
      </c>
    </row>
    <row r="3730" spans="1:10" x14ac:dyDescent="0.3">
      <c r="A3730" s="151">
        <v>3729</v>
      </c>
      <c r="B3730" s="151" t="s">
        <v>7813</v>
      </c>
      <c r="C3730" s="151" t="s">
        <v>7814</v>
      </c>
      <c r="D3730" s="151" t="s">
        <v>7803</v>
      </c>
      <c r="E3730" s="151" t="s">
        <v>7804</v>
      </c>
      <c r="F3730" s="151">
        <v>8</v>
      </c>
      <c r="G3730" s="151" t="s">
        <v>1141</v>
      </c>
      <c r="H3730" s="153">
        <v>7</v>
      </c>
      <c r="I3730" s="151">
        <v>14</v>
      </c>
      <c r="J3730" s="154" t="s">
        <v>75</v>
      </c>
    </row>
    <row r="3731" spans="1:10" x14ac:dyDescent="0.3">
      <c r="A3731" s="151">
        <v>3730</v>
      </c>
      <c r="B3731" s="151" t="s">
        <v>7815</v>
      </c>
      <c r="C3731" s="151" t="s">
        <v>7816</v>
      </c>
      <c r="D3731" s="151" t="s">
        <v>7803</v>
      </c>
      <c r="E3731" s="151" t="s">
        <v>7804</v>
      </c>
      <c r="F3731" s="151">
        <v>8</v>
      </c>
      <c r="G3731" s="151" t="s">
        <v>1141</v>
      </c>
      <c r="H3731" s="153">
        <v>7</v>
      </c>
      <c r="I3731" s="151">
        <v>14</v>
      </c>
      <c r="J3731" s="154" t="s">
        <v>75</v>
      </c>
    </row>
    <row r="3732" spans="1:10" x14ac:dyDescent="0.3">
      <c r="A3732" s="151">
        <v>3731</v>
      </c>
      <c r="B3732" s="151" t="s">
        <v>7817</v>
      </c>
      <c r="C3732" s="151" t="s">
        <v>7818</v>
      </c>
      <c r="D3732" s="151" t="s">
        <v>7803</v>
      </c>
      <c r="E3732" s="151" t="s">
        <v>7804</v>
      </c>
      <c r="F3732" s="151">
        <v>8</v>
      </c>
      <c r="G3732" s="151" t="s">
        <v>1141</v>
      </c>
      <c r="H3732" s="153">
        <v>7</v>
      </c>
      <c r="I3732" s="151">
        <v>14</v>
      </c>
      <c r="J3732" s="154" t="s">
        <v>75</v>
      </c>
    </row>
    <row r="3733" spans="1:10" x14ac:dyDescent="0.3">
      <c r="A3733" s="151">
        <v>3732</v>
      </c>
      <c r="B3733" s="151" t="s">
        <v>7819</v>
      </c>
      <c r="C3733" s="151" t="s">
        <v>7820</v>
      </c>
      <c r="D3733" s="151" t="s">
        <v>7803</v>
      </c>
      <c r="E3733" s="151" t="s">
        <v>7804</v>
      </c>
      <c r="F3733" s="151">
        <v>8</v>
      </c>
      <c r="G3733" s="151" t="s">
        <v>1141</v>
      </c>
      <c r="H3733" s="153">
        <v>7</v>
      </c>
      <c r="I3733" s="151">
        <v>14</v>
      </c>
      <c r="J3733" s="154" t="s">
        <v>75</v>
      </c>
    </row>
    <row r="3734" spans="1:10" x14ac:dyDescent="0.3">
      <c r="A3734" s="151">
        <v>3733</v>
      </c>
      <c r="B3734" s="151" t="s">
        <v>7821</v>
      </c>
      <c r="C3734" s="151" t="s">
        <v>7822</v>
      </c>
      <c r="D3734" s="151" t="s">
        <v>7803</v>
      </c>
      <c r="E3734" s="151" t="s">
        <v>7804</v>
      </c>
      <c r="F3734" s="151">
        <v>8</v>
      </c>
      <c r="G3734" s="151" t="s">
        <v>1141</v>
      </c>
      <c r="H3734" s="153">
        <v>7</v>
      </c>
      <c r="I3734" s="151">
        <v>14</v>
      </c>
      <c r="J3734" s="154" t="s">
        <v>75</v>
      </c>
    </row>
    <row r="3735" spans="1:10" x14ac:dyDescent="0.3">
      <c r="A3735" s="151">
        <v>3734</v>
      </c>
      <c r="B3735" s="151" t="s">
        <v>7823</v>
      </c>
      <c r="C3735" s="151" t="s">
        <v>7824</v>
      </c>
      <c r="D3735" s="151" t="s">
        <v>7803</v>
      </c>
      <c r="E3735" s="151" t="s">
        <v>7804</v>
      </c>
      <c r="F3735" s="151">
        <v>8</v>
      </c>
      <c r="G3735" s="151" t="s">
        <v>1141</v>
      </c>
      <c r="H3735" s="153">
        <v>7</v>
      </c>
      <c r="I3735" s="151">
        <v>14</v>
      </c>
      <c r="J3735" s="154" t="s">
        <v>75</v>
      </c>
    </row>
    <row r="3736" spans="1:10" x14ac:dyDescent="0.3">
      <c r="A3736" s="151">
        <v>3735</v>
      </c>
      <c r="B3736" s="151" t="s">
        <v>7825</v>
      </c>
      <c r="C3736" s="151" t="s">
        <v>7826</v>
      </c>
      <c r="D3736" s="151" t="s">
        <v>7803</v>
      </c>
      <c r="E3736" s="151" t="s">
        <v>7804</v>
      </c>
      <c r="F3736" s="151">
        <v>8</v>
      </c>
      <c r="G3736" s="151" t="s">
        <v>1141</v>
      </c>
      <c r="H3736" s="153">
        <v>7</v>
      </c>
      <c r="I3736" s="151">
        <v>14</v>
      </c>
      <c r="J3736" s="154" t="s">
        <v>75</v>
      </c>
    </row>
    <row r="3737" spans="1:10" x14ac:dyDescent="0.3">
      <c r="A3737" s="151">
        <v>3736</v>
      </c>
      <c r="B3737" s="151" t="s">
        <v>7827</v>
      </c>
      <c r="C3737" s="151" t="s">
        <v>7828</v>
      </c>
      <c r="D3737" s="151" t="s">
        <v>7803</v>
      </c>
      <c r="E3737" s="151" t="s">
        <v>7804</v>
      </c>
      <c r="F3737" s="151">
        <v>8</v>
      </c>
      <c r="G3737" s="151" t="s">
        <v>1141</v>
      </c>
      <c r="H3737" s="153">
        <v>7</v>
      </c>
      <c r="I3737" s="151">
        <v>14</v>
      </c>
      <c r="J3737" s="154" t="s">
        <v>75</v>
      </c>
    </row>
    <row r="3738" spans="1:10" x14ac:dyDescent="0.3">
      <c r="A3738" s="151">
        <v>3737</v>
      </c>
      <c r="B3738" s="151" t="s">
        <v>7829</v>
      </c>
      <c r="C3738" s="151" t="s">
        <v>7830</v>
      </c>
      <c r="D3738" s="151" t="s">
        <v>7803</v>
      </c>
      <c r="E3738" s="151" t="s">
        <v>7804</v>
      </c>
      <c r="F3738" s="151">
        <v>8</v>
      </c>
      <c r="G3738" s="151" t="s">
        <v>1141</v>
      </c>
      <c r="H3738" s="153">
        <v>7</v>
      </c>
      <c r="I3738" s="151">
        <v>14</v>
      </c>
      <c r="J3738" s="154" t="s">
        <v>75</v>
      </c>
    </row>
    <row r="3739" spans="1:10" x14ac:dyDescent="0.3">
      <c r="A3739" s="151">
        <v>3738</v>
      </c>
      <c r="B3739" s="151" t="s">
        <v>7831</v>
      </c>
      <c r="C3739" s="151" t="s">
        <v>7832</v>
      </c>
      <c r="D3739" s="151" t="s">
        <v>7803</v>
      </c>
      <c r="E3739" s="151" t="s">
        <v>7804</v>
      </c>
      <c r="F3739" s="151">
        <v>8</v>
      </c>
      <c r="G3739" s="151" t="s">
        <v>1141</v>
      </c>
      <c r="H3739" s="153">
        <v>7</v>
      </c>
      <c r="I3739" s="151">
        <v>14</v>
      </c>
      <c r="J3739" s="154" t="s">
        <v>75</v>
      </c>
    </row>
    <row r="3740" spans="1:10" x14ac:dyDescent="0.3">
      <c r="A3740" s="151">
        <v>3739</v>
      </c>
      <c r="B3740" s="151" t="s">
        <v>7833</v>
      </c>
      <c r="C3740" s="151" t="s">
        <v>7834</v>
      </c>
      <c r="D3740" s="151" t="s">
        <v>7803</v>
      </c>
      <c r="E3740" s="151" t="s">
        <v>7804</v>
      </c>
      <c r="F3740" s="151">
        <v>8</v>
      </c>
      <c r="G3740" s="151" t="s">
        <v>1141</v>
      </c>
      <c r="H3740" s="153">
        <v>7</v>
      </c>
      <c r="I3740" s="151">
        <v>14</v>
      </c>
      <c r="J3740" s="154" t="s">
        <v>75</v>
      </c>
    </row>
    <row r="3741" spans="1:10" x14ac:dyDescent="0.3">
      <c r="A3741" s="151">
        <v>3740</v>
      </c>
      <c r="B3741" s="151" t="s">
        <v>7835</v>
      </c>
      <c r="C3741" s="151" t="s">
        <v>7836</v>
      </c>
      <c r="D3741" s="151" t="s">
        <v>7803</v>
      </c>
      <c r="E3741" s="151" t="s">
        <v>7804</v>
      </c>
      <c r="F3741" s="151">
        <v>8</v>
      </c>
      <c r="G3741" s="151" t="s">
        <v>1141</v>
      </c>
      <c r="H3741" s="153">
        <v>7</v>
      </c>
      <c r="I3741" s="151">
        <v>14</v>
      </c>
      <c r="J3741" s="154" t="s">
        <v>75</v>
      </c>
    </row>
    <row r="3742" spans="1:10" x14ac:dyDescent="0.3">
      <c r="A3742" s="151">
        <v>3741</v>
      </c>
      <c r="B3742" s="151" t="s">
        <v>7837</v>
      </c>
      <c r="C3742" s="151" t="s">
        <v>7838</v>
      </c>
      <c r="D3742" s="151" t="s">
        <v>7803</v>
      </c>
      <c r="E3742" s="151" t="s">
        <v>7804</v>
      </c>
      <c r="F3742" s="151">
        <v>8</v>
      </c>
      <c r="G3742" s="151" t="s">
        <v>1141</v>
      </c>
      <c r="H3742" s="153">
        <v>7</v>
      </c>
      <c r="I3742" s="151">
        <v>14</v>
      </c>
      <c r="J3742" s="154" t="s">
        <v>75</v>
      </c>
    </row>
    <row r="3743" spans="1:10" x14ac:dyDescent="0.3">
      <c r="A3743" s="151">
        <v>3742</v>
      </c>
      <c r="B3743" s="151" t="s">
        <v>7839</v>
      </c>
      <c r="C3743" s="151" t="s">
        <v>7840</v>
      </c>
      <c r="D3743" s="151" t="s">
        <v>7803</v>
      </c>
      <c r="E3743" s="151" t="s">
        <v>7804</v>
      </c>
      <c r="F3743" s="151">
        <v>8</v>
      </c>
      <c r="G3743" s="151" t="s">
        <v>1141</v>
      </c>
      <c r="H3743" s="153">
        <v>7</v>
      </c>
      <c r="I3743" s="151">
        <v>14</v>
      </c>
      <c r="J3743" s="154" t="s">
        <v>75</v>
      </c>
    </row>
    <row r="3744" spans="1:10" x14ac:dyDescent="0.3">
      <c r="A3744" s="151">
        <v>3743</v>
      </c>
      <c r="B3744" s="151" t="s">
        <v>7841</v>
      </c>
      <c r="C3744" s="151" t="s">
        <v>7842</v>
      </c>
      <c r="D3744" s="151" t="s">
        <v>7803</v>
      </c>
      <c r="E3744" s="151" t="s">
        <v>7804</v>
      </c>
      <c r="F3744" s="151">
        <v>8</v>
      </c>
      <c r="G3744" s="151" t="s">
        <v>1141</v>
      </c>
      <c r="H3744" s="153">
        <v>7</v>
      </c>
      <c r="I3744" s="151">
        <v>14</v>
      </c>
      <c r="J3744" s="154" t="s">
        <v>75</v>
      </c>
    </row>
    <row r="3745" spans="1:10" x14ac:dyDescent="0.3">
      <c r="A3745" s="151">
        <v>3744</v>
      </c>
      <c r="B3745" s="151" t="s">
        <v>7843</v>
      </c>
      <c r="C3745" s="151" t="s">
        <v>7844</v>
      </c>
      <c r="D3745" s="151" t="s">
        <v>7803</v>
      </c>
      <c r="E3745" s="151" t="s">
        <v>7804</v>
      </c>
      <c r="F3745" s="151">
        <v>8</v>
      </c>
      <c r="G3745" s="151" t="s">
        <v>1141</v>
      </c>
      <c r="H3745" s="153">
        <v>7</v>
      </c>
      <c r="I3745" s="151">
        <v>14</v>
      </c>
      <c r="J3745" s="154" t="s">
        <v>75</v>
      </c>
    </row>
    <row r="3746" spans="1:10" x14ac:dyDescent="0.3">
      <c r="A3746" s="151">
        <v>3745</v>
      </c>
      <c r="B3746" s="151" t="s">
        <v>7845</v>
      </c>
      <c r="C3746" s="151" t="s">
        <v>7846</v>
      </c>
      <c r="D3746" s="151" t="s">
        <v>7803</v>
      </c>
      <c r="E3746" s="151" t="s">
        <v>7804</v>
      </c>
      <c r="F3746" s="151">
        <v>8</v>
      </c>
      <c r="G3746" s="151" t="s">
        <v>1141</v>
      </c>
      <c r="H3746" s="153">
        <v>7</v>
      </c>
      <c r="I3746" s="151">
        <v>14</v>
      </c>
      <c r="J3746" s="154" t="s">
        <v>75</v>
      </c>
    </row>
    <row r="3747" spans="1:10" x14ac:dyDescent="0.3">
      <c r="A3747" s="151">
        <v>3746</v>
      </c>
      <c r="B3747" s="151" t="s">
        <v>7847</v>
      </c>
      <c r="C3747" s="151" t="s">
        <v>7848</v>
      </c>
      <c r="D3747" s="151" t="s">
        <v>7803</v>
      </c>
      <c r="E3747" s="151" t="s">
        <v>7804</v>
      </c>
      <c r="F3747" s="151">
        <v>8</v>
      </c>
      <c r="G3747" s="151" t="s">
        <v>1141</v>
      </c>
      <c r="H3747" s="153">
        <v>7</v>
      </c>
      <c r="I3747" s="151">
        <v>14</v>
      </c>
      <c r="J3747" s="154" t="s">
        <v>75</v>
      </c>
    </row>
    <row r="3748" spans="1:10" x14ac:dyDescent="0.3">
      <c r="A3748" s="151">
        <v>3747</v>
      </c>
      <c r="B3748" s="151" t="s">
        <v>7849</v>
      </c>
      <c r="C3748" s="151" t="s">
        <v>7850</v>
      </c>
      <c r="D3748" s="151" t="s">
        <v>7803</v>
      </c>
      <c r="E3748" s="151" t="s">
        <v>7804</v>
      </c>
      <c r="F3748" s="151">
        <v>8</v>
      </c>
      <c r="G3748" s="151" t="s">
        <v>1141</v>
      </c>
      <c r="H3748" s="153">
        <v>7</v>
      </c>
      <c r="I3748" s="151">
        <v>14</v>
      </c>
      <c r="J3748" s="154" t="s">
        <v>75</v>
      </c>
    </row>
    <row r="3749" spans="1:10" x14ac:dyDescent="0.3">
      <c r="A3749" s="151">
        <v>3748</v>
      </c>
      <c r="B3749" s="151" t="s">
        <v>7851</v>
      </c>
      <c r="C3749" s="151" t="s">
        <v>7852</v>
      </c>
      <c r="D3749" s="151" t="s">
        <v>7803</v>
      </c>
      <c r="E3749" s="151" t="s">
        <v>7804</v>
      </c>
      <c r="F3749" s="151">
        <v>8</v>
      </c>
      <c r="G3749" s="151" t="s">
        <v>1141</v>
      </c>
      <c r="H3749" s="153">
        <v>7</v>
      </c>
      <c r="I3749" s="151">
        <v>14</v>
      </c>
      <c r="J3749" s="154" t="s">
        <v>75</v>
      </c>
    </row>
    <row r="3750" spans="1:10" x14ac:dyDescent="0.3">
      <c r="A3750" s="151">
        <v>3749</v>
      </c>
      <c r="B3750" s="151" t="s">
        <v>7853</v>
      </c>
      <c r="C3750" s="151" t="s">
        <v>7854</v>
      </c>
      <c r="D3750" s="151" t="s">
        <v>7803</v>
      </c>
      <c r="E3750" s="151" t="s">
        <v>7804</v>
      </c>
      <c r="F3750" s="151">
        <v>8</v>
      </c>
      <c r="G3750" s="151" t="s">
        <v>1141</v>
      </c>
      <c r="H3750" s="153">
        <v>7</v>
      </c>
      <c r="I3750" s="151">
        <v>14</v>
      </c>
      <c r="J3750" s="154" t="s">
        <v>75</v>
      </c>
    </row>
    <row r="3751" spans="1:10" x14ac:dyDescent="0.3">
      <c r="A3751" s="151">
        <v>3750</v>
      </c>
      <c r="B3751" s="151" t="s">
        <v>7855</v>
      </c>
      <c r="C3751" s="151" t="s">
        <v>7856</v>
      </c>
      <c r="D3751" s="151" t="s">
        <v>7803</v>
      </c>
      <c r="E3751" s="151" t="s">
        <v>7804</v>
      </c>
      <c r="F3751" s="151">
        <v>8</v>
      </c>
      <c r="G3751" s="151" t="s">
        <v>1141</v>
      </c>
      <c r="H3751" s="153">
        <v>7</v>
      </c>
      <c r="I3751" s="151">
        <v>14</v>
      </c>
      <c r="J3751" s="154" t="s">
        <v>75</v>
      </c>
    </row>
    <row r="3752" spans="1:10" x14ac:dyDescent="0.3">
      <c r="A3752" s="151">
        <v>3751</v>
      </c>
      <c r="B3752" s="151" t="s">
        <v>7857</v>
      </c>
      <c r="C3752" s="151" t="s">
        <v>7858</v>
      </c>
      <c r="D3752" s="151" t="s">
        <v>7803</v>
      </c>
      <c r="E3752" s="151" t="s">
        <v>7804</v>
      </c>
      <c r="F3752" s="151">
        <v>8</v>
      </c>
      <c r="G3752" s="151" t="s">
        <v>1141</v>
      </c>
      <c r="H3752" s="153">
        <v>9</v>
      </c>
      <c r="I3752" s="151">
        <v>17</v>
      </c>
      <c r="J3752" s="154" t="s">
        <v>72</v>
      </c>
    </row>
    <row r="3753" spans="1:10" x14ac:dyDescent="0.3">
      <c r="A3753" s="151">
        <v>3752</v>
      </c>
      <c r="B3753" s="151" t="s">
        <v>7859</v>
      </c>
      <c r="C3753" s="151" t="s">
        <v>7860</v>
      </c>
      <c r="D3753" s="151" t="s">
        <v>7803</v>
      </c>
      <c r="E3753" s="151" t="s">
        <v>7804</v>
      </c>
      <c r="F3753" s="151">
        <v>8</v>
      </c>
      <c r="G3753" s="151" t="s">
        <v>1141</v>
      </c>
      <c r="H3753" s="153">
        <v>7</v>
      </c>
      <c r="I3753" s="151">
        <v>14</v>
      </c>
      <c r="J3753" s="154" t="s">
        <v>75</v>
      </c>
    </row>
    <row r="3754" spans="1:10" x14ac:dyDescent="0.3">
      <c r="A3754" s="151">
        <v>3753</v>
      </c>
      <c r="B3754" s="151" t="s">
        <v>7861</v>
      </c>
      <c r="C3754" s="151" t="s">
        <v>7862</v>
      </c>
      <c r="D3754" s="151" t="s">
        <v>7803</v>
      </c>
      <c r="E3754" s="151" t="s">
        <v>7804</v>
      </c>
      <c r="F3754" s="151">
        <v>8</v>
      </c>
      <c r="G3754" s="151" t="s">
        <v>1141</v>
      </c>
      <c r="H3754" s="153">
        <v>7</v>
      </c>
      <c r="I3754" s="151">
        <v>14</v>
      </c>
      <c r="J3754" s="154" t="s">
        <v>75</v>
      </c>
    </row>
    <row r="3755" spans="1:10" x14ac:dyDescent="0.3">
      <c r="A3755" s="151">
        <v>3754</v>
      </c>
      <c r="B3755" s="151" t="s">
        <v>7863</v>
      </c>
      <c r="C3755" s="151" t="s">
        <v>7864</v>
      </c>
      <c r="D3755" s="151" t="s">
        <v>7803</v>
      </c>
      <c r="E3755" s="151" t="s">
        <v>7804</v>
      </c>
      <c r="F3755" s="151">
        <v>8</v>
      </c>
      <c r="G3755" s="151" t="s">
        <v>1141</v>
      </c>
      <c r="H3755" s="153">
        <v>7</v>
      </c>
      <c r="I3755" s="151">
        <v>14</v>
      </c>
      <c r="J3755" s="154" t="s">
        <v>75</v>
      </c>
    </row>
    <row r="3756" spans="1:10" x14ac:dyDescent="0.3">
      <c r="A3756" s="151">
        <v>3755</v>
      </c>
      <c r="B3756" s="151" t="s">
        <v>7865</v>
      </c>
      <c r="C3756" s="151" t="s">
        <v>7866</v>
      </c>
      <c r="D3756" s="151" t="s">
        <v>7803</v>
      </c>
      <c r="E3756" s="151" t="s">
        <v>7804</v>
      </c>
      <c r="F3756" s="151">
        <v>8</v>
      </c>
      <c r="G3756" s="151" t="s">
        <v>1141</v>
      </c>
      <c r="H3756" s="153">
        <v>7</v>
      </c>
      <c r="I3756" s="151">
        <v>14</v>
      </c>
      <c r="J3756" s="154" t="s">
        <v>75</v>
      </c>
    </row>
    <row r="3757" spans="1:10" x14ac:dyDescent="0.3">
      <c r="A3757" s="151">
        <v>3756</v>
      </c>
      <c r="B3757" s="151" t="s">
        <v>7867</v>
      </c>
      <c r="C3757" s="151" t="s">
        <v>7868</v>
      </c>
      <c r="D3757" s="151" t="s">
        <v>7803</v>
      </c>
      <c r="E3757" s="151" t="s">
        <v>7804</v>
      </c>
      <c r="F3757" s="151">
        <v>8</v>
      </c>
      <c r="G3757" s="151" t="s">
        <v>1141</v>
      </c>
      <c r="H3757" s="153">
        <v>7</v>
      </c>
      <c r="I3757" s="151">
        <v>14</v>
      </c>
      <c r="J3757" s="154" t="s">
        <v>75</v>
      </c>
    </row>
    <row r="3758" spans="1:10" x14ac:dyDescent="0.3">
      <c r="A3758" s="151">
        <v>3757</v>
      </c>
      <c r="B3758" s="151" t="s">
        <v>7869</v>
      </c>
      <c r="C3758" s="151" t="s">
        <v>7870</v>
      </c>
      <c r="D3758" s="151" t="s">
        <v>7803</v>
      </c>
      <c r="E3758" s="151" t="s">
        <v>7804</v>
      </c>
      <c r="F3758" s="151">
        <v>8</v>
      </c>
      <c r="G3758" s="151" t="s">
        <v>1141</v>
      </c>
      <c r="H3758" s="153">
        <v>7</v>
      </c>
      <c r="I3758" s="151">
        <v>14</v>
      </c>
      <c r="J3758" s="154" t="s">
        <v>75</v>
      </c>
    </row>
    <row r="3759" spans="1:10" x14ac:dyDescent="0.3">
      <c r="A3759" s="151">
        <v>3758</v>
      </c>
      <c r="B3759" s="151" t="s">
        <v>7871</v>
      </c>
      <c r="C3759" s="151" t="s">
        <v>7872</v>
      </c>
      <c r="D3759" s="151" t="s">
        <v>7803</v>
      </c>
      <c r="E3759" s="151" t="s">
        <v>7804</v>
      </c>
      <c r="F3759" s="151">
        <v>8</v>
      </c>
      <c r="G3759" s="151" t="s">
        <v>1141</v>
      </c>
      <c r="H3759" s="153">
        <v>7</v>
      </c>
      <c r="I3759" s="151">
        <v>14</v>
      </c>
      <c r="J3759" s="154" t="s">
        <v>75</v>
      </c>
    </row>
    <row r="3760" spans="1:10" x14ac:dyDescent="0.3">
      <c r="A3760" s="151">
        <v>3759</v>
      </c>
      <c r="B3760" s="151" t="s">
        <v>7873</v>
      </c>
      <c r="C3760" s="151" t="s">
        <v>7874</v>
      </c>
      <c r="D3760" s="151" t="s">
        <v>7803</v>
      </c>
      <c r="E3760" s="151" t="s">
        <v>7804</v>
      </c>
      <c r="F3760" s="151">
        <v>8</v>
      </c>
      <c r="G3760" s="151" t="s">
        <v>1141</v>
      </c>
      <c r="H3760" s="153">
        <v>7</v>
      </c>
      <c r="I3760" s="151">
        <v>14</v>
      </c>
      <c r="J3760" s="154" t="s">
        <v>75</v>
      </c>
    </row>
    <row r="3761" spans="1:10" x14ac:dyDescent="0.3">
      <c r="A3761" s="151">
        <v>3760</v>
      </c>
      <c r="B3761" s="151" t="s">
        <v>7875</v>
      </c>
      <c r="C3761" s="151" t="s">
        <v>7876</v>
      </c>
      <c r="D3761" s="151" t="s">
        <v>7803</v>
      </c>
      <c r="E3761" s="151" t="s">
        <v>7804</v>
      </c>
      <c r="F3761" s="151">
        <v>8</v>
      </c>
      <c r="G3761" s="151" t="s">
        <v>1141</v>
      </c>
      <c r="H3761" s="153">
        <v>7</v>
      </c>
      <c r="I3761" s="151">
        <v>14</v>
      </c>
      <c r="J3761" s="154" t="s">
        <v>75</v>
      </c>
    </row>
    <row r="3762" spans="1:10" x14ac:dyDescent="0.3">
      <c r="A3762" s="151">
        <v>3761</v>
      </c>
      <c r="B3762" s="151" t="s">
        <v>7877</v>
      </c>
      <c r="C3762" s="151" t="s">
        <v>7878</v>
      </c>
      <c r="D3762" s="151" t="s">
        <v>7803</v>
      </c>
      <c r="E3762" s="151" t="s">
        <v>7804</v>
      </c>
      <c r="F3762" s="151">
        <v>8</v>
      </c>
      <c r="G3762" s="151" t="s">
        <v>1141</v>
      </c>
      <c r="H3762" s="153">
        <v>7</v>
      </c>
      <c r="I3762" s="151">
        <v>14</v>
      </c>
      <c r="J3762" s="154" t="s">
        <v>75</v>
      </c>
    </row>
    <row r="3763" spans="1:10" x14ac:dyDescent="0.3">
      <c r="A3763" s="151">
        <v>3762</v>
      </c>
      <c r="B3763" s="151" t="s">
        <v>7879</v>
      </c>
      <c r="C3763" s="151" t="s">
        <v>7880</v>
      </c>
      <c r="D3763" s="151" t="s">
        <v>7881</v>
      </c>
      <c r="E3763" s="151" t="s">
        <v>7882</v>
      </c>
      <c r="F3763" s="151">
        <v>8</v>
      </c>
      <c r="G3763" s="151" t="s">
        <v>1141</v>
      </c>
      <c r="H3763" s="153">
        <v>9</v>
      </c>
      <c r="I3763" s="151">
        <v>17</v>
      </c>
      <c r="J3763" s="154" t="s">
        <v>72</v>
      </c>
    </row>
    <row r="3764" spans="1:10" x14ac:dyDescent="0.3">
      <c r="A3764" s="151">
        <v>3763</v>
      </c>
      <c r="B3764" s="151" t="s">
        <v>7883</v>
      </c>
      <c r="C3764" s="151" t="s">
        <v>7884</v>
      </c>
      <c r="D3764" s="151" t="s">
        <v>7881</v>
      </c>
      <c r="E3764" s="151" t="s">
        <v>7882</v>
      </c>
      <c r="F3764" s="151">
        <v>8</v>
      </c>
      <c r="G3764" s="151" t="s">
        <v>1141</v>
      </c>
      <c r="H3764" s="153">
        <v>6</v>
      </c>
      <c r="I3764" s="151">
        <v>10</v>
      </c>
      <c r="J3764" s="154" t="s">
        <v>277</v>
      </c>
    </row>
    <row r="3765" spans="1:10" x14ac:dyDescent="0.3">
      <c r="A3765" s="151">
        <v>3764</v>
      </c>
      <c r="B3765" s="151" t="s">
        <v>7885</v>
      </c>
      <c r="C3765" s="151" t="s">
        <v>7886</v>
      </c>
      <c r="D3765" s="151" t="s">
        <v>7881</v>
      </c>
      <c r="E3765" s="151" t="s">
        <v>7882</v>
      </c>
      <c r="F3765" s="151">
        <v>8</v>
      </c>
      <c r="G3765" s="151" t="s">
        <v>1141</v>
      </c>
      <c r="H3765" s="153">
        <v>6</v>
      </c>
      <c r="I3765" s="151">
        <v>10</v>
      </c>
      <c r="J3765" s="154" t="s">
        <v>277</v>
      </c>
    </row>
    <row r="3766" spans="1:10" x14ac:dyDescent="0.3">
      <c r="A3766" s="151">
        <v>3765</v>
      </c>
      <c r="B3766" s="151" t="s">
        <v>7887</v>
      </c>
      <c r="C3766" s="151" t="s">
        <v>7888</v>
      </c>
      <c r="D3766" s="151" t="s">
        <v>7881</v>
      </c>
      <c r="E3766" s="151" t="s">
        <v>7882</v>
      </c>
      <c r="F3766" s="151">
        <v>8</v>
      </c>
      <c r="G3766" s="151" t="s">
        <v>1141</v>
      </c>
      <c r="H3766" s="153">
        <v>6</v>
      </c>
      <c r="I3766" s="151">
        <v>10</v>
      </c>
      <c r="J3766" s="154" t="s">
        <v>277</v>
      </c>
    </row>
    <row r="3767" spans="1:10" x14ac:dyDescent="0.3">
      <c r="A3767" s="151">
        <v>3766</v>
      </c>
      <c r="B3767" s="151" t="s">
        <v>7889</v>
      </c>
      <c r="C3767" s="151" t="s">
        <v>7890</v>
      </c>
      <c r="D3767" s="151" t="s">
        <v>7881</v>
      </c>
      <c r="E3767" s="151" t="s">
        <v>7882</v>
      </c>
      <c r="F3767" s="151">
        <v>8</v>
      </c>
      <c r="G3767" s="151" t="s">
        <v>1141</v>
      </c>
      <c r="H3767" s="153">
        <v>9</v>
      </c>
      <c r="I3767" s="151">
        <v>17</v>
      </c>
      <c r="J3767" s="154" t="s">
        <v>72</v>
      </c>
    </row>
    <row r="3768" spans="1:10" x14ac:dyDescent="0.3">
      <c r="A3768" s="151">
        <v>3767</v>
      </c>
      <c r="B3768" s="151" t="s">
        <v>7891</v>
      </c>
      <c r="C3768" s="151" t="s">
        <v>7892</v>
      </c>
      <c r="D3768" s="151" t="s">
        <v>7881</v>
      </c>
      <c r="E3768" s="151" t="s">
        <v>7882</v>
      </c>
      <c r="F3768" s="151">
        <v>8</v>
      </c>
      <c r="G3768" s="151" t="s">
        <v>1141</v>
      </c>
      <c r="H3768" s="153">
        <v>6</v>
      </c>
      <c r="I3768" s="151">
        <v>10</v>
      </c>
      <c r="J3768" s="154" t="s">
        <v>277</v>
      </c>
    </row>
    <row r="3769" spans="1:10" x14ac:dyDescent="0.3">
      <c r="A3769" s="151">
        <v>3768</v>
      </c>
      <c r="B3769" s="151" t="s">
        <v>7893</v>
      </c>
      <c r="C3769" s="151" t="s">
        <v>7894</v>
      </c>
      <c r="D3769" s="151" t="s">
        <v>7881</v>
      </c>
      <c r="E3769" s="151" t="s">
        <v>7882</v>
      </c>
      <c r="F3769" s="151">
        <v>8</v>
      </c>
      <c r="G3769" s="151" t="s">
        <v>1141</v>
      </c>
      <c r="H3769" s="153">
        <v>6</v>
      </c>
      <c r="I3769" s="151">
        <v>10</v>
      </c>
      <c r="J3769" s="154" t="s">
        <v>277</v>
      </c>
    </row>
    <row r="3770" spans="1:10" x14ac:dyDescent="0.3">
      <c r="A3770" s="151">
        <v>3769</v>
      </c>
      <c r="B3770" s="151" t="s">
        <v>7895</v>
      </c>
      <c r="C3770" s="151" t="s">
        <v>7896</v>
      </c>
      <c r="D3770" s="151" t="s">
        <v>7881</v>
      </c>
      <c r="E3770" s="151" t="s">
        <v>7882</v>
      </c>
      <c r="F3770" s="151">
        <v>8</v>
      </c>
      <c r="G3770" s="151" t="s">
        <v>1141</v>
      </c>
      <c r="H3770" s="153">
        <v>6</v>
      </c>
      <c r="I3770" s="151">
        <v>10</v>
      </c>
      <c r="J3770" s="154" t="s">
        <v>277</v>
      </c>
    </row>
    <row r="3771" spans="1:10" x14ac:dyDescent="0.3">
      <c r="A3771" s="151">
        <v>3770</v>
      </c>
      <c r="B3771" s="151" t="s">
        <v>7897</v>
      </c>
      <c r="C3771" s="151" t="s">
        <v>7898</v>
      </c>
      <c r="D3771" s="151" t="s">
        <v>7881</v>
      </c>
      <c r="E3771" s="151" t="s">
        <v>7882</v>
      </c>
      <c r="F3771" s="151">
        <v>8</v>
      </c>
      <c r="G3771" s="151" t="s">
        <v>1141</v>
      </c>
      <c r="H3771" s="153">
        <v>6</v>
      </c>
      <c r="I3771" s="151">
        <v>10</v>
      </c>
      <c r="J3771" s="154" t="s">
        <v>277</v>
      </c>
    </row>
    <row r="3772" spans="1:10" x14ac:dyDescent="0.3">
      <c r="A3772" s="151">
        <v>3771</v>
      </c>
      <c r="B3772" s="151" t="s">
        <v>7899</v>
      </c>
      <c r="C3772" s="151" t="s">
        <v>7900</v>
      </c>
      <c r="D3772" s="151" t="s">
        <v>7881</v>
      </c>
      <c r="E3772" s="151" t="s">
        <v>7882</v>
      </c>
      <c r="F3772" s="151">
        <v>8</v>
      </c>
      <c r="G3772" s="151" t="s">
        <v>1141</v>
      </c>
      <c r="H3772" s="153">
        <v>6</v>
      </c>
      <c r="I3772" s="151">
        <v>10</v>
      </c>
      <c r="J3772" s="154" t="s">
        <v>277</v>
      </c>
    </row>
    <row r="3773" spans="1:10" x14ac:dyDescent="0.3">
      <c r="A3773" s="151">
        <v>3772</v>
      </c>
      <c r="B3773" s="151" t="s">
        <v>7901</v>
      </c>
      <c r="C3773" s="151" t="s">
        <v>7902</v>
      </c>
      <c r="D3773" s="151" t="s">
        <v>7881</v>
      </c>
      <c r="E3773" s="151" t="s">
        <v>7882</v>
      </c>
      <c r="F3773" s="151">
        <v>8</v>
      </c>
      <c r="G3773" s="151" t="s">
        <v>1141</v>
      </c>
      <c r="H3773" s="153">
        <v>6</v>
      </c>
      <c r="I3773" s="151">
        <v>10</v>
      </c>
      <c r="J3773" s="154" t="s">
        <v>277</v>
      </c>
    </row>
    <row r="3774" spans="1:10" x14ac:dyDescent="0.3">
      <c r="A3774" s="151">
        <v>3773</v>
      </c>
      <c r="B3774" s="151" t="s">
        <v>7903</v>
      </c>
      <c r="C3774" s="151" t="s">
        <v>7904</v>
      </c>
      <c r="D3774" s="151" t="s">
        <v>7881</v>
      </c>
      <c r="E3774" s="151" t="s">
        <v>7882</v>
      </c>
      <c r="F3774" s="151">
        <v>8</v>
      </c>
      <c r="G3774" s="151" t="s">
        <v>1141</v>
      </c>
      <c r="H3774" s="153">
        <v>6</v>
      </c>
      <c r="I3774" s="151">
        <v>10</v>
      </c>
      <c r="J3774" s="154" t="s">
        <v>277</v>
      </c>
    </row>
    <row r="3775" spans="1:10" x14ac:dyDescent="0.3">
      <c r="A3775" s="151">
        <v>3774</v>
      </c>
      <c r="B3775" s="151" t="s">
        <v>7905</v>
      </c>
      <c r="C3775" s="151" t="s">
        <v>7906</v>
      </c>
      <c r="D3775" s="151" t="s">
        <v>7881</v>
      </c>
      <c r="E3775" s="151" t="s">
        <v>7882</v>
      </c>
      <c r="F3775" s="151">
        <v>8</v>
      </c>
      <c r="G3775" s="151" t="s">
        <v>1141</v>
      </c>
      <c r="H3775" s="153">
        <v>9</v>
      </c>
      <c r="I3775" s="151">
        <v>17</v>
      </c>
      <c r="J3775" s="154" t="s">
        <v>72</v>
      </c>
    </row>
    <row r="3776" spans="1:10" x14ac:dyDescent="0.3">
      <c r="A3776" s="151">
        <v>3775</v>
      </c>
      <c r="B3776" s="151" t="s">
        <v>7907</v>
      </c>
      <c r="C3776" s="151" t="s">
        <v>7908</v>
      </c>
      <c r="D3776" s="151" t="s">
        <v>7881</v>
      </c>
      <c r="E3776" s="151" t="s">
        <v>7882</v>
      </c>
      <c r="F3776" s="151">
        <v>8</v>
      </c>
      <c r="G3776" s="151" t="s">
        <v>1141</v>
      </c>
      <c r="H3776" s="153">
        <v>7</v>
      </c>
      <c r="I3776" s="151">
        <v>14</v>
      </c>
      <c r="J3776" s="154" t="s">
        <v>75</v>
      </c>
    </row>
    <row r="3777" spans="1:10" x14ac:dyDescent="0.3">
      <c r="A3777" s="151">
        <v>3776</v>
      </c>
      <c r="B3777" s="151" t="s">
        <v>7909</v>
      </c>
      <c r="C3777" s="151" t="s">
        <v>7910</v>
      </c>
      <c r="D3777" s="151" t="s">
        <v>7881</v>
      </c>
      <c r="E3777" s="151" t="s">
        <v>7882</v>
      </c>
      <c r="F3777" s="151">
        <v>8</v>
      </c>
      <c r="G3777" s="151" t="s">
        <v>1141</v>
      </c>
      <c r="H3777" s="153">
        <v>7</v>
      </c>
      <c r="I3777" s="151">
        <v>14</v>
      </c>
      <c r="J3777" s="154" t="s">
        <v>75</v>
      </c>
    </row>
    <row r="3778" spans="1:10" x14ac:dyDescent="0.3">
      <c r="A3778" s="151">
        <v>3777</v>
      </c>
      <c r="B3778" s="151" t="s">
        <v>7911</v>
      </c>
      <c r="C3778" s="151" t="s">
        <v>7912</v>
      </c>
      <c r="D3778" s="151" t="s">
        <v>7913</v>
      </c>
      <c r="E3778" s="151" t="s">
        <v>7914</v>
      </c>
      <c r="F3778" s="151">
        <v>8</v>
      </c>
      <c r="G3778" s="151" t="s">
        <v>1141</v>
      </c>
      <c r="H3778" s="153">
        <v>9</v>
      </c>
      <c r="I3778" s="151">
        <v>17</v>
      </c>
      <c r="J3778" s="154" t="s">
        <v>72</v>
      </c>
    </row>
    <row r="3779" spans="1:10" x14ac:dyDescent="0.3">
      <c r="A3779" s="151">
        <v>3778</v>
      </c>
      <c r="B3779" s="151" t="s">
        <v>7915</v>
      </c>
      <c r="C3779" s="151" t="s">
        <v>7916</v>
      </c>
      <c r="D3779" s="151" t="s">
        <v>7913</v>
      </c>
      <c r="E3779" s="151" t="s">
        <v>7914</v>
      </c>
      <c r="F3779" s="151">
        <v>8</v>
      </c>
      <c r="G3779" s="151" t="s">
        <v>1141</v>
      </c>
      <c r="H3779" s="153">
        <v>9</v>
      </c>
      <c r="I3779" s="151">
        <v>17</v>
      </c>
      <c r="J3779" s="154" t="s">
        <v>72</v>
      </c>
    </row>
    <row r="3780" spans="1:10" x14ac:dyDescent="0.3">
      <c r="A3780" s="151">
        <v>3779</v>
      </c>
      <c r="B3780" s="151" t="s">
        <v>7917</v>
      </c>
      <c r="C3780" s="151" t="s">
        <v>7918</v>
      </c>
      <c r="D3780" s="151" t="s">
        <v>7913</v>
      </c>
      <c r="E3780" s="151" t="s">
        <v>7914</v>
      </c>
      <c r="F3780" s="151">
        <v>8</v>
      </c>
      <c r="G3780" s="151" t="s">
        <v>1141</v>
      </c>
      <c r="H3780" s="153">
        <v>9</v>
      </c>
      <c r="I3780" s="151">
        <v>17</v>
      </c>
      <c r="J3780" s="154" t="s">
        <v>72</v>
      </c>
    </row>
    <row r="3781" spans="1:10" x14ac:dyDescent="0.3">
      <c r="A3781" s="151">
        <v>3780</v>
      </c>
      <c r="B3781" s="151" t="s">
        <v>7919</v>
      </c>
      <c r="C3781" s="151" t="s">
        <v>7920</v>
      </c>
      <c r="D3781" s="151" t="s">
        <v>7913</v>
      </c>
      <c r="E3781" s="151" t="s">
        <v>7914</v>
      </c>
      <c r="F3781" s="151">
        <v>8</v>
      </c>
      <c r="G3781" s="151" t="s">
        <v>1141</v>
      </c>
      <c r="H3781" s="153">
        <v>6</v>
      </c>
      <c r="I3781" s="151">
        <v>10</v>
      </c>
      <c r="J3781" s="154" t="s">
        <v>277</v>
      </c>
    </row>
    <row r="3782" spans="1:10" x14ac:dyDescent="0.3">
      <c r="A3782" s="151">
        <v>3781</v>
      </c>
      <c r="B3782" s="151" t="s">
        <v>7921</v>
      </c>
      <c r="C3782" s="151" t="s">
        <v>7922</v>
      </c>
      <c r="D3782" s="151" t="s">
        <v>7913</v>
      </c>
      <c r="E3782" s="151" t="s">
        <v>7914</v>
      </c>
      <c r="F3782" s="151">
        <v>8</v>
      </c>
      <c r="G3782" s="151" t="s">
        <v>1141</v>
      </c>
      <c r="H3782" s="153">
        <v>6</v>
      </c>
      <c r="I3782" s="151">
        <v>10</v>
      </c>
      <c r="J3782" s="154" t="s">
        <v>277</v>
      </c>
    </row>
    <row r="3783" spans="1:10" x14ac:dyDescent="0.3">
      <c r="A3783" s="151">
        <v>3782</v>
      </c>
      <c r="B3783" s="151" t="s">
        <v>7923</v>
      </c>
      <c r="C3783" s="151" t="s">
        <v>7924</v>
      </c>
      <c r="D3783" s="151" t="s">
        <v>7913</v>
      </c>
      <c r="E3783" s="151" t="s">
        <v>7914</v>
      </c>
      <c r="F3783" s="151">
        <v>8</v>
      </c>
      <c r="G3783" s="151" t="s">
        <v>1141</v>
      </c>
      <c r="H3783" s="153">
        <v>6</v>
      </c>
      <c r="I3783" s="151">
        <v>10</v>
      </c>
      <c r="J3783" s="154" t="s">
        <v>277</v>
      </c>
    </row>
    <row r="3784" spans="1:10" x14ac:dyDescent="0.3">
      <c r="A3784" s="151">
        <v>3783</v>
      </c>
      <c r="B3784" s="151" t="s">
        <v>7925</v>
      </c>
      <c r="C3784" s="151" t="s">
        <v>7926</v>
      </c>
      <c r="D3784" s="151" t="s">
        <v>7913</v>
      </c>
      <c r="E3784" s="151" t="s">
        <v>7914</v>
      </c>
      <c r="F3784" s="151">
        <v>8</v>
      </c>
      <c r="G3784" s="151" t="s">
        <v>1141</v>
      </c>
      <c r="H3784" s="153">
        <v>9</v>
      </c>
      <c r="I3784" s="151">
        <v>17</v>
      </c>
      <c r="J3784" s="154" t="s">
        <v>72</v>
      </c>
    </row>
    <row r="3785" spans="1:10" x14ac:dyDescent="0.3">
      <c r="A3785" s="151">
        <v>3784</v>
      </c>
      <c r="B3785" s="151" t="s">
        <v>7927</v>
      </c>
      <c r="C3785" s="151" t="s">
        <v>7928</v>
      </c>
      <c r="D3785" s="151" t="s">
        <v>7913</v>
      </c>
      <c r="E3785" s="151" t="s">
        <v>7914</v>
      </c>
      <c r="F3785" s="151">
        <v>8</v>
      </c>
      <c r="G3785" s="151" t="s">
        <v>1141</v>
      </c>
      <c r="H3785" s="153">
        <v>6</v>
      </c>
      <c r="I3785" s="151">
        <v>10</v>
      </c>
      <c r="J3785" s="154" t="s">
        <v>277</v>
      </c>
    </row>
    <row r="3786" spans="1:10" x14ac:dyDescent="0.3">
      <c r="A3786" s="151">
        <v>3785</v>
      </c>
      <c r="B3786" s="151" t="s">
        <v>7929</v>
      </c>
      <c r="C3786" s="151" t="s">
        <v>7930</v>
      </c>
      <c r="D3786" s="151" t="s">
        <v>7913</v>
      </c>
      <c r="E3786" s="151" t="s">
        <v>7914</v>
      </c>
      <c r="F3786" s="151">
        <v>8</v>
      </c>
      <c r="G3786" s="151" t="s">
        <v>1141</v>
      </c>
      <c r="H3786" s="153">
        <v>9</v>
      </c>
      <c r="I3786" s="151">
        <v>17</v>
      </c>
      <c r="J3786" s="154" t="s">
        <v>72</v>
      </c>
    </row>
    <row r="3787" spans="1:10" x14ac:dyDescent="0.3">
      <c r="A3787" s="151">
        <v>3786</v>
      </c>
      <c r="B3787" s="151" t="s">
        <v>7931</v>
      </c>
      <c r="C3787" s="151" t="s">
        <v>7932</v>
      </c>
      <c r="D3787" s="151" t="s">
        <v>7913</v>
      </c>
      <c r="E3787" s="151" t="s">
        <v>7914</v>
      </c>
      <c r="F3787" s="151">
        <v>8</v>
      </c>
      <c r="G3787" s="151" t="s">
        <v>1141</v>
      </c>
      <c r="H3787" s="153">
        <v>9</v>
      </c>
      <c r="I3787" s="151">
        <v>17</v>
      </c>
      <c r="J3787" s="154" t="s">
        <v>72</v>
      </c>
    </row>
    <row r="3788" spans="1:10" x14ac:dyDescent="0.3">
      <c r="A3788" s="151">
        <v>3787</v>
      </c>
      <c r="B3788" s="151" t="s">
        <v>7933</v>
      </c>
      <c r="C3788" s="151" t="s">
        <v>7934</v>
      </c>
      <c r="D3788" s="151" t="s">
        <v>7913</v>
      </c>
      <c r="E3788" s="151" t="s">
        <v>7914</v>
      </c>
      <c r="F3788" s="151">
        <v>8</v>
      </c>
      <c r="G3788" s="151" t="s">
        <v>1141</v>
      </c>
      <c r="H3788" s="153">
        <v>9</v>
      </c>
      <c r="I3788" s="151">
        <v>17</v>
      </c>
      <c r="J3788" s="154" t="s">
        <v>72</v>
      </c>
    </row>
    <row r="3789" spans="1:10" x14ac:dyDescent="0.3">
      <c r="A3789" s="151">
        <v>3788</v>
      </c>
      <c r="B3789" s="151" t="s">
        <v>7935</v>
      </c>
      <c r="C3789" s="151" t="s">
        <v>7936</v>
      </c>
      <c r="D3789" s="151" t="s">
        <v>7913</v>
      </c>
      <c r="E3789" s="151" t="s">
        <v>7914</v>
      </c>
      <c r="F3789" s="151">
        <v>8</v>
      </c>
      <c r="G3789" s="151" t="s">
        <v>1141</v>
      </c>
      <c r="H3789" s="153">
        <v>8</v>
      </c>
      <c r="I3789" s="151">
        <v>16</v>
      </c>
      <c r="J3789" s="154" t="s">
        <v>161</v>
      </c>
    </row>
    <row r="3790" spans="1:10" x14ac:dyDescent="0.3">
      <c r="A3790" s="151">
        <v>3789</v>
      </c>
      <c r="B3790" s="151" t="s">
        <v>7937</v>
      </c>
      <c r="C3790" s="151" t="s">
        <v>7938</v>
      </c>
      <c r="D3790" s="151" t="s">
        <v>7913</v>
      </c>
      <c r="E3790" s="151" t="s">
        <v>7914</v>
      </c>
      <c r="F3790" s="151">
        <v>8</v>
      </c>
      <c r="G3790" s="151" t="s">
        <v>1141</v>
      </c>
      <c r="H3790" s="153">
        <v>8</v>
      </c>
      <c r="I3790" s="151">
        <v>16</v>
      </c>
      <c r="J3790" s="154" t="s">
        <v>161</v>
      </c>
    </row>
    <row r="3791" spans="1:10" x14ac:dyDescent="0.3">
      <c r="A3791" s="151">
        <v>3790</v>
      </c>
      <c r="B3791" s="151" t="s">
        <v>7939</v>
      </c>
      <c r="C3791" s="151" t="s">
        <v>7940</v>
      </c>
      <c r="D3791" s="151" t="s">
        <v>7913</v>
      </c>
      <c r="E3791" s="151" t="s">
        <v>7914</v>
      </c>
      <c r="F3791" s="151">
        <v>8</v>
      </c>
      <c r="G3791" s="151" t="s">
        <v>1141</v>
      </c>
      <c r="H3791" s="153">
        <v>8</v>
      </c>
      <c r="I3791" s="151">
        <v>16</v>
      </c>
      <c r="J3791" s="154" t="s">
        <v>161</v>
      </c>
    </row>
    <row r="3792" spans="1:10" x14ac:dyDescent="0.3">
      <c r="A3792" s="151">
        <v>3791</v>
      </c>
      <c r="B3792" s="151" t="s">
        <v>7941</v>
      </c>
      <c r="C3792" s="151" t="s">
        <v>7942</v>
      </c>
      <c r="D3792" s="151" t="s">
        <v>7913</v>
      </c>
      <c r="E3792" s="151" t="s">
        <v>7914</v>
      </c>
      <c r="F3792" s="151">
        <v>8</v>
      </c>
      <c r="G3792" s="151" t="s">
        <v>1141</v>
      </c>
      <c r="H3792" s="153">
        <v>9</v>
      </c>
      <c r="I3792" s="151">
        <v>17</v>
      </c>
      <c r="J3792" s="154" t="s">
        <v>72</v>
      </c>
    </row>
    <row r="3793" spans="1:10" x14ac:dyDescent="0.3">
      <c r="A3793" s="151">
        <v>3792</v>
      </c>
      <c r="B3793" s="151" t="s">
        <v>7943</v>
      </c>
      <c r="C3793" s="151" t="s">
        <v>7944</v>
      </c>
      <c r="D3793" s="151" t="s">
        <v>7913</v>
      </c>
      <c r="E3793" s="151" t="s">
        <v>7914</v>
      </c>
      <c r="F3793" s="151">
        <v>8</v>
      </c>
      <c r="G3793" s="151" t="s">
        <v>1141</v>
      </c>
      <c r="H3793" s="153">
        <v>8</v>
      </c>
      <c r="I3793" s="151">
        <v>16</v>
      </c>
      <c r="J3793" s="154" t="s">
        <v>161</v>
      </c>
    </row>
    <row r="3794" spans="1:10" x14ac:dyDescent="0.3">
      <c r="A3794" s="151">
        <v>3793</v>
      </c>
      <c r="B3794" s="151" t="s">
        <v>7945</v>
      </c>
      <c r="C3794" s="151" t="s">
        <v>7946</v>
      </c>
      <c r="D3794" s="151" t="s">
        <v>7913</v>
      </c>
      <c r="E3794" s="151" t="s">
        <v>7914</v>
      </c>
      <c r="F3794" s="151">
        <v>8</v>
      </c>
      <c r="G3794" s="151" t="s">
        <v>1141</v>
      </c>
      <c r="H3794" s="153">
        <v>8</v>
      </c>
      <c r="I3794" s="151">
        <v>16</v>
      </c>
      <c r="J3794" s="154" t="s">
        <v>161</v>
      </c>
    </row>
    <row r="3795" spans="1:10" x14ac:dyDescent="0.3">
      <c r="A3795" s="151">
        <v>3794</v>
      </c>
      <c r="B3795" s="151" t="s">
        <v>7947</v>
      </c>
      <c r="C3795" s="151" t="s">
        <v>7948</v>
      </c>
      <c r="D3795" s="151" t="s">
        <v>7913</v>
      </c>
      <c r="E3795" s="151" t="s">
        <v>7914</v>
      </c>
      <c r="F3795" s="151">
        <v>8</v>
      </c>
      <c r="G3795" s="151" t="s">
        <v>1141</v>
      </c>
      <c r="H3795" s="153">
        <v>9</v>
      </c>
      <c r="I3795" s="151">
        <v>17</v>
      </c>
      <c r="J3795" s="154" t="s">
        <v>72</v>
      </c>
    </row>
    <row r="3796" spans="1:10" x14ac:dyDescent="0.3">
      <c r="A3796" s="151">
        <v>3795</v>
      </c>
      <c r="B3796" s="151" t="s">
        <v>7949</v>
      </c>
      <c r="C3796" s="151" t="s">
        <v>7950</v>
      </c>
      <c r="D3796" s="151" t="s">
        <v>7913</v>
      </c>
      <c r="E3796" s="151" t="s">
        <v>7914</v>
      </c>
      <c r="F3796" s="151">
        <v>8</v>
      </c>
      <c r="G3796" s="151" t="s">
        <v>1141</v>
      </c>
      <c r="H3796" s="153">
        <v>8</v>
      </c>
      <c r="I3796" s="151">
        <v>16</v>
      </c>
      <c r="J3796" s="154" t="s">
        <v>161</v>
      </c>
    </row>
    <row r="3797" spans="1:10" x14ac:dyDescent="0.3">
      <c r="A3797" s="151">
        <v>3796</v>
      </c>
      <c r="B3797" s="151" t="s">
        <v>7951</v>
      </c>
      <c r="C3797" s="151" t="s">
        <v>7952</v>
      </c>
      <c r="D3797" s="151" t="s">
        <v>7913</v>
      </c>
      <c r="E3797" s="151" t="s">
        <v>7914</v>
      </c>
      <c r="F3797" s="151">
        <v>8</v>
      </c>
      <c r="G3797" s="151" t="s">
        <v>1141</v>
      </c>
      <c r="H3797" s="153">
        <v>8</v>
      </c>
      <c r="I3797" s="151">
        <v>16</v>
      </c>
      <c r="J3797" s="154" t="s">
        <v>161</v>
      </c>
    </row>
    <row r="3798" spans="1:10" x14ac:dyDescent="0.3">
      <c r="A3798" s="151">
        <v>3797</v>
      </c>
      <c r="B3798" s="151" t="s">
        <v>7953</v>
      </c>
      <c r="C3798" s="151" t="s">
        <v>7954</v>
      </c>
      <c r="D3798" s="151" t="s">
        <v>7913</v>
      </c>
      <c r="E3798" s="151" t="s">
        <v>7914</v>
      </c>
      <c r="F3798" s="151">
        <v>8</v>
      </c>
      <c r="G3798" s="151" t="s">
        <v>1141</v>
      </c>
      <c r="H3798" s="153">
        <v>8</v>
      </c>
      <c r="I3798" s="151">
        <v>16</v>
      </c>
      <c r="J3798" s="154" t="s">
        <v>161</v>
      </c>
    </row>
    <row r="3799" spans="1:10" x14ac:dyDescent="0.3">
      <c r="A3799" s="151">
        <v>3798</v>
      </c>
      <c r="B3799" s="151" t="s">
        <v>7955</v>
      </c>
      <c r="C3799" s="151" t="s">
        <v>7956</v>
      </c>
      <c r="D3799" s="151" t="s">
        <v>7913</v>
      </c>
      <c r="E3799" s="151" t="s">
        <v>7914</v>
      </c>
      <c r="F3799" s="151">
        <v>8</v>
      </c>
      <c r="G3799" s="151" t="s">
        <v>1141</v>
      </c>
      <c r="H3799" s="153">
        <v>9</v>
      </c>
      <c r="I3799" s="151">
        <v>17</v>
      </c>
      <c r="J3799" s="154" t="s">
        <v>72</v>
      </c>
    </row>
    <row r="3800" spans="1:10" x14ac:dyDescent="0.3">
      <c r="A3800" s="151">
        <v>3799</v>
      </c>
      <c r="B3800" s="151" t="s">
        <v>7957</v>
      </c>
      <c r="C3800" s="151" t="s">
        <v>7958</v>
      </c>
      <c r="D3800" s="151" t="s">
        <v>7959</v>
      </c>
      <c r="E3800" s="151" t="s">
        <v>7960</v>
      </c>
      <c r="F3800" s="151">
        <v>8</v>
      </c>
      <c r="G3800" s="151" t="s">
        <v>1141</v>
      </c>
      <c r="H3800" s="153">
        <v>6</v>
      </c>
      <c r="I3800" s="151">
        <v>10</v>
      </c>
      <c r="J3800" s="154" t="s">
        <v>277</v>
      </c>
    </row>
    <row r="3801" spans="1:10" x14ac:dyDescent="0.3">
      <c r="A3801" s="151">
        <v>3800</v>
      </c>
      <c r="B3801" s="151" t="s">
        <v>7961</v>
      </c>
      <c r="C3801" s="151" t="s">
        <v>7962</v>
      </c>
      <c r="D3801" s="151" t="s">
        <v>7959</v>
      </c>
      <c r="E3801" s="151" t="s">
        <v>7960</v>
      </c>
      <c r="F3801" s="151">
        <v>8</v>
      </c>
      <c r="G3801" s="151" t="s">
        <v>1141</v>
      </c>
      <c r="H3801" s="153">
        <v>6</v>
      </c>
      <c r="I3801" s="151">
        <v>10</v>
      </c>
      <c r="J3801" s="154" t="s">
        <v>277</v>
      </c>
    </row>
    <row r="3802" spans="1:10" x14ac:dyDescent="0.3">
      <c r="A3802" s="151">
        <v>3801</v>
      </c>
      <c r="B3802" s="151" t="s">
        <v>7963</v>
      </c>
      <c r="C3802" s="151" t="s">
        <v>7964</v>
      </c>
      <c r="D3802" s="151" t="s">
        <v>7959</v>
      </c>
      <c r="E3802" s="151" t="s">
        <v>7960</v>
      </c>
      <c r="F3802" s="151">
        <v>8</v>
      </c>
      <c r="G3802" s="151" t="s">
        <v>1141</v>
      </c>
      <c r="H3802" s="153">
        <v>6</v>
      </c>
      <c r="I3802" s="151">
        <v>10</v>
      </c>
      <c r="J3802" s="154" t="s">
        <v>277</v>
      </c>
    </row>
    <row r="3803" spans="1:10" x14ac:dyDescent="0.3">
      <c r="A3803" s="151">
        <v>3802</v>
      </c>
      <c r="B3803" s="151" t="s">
        <v>7965</v>
      </c>
      <c r="C3803" s="151" t="s">
        <v>7966</v>
      </c>
      <c r="D3803" s="151" t="s">
        <v>7959</v>
      </c>
      <c r="E3803" s="151" t="s">
        <v>7960</v>
      </c>
      <c r="F3803" s="151">
        <v>8</v>
      </c>
      <c r="G3803" s="151" t="s">
        <v>1141</v>
      </c>
      <c r="H3803" s="153">
        <v>6</v>
      </c>
      <c r="I3803" s="151">
        <v>10</v>
      </c>
      <c r="J3803" s="154" t="s">
        <v>277</v>
      </c>
    </row>
    <row r="3804" spans="1:10" x14ac:dyDescent="0.3">
      <c r="A3804" s="151">
        <v>3803</v>
      </c>
      <c r="B3804" s="151" t="s">
        <v>7967</v>
      </c>
      <c r="C3804" s="151" t="s">
        <v>7968</v>
      </c>
      <c r="D3804" s="151" t="s">
        <v>7959</v>
      </c>
      <c r="E3804" s="151" t="s">
        <v>7960</v>
      </c>
      <c r="F3804" s="151">
        <v>8</v>
      </c>
      <c r="G3804" s="151" t="s">
        <v>1141</v>
      </c>
      <c r="H3804" s="153">
        <v>6</v>
      </c>
      <c r="I3804" s="151">
        <v>10</v>
      </c>
      <c r="J3804" s="154" t="s">
        <v>277</v>
      </c>
    </row>
    <row r="3805" spans="1:10" x14ac:dyDescent="0.3">
      <c r="A3805" s="151">
        <v>3804</v>
      </c>
      <c r="B3805" s="151" t="s">
        <v>7969</v>
      </c>
      <c r="C3805" s="151" t="s">
        <v>7970</v>
      </c>
      <c r="D3805" s="151" t="s">
        <v>7959</v>
      </c>
      <c r="E3805" s="151" t="s">
        <v>7960</v>
      </c>
      <c r="F3805" s="151">
        <v>8</v>
      </c>
      <c r="G3805" s="151" t="s">
        <v>1141</v>
      </c>
      <c r="H3805" s="153">
        <v>6</v>
      </c>
      <c r="I3805" s="151">
        <v>10</v>
      </c>
      <c r="J3805" s="154" t="s">
        <v>277</v>
      </c>
    </row>
    <row r="3806" spans="1:10" x14ac:dyDescent="0.3">
      <c r="A3806" s="151">
        <v>3805</v>
      </c>
      <c r="B3806" s="151" t="s">
        <v>7971</v>
      </c>
      <c r="C3806" s="151" t="s">
        <v>7972</v>
      </c>
      <c r="D3806" s="151" t="s">
        <v>7959</v>
      </c>
      <c r="E3806" s="151" t="s">
        <v>7960</v>
      </c>
      <c r="F3806" s="151">
        <v>8</v>
      </c>
      <c r="G3806" s="151" t="s">
        <v>1141</v>
      </c>
      <c r="H3806" s="153">
        <v>6</v>
      </c>
      <c r="I3806" s="151">
        <v>10</v>
      </c>
      <c r="J3806" s="154" t="s">
        <v>277</v>
      </c>
    </row>
    <row r="3807" spans="1:10" x14ac:dyDescent="0.3">
      <c r="A3807" s="151">
        <v>3806</v>
      </c>
      <c r="B3807" s="151" t="s">
        <v>7973</v>
      </c>
      <c r="C3807" s="151" t="s">
        <v>7974</v>
      </c>
      <c r="D3807" s="151" t="s">
        <v>7959</v>
      </c>
      <c r="E3807" s="151" t="s">
        <v>7960</v>
      </c>
      <c r="F3807" s="151">
        <v>8</v>
      </c>
      <c r="G3807" s="151" t="s">
        <v>1141</v>
      </c>
      <c r="H3807" s="153">
        <v>6</v>
      </c>
      <c r="I3807" s="151">
        <v>10</v>
      </c>
      <c r="J3807" s="154" t="s">
        <v>277</v>
      </c>
    </row>
    <row r="3808" spans="1:10" x14ac:dyDescent="0.3">
      <c r="A3808" s="151">
        <v>3807</v>
      </c>
      <c r="B3808" s="151" t="s">
        <v>7975</v>
      </c>
      <c r="C3808" s="151" t="s">
        <v>7976</v>
      </c>
      <c r="D3808" s="151" t="s">
        <v>7959</v>
      </c>
      <c r="E3808" s="151" t="s">
        <v>7960</v>
      </c>
      <c r="F3808" s="151">
        <v>8</v>
      </c>
      <c r="G3808" s="151" t="s">
        <v>1141</v>
      </c>
      <c r="H3808" s="153">
        <v>6</v>
      </c>
      <c r="I3808" s="151">
        <v>10</v>
      </c>
      <c r="J3808" s="154" t="s">
        <v>277</v>
      </c>
    </row>
    <row r="3809" spans="1:10" x14ac:dyDescent="0.3">
      <c r="A3809" s="151">
        <v>3808</v>
      </c>
      <c r="B3809" s="151" t="s">
        <v>7977</v>
      </c>
      <c r="C3809" s="151" t="s">
        <v>7978</v>
      </c>
      <c r="D3809" s="151" t="s">
        <v>7959</v>
      </c>
      <c r="E3809" s="151" t="s">
        <v>7960</v>
      </c>
      <c r="F3809" s="151">
        <v>8</v>
      </c>
      <c r="G3809" s="151" t="s">
        <v>1141</v>
      </c>
      <c r="H3809" s="153">
        <v>6</v>
      </c>
      <c r="I3809" s="151">
        <v>10</v>
      </c>
      <c r="J3809" s="154" t="s">
        <v>277</v>
      </c>
    </row>
    <row r="3810" spans="1:10" x14ac:dyDescent="0.3">
      <c r="A3810" s="151">
        <v>3809</v>
      </c>
      <c r="B3810" s="151" t="s">
        <v>7979</v>
      </c>
      <c r="C3810" s="151" t="s">
        <v>7980</v>
      </c>
      <c r="D3810" s="151" t="s">
        <v>7959</v>
      </c>
      <c r="E3810" s="151" t="s">
        <v>7960</v>
      </c>
      <c r="F3810" s="151">
        <v>8</v>
      </c>
      <c r="G3810" s="151" t="s">
        <v>1141</v>
      </c>
      <c r="H3810" s="153">
        <v>6</v>
      </c>
      <c r="I3810" s="151">
        <v>10</v>
      </c>
      <c r="J3810" s="154" t="s">
        <v>277</v>
      </c>
    </row>
    <row r="3811" spans="1:10" x14ac:dyDescent="0.3">
      <c r="A3811" s="151">
        <v>3810</v>
      </c>
      <c r="B3811" s="151" t="s">
        <v>7981</v>
      </c>
      <c r="C3811" s="151" t="s">
        <v>7982</v>
      </c>
      <c r="D3811" s="151" t="s">
        <v>7959</v>
      </c>
      <c r="E3811" s="151" t="s">
        <v>7960</v>
      </c>
      <c r="F3811" s="151">
        <v>8</v>
      </c>
      <c r="G3811" s="151" t="s">
        <v>1141</v>
      </c>
      <c r="H3811" s="153">
        <v>6</v>
      </c>
      <c r="I3811" s="151">
        <v>10</v>
      </c>
      <c r="J3811" s="154" t="s">
        <v>277</v>
      </c>
    </row>
    <row r="3812" spans="1:10" x14ac:dyDescent="0.3">
      <c r="A3812" s="151">
        <v>3811</v>
      </c>
      <c r="B3812" s="151" t="s">
        <v>7983</v>
      </c>
      <c r="C3812" s="151" t="s">
        <v>7984</v>
      </c>
      <c r="D3812" s="151" t="s">
        <v>7959</v>
      </c>
      <c r="E3812" s="151" t="s">
        <v>7960</v>
      </c>
      <c r="F3812" s="151">
        <v>8</v>
      </c>
      <c r="G3812" s="151" t="s">
        <v>1141</v>
      </c>
      <c r="H3812" s="153">
        <v>6</v>
      </c>
      <c r="I3812" s="151">
        <v>10</v>
      </c>
      <c r="J3812" s="154" t="s">
        <v>277</v>
      </c>
    </row>
    <row r="3813" spans="1:10" x14ac:dyDescent="0.3">
      <c r="A3813" s="151">
        <v>3812</v>
      </c>
      <c r="B3813" s="151" t="s">
        <v>7985</v>
      </c>
      <c r="C3813" s="151" t="s">
        <v>7986</v>
      </c>
      <c r="D3813" s="151" t="s">
        <v>7959</v>
      </c>
      <c r="E3813" s="151" t="s">
        <v>7960</v>
      </c>
      <c r="F3813" s="151">
        <v>8</v>
      </c>
      <c r="G3813" s="151" t="s">
        <v>1141</v>
      </c>
      <c r="H3813" s="153">
        <v>6</v>
      </c>
      <c r="I3813" s="151">
        <v>10</v>
      </c>
      <c r="J3813" s="154" t="s">
        <v>277</v>
      </c>
    </row>
    <row r="3814" spans="1:10" x14ac:dyDescent="0.3">
      <c r="A3814" s="151">
        <v>3813</v>
      </c>
      <c r="B3814" s="151" t="s">
        <v>7987</v>
      </c>
      <c r="C3814" s="151" t="s">
        <v>7988</v>
      </c>
      <c r="D3814" s="151" t="s">
        <v>7959</v>
      </c>
      <c r="E3814" s="151" t="s">
        <v>7960</v>
      </c>
      <c r="F3814" s="151">
        <v>8</v>
      </c>
      <c r="G3814" s="151" t="s">
        <v>1141</v>
      </c>
      <c r="H3814" s="153">
        <v>6</v>
      </c>
      <c r="I3814" s="151">
        <v>10</v>
      </c>
      <c r="J3814" s="154" t="s">
        <v>277</v>
      </c>
    </row>
    <row r="3815" spans="1:10" x14ac:dyDescent="0.3">
      <c r="A3815" s="151">
        <v>3814</v>
      </c>
      <c r="B3815" s="151" t="s">
        <v>7989</v>
      </c>
      <c r="C3815" s="151" t="s">
        <v>7990</v>
      </c>
      <c r="D3815" s="151" t="s">
        <v>7959</v>
      </c>
      <c r="E3815" s="151" t="s">
        <v>7960</v>
      </c>
      <c r="F3815" s="151">
        <v>8</v>
      </c>
      <c r="G3815" s="151" t="s">
        <v>1141</v>
      </c>
      <c r="H3815" s="153">
        <v>6</v>
      </c>
      <c r="I3815" s="151">
        <v>10</v>
      </c>
      <c r="J3815" s="154" t="s">
        <v>277</v>
      </c>
    </row>
    <row r="3816" spans="1:10" x14ac:dyDescent="0.3">
      <c r="A3816" s="151">
        <v>3815</v>
      </c>
      <c r="B3816" s="151" t="s">
        <v>7991</v>
      </c>
      <c r="C3816" s="151" t="s">
        <v>7992</v>
      </c>
      <c r="D3816" s="151" t="s">
        <v>7959</v>
      </c>
      <c r="E3816" s="151" t="s">
        <v>7960</v>
      </c>
      <c r="F3816" s="151">
        <v>8</v>
      </c>
      <c r="G3816" s="151" t="s">
        <v>1141</v>
      </c>
      <c r="H3816" s="153">
        <v>6</v>
      </c>
      <c r="I3816" s="151">
        <v>10</v>
      </c>
      <c r="J3816" s="154" t="s">
        <v>277</v>
      </c>
    </row>
    <row r="3817" spans="1:10" x14ac:dyDescent="0.3">
      <c r="A3817" s="151">
        <v>3816</v>
      </c>
      <c r="B3817" s="151" t="s">
        <v>7993</v>
      </c>
      <c r="C3817" s="151" t="s">
        <v>7994</v>
      </c>
      <c r="D3817" s="151" t="s">
        <v>7959</v>
      </c>
      <c r="E3817" s="151" t="s">
        <v>7960</v>
      </c>
      <c r="F3817" s="151">
        <v>8</v>
      </c>
      <c r="G3817" s="151" t="s">
        <v>1141</v>
      </c>
      <c r="H3817" s="153">
        <v>6</v>
      </c>
      <c r="I3817" s="151">
        <v>10</v>
      </c>
      <c r="J3817" s="154" t="s">
        <v>277</v>
      </c>
    </row>
    <row r="3818" spans="1:10" x14ac:dyDescent="0.3">
      <c r="A3818" s="151">
        <v>3817</v>
      </c>
      <c r="B3818" s="151" t="s">
        <v>7995</v>
      </c>
      <c r="C3818" s="151" t="s">
        <v>7996</v>
      </c>
      <c r="D3818" s="151" t="s">
        <v>7997</v>
      </c>
      <c r="E3818" s="151" t="s">
        <v>7998</v>
      </c>
      <c r="F3818" s="151">
        <v>8</v>
      </c>
      <c r="G3818" s="151" t="s">
        <v>1141</v>
      </c>
      <c r="H3818" s="153">
        <v>7</v>
      </c>
      <c r="I3818" s="151">
        <v>14</v>
      </c>
      <c r="J3818" s="154" t="s">
        <v>75</v>
      </c>
    </row>
    <row r="3819" spans="1:10" x14ac:dyDescent="0.3">
      <c r="A3819" s="151">
        <v>3818</v>
      </c>
      <c r="B3819" s="151" t="s">
        <v>7999</v>
      </c>
      <c r="C3819" s="151" t="s">
        <v>8000</v>
      </c>
      <c r="D3819" s="151" t="s">
        <v>7997</v>
      </c>
      <c r="E3819" s="151" t="s">
        <v>7998</v>
      </c>
      <c r="F3819" s="151">
        <v>8</v>
      </c>
      <c r="G3819" s="151" t="s">
        <v>1141</v>
      </c>
      <c r="H3819" s="153">
        <v>7</v>
      </c>
      <c r="I3819" s="151">
        <v>14</v>
      </c>
      <c r="J3819" s="154" t="s">
        <v>75</v>
      </c>
    </row>
    <row r="3820" spans="1:10" x14ac:dyDescent="0.3">
      <c r="A3820" s="151">
        <v>3819</v>
      </c>
      <c r="B3820" s="151" t="s">
        <v>8001</v>
      </c>
      <c r="C3820" s="151" t="s">
        <v>8002</v>
      </c>
      <c r="D3820" s="151" t="s">
        <v>7997</v>
      </c>
      <c r="E3820" s="151" t="s">
        <v>7998</v>
      </c>
      <c r="F3820" s="151">
        <v>8</v>
      </c>
      <c r="G3820" s="151" t="s">
        <v>1141</v>
      </c>
      <c r="H3820" s="153">
        <v>7</v>
      </c>
      <c r="I3820" s="151">
        <v>14</v>
      </c>
      <c r="J3820" s="154" t="s">
        <v>75</v>
      </c>
    </row>
    <row r="3821" spans="1:10" x14ac:dyDescent="0.3">
      <c r="A3821" s="151">
        <v>3820</v>
      </c>
      <c r="B3821" s="151" t="s">
        <v>8003</v>
      </c>
      <c r="C3821" s="151" t="s">
        <v>8004</v>
      </c>
      <c r="D3821" s="151" t="s">
        <v>7997</v>
      </c>
      <c r="E3821" s="151" t="s">
        <v>7998</v>
      </c>
      <c r="F3821" s="151">
        <v>8</v>
      </c>
      <c r="G3821" s="151" t="s">
        <v>1141</v>
      </c>
      <c r="H3821" s="153">
        <v>7</v>
      </c>
      <c r="I3821" s="151">
        <v>14</v>
      </c>
      <c r="J3821" s="154" t="s">
        <v>75</v>
      </c>
    </row>
    <row r="3822" spans="1:10" x14ac:dyDescent="0.3">
      <c r="A3822" s="151">
        <v>3821</v>
      </c>
      <c r="B3822" s="151" t="s">
        <v>8005</v>
      </c>
      <c r="C3822" s="151" t="s">
        <v>8006</v>
      </c>
      <c r="D3822" s="151" t="s">
        <v>7997</v>
      </c>
      <c r="E3822" s="151" t="s">
        <v>7998</v>
      </c>
      <c r="F3822" s="151">
        <v>8</v>
      </c>
      <c r="G3822" s="151" t="s">
        <v>1141</v>
      </c>
      <c r="H3822" s="153">
        <v>7</v>
      </c>
      <c r="I3822" s="151">
        <v>14</v>
      </c>
      <c r="J3822" s="154" t="s">
        <v>75</v>
      </c>
    </row>
    <row r="3823" spans="1:10" x14ac:dyDescent="0.3">
      <c r="A3823" s="151">
        <v>3822</v>
      </c>
      <c r="B3823" s="151" t="s">
        <v>8007</v>
      </c>
      <c r="C3823" s="151" t="s">
        <v>8008</v>
      </c>
      <c r="D3823" s="151" t="s">
        <v>7997</v>
      </c>
      <c r="E3823" s="151" t="s">
        <v>7998</v>
      </c>
      <c r="F3823" s="151">
        <v>8</v>
      </c>
      <c r="G3823" s="151" t="s">
        <v>1141</v>
      </c>
      <c r="H3823" s="153">
        <v>7</v>
      </c>
      <c r="I3823" s="151">
        <v>14</v>
      </c>
      <c r="J3823" s="154" t="s">
        <v>75</v>
      </c>
    </row>
    <row r="3824" spans="1:10" x14ac:dyDescent="0.3">
      <c r="A3824" s="151">
        <v>3823</v>
      </c>
      <c r="B3824" s="151" t="s">
        <v>8009</v>
      </c>
      <c r="C3824" s="151" t="s">
        <v>8010</v>
      </c>
      <c r="D3824" s="151" t="s">
        <v>7997</v>
      </c>
      <c r="E3824" s="151" t="s">
        <v>7998</v>
      </c>
      <c r="F3824" s="151">
        <v>8</v>
      </c>
      <c r="G3824" s="151" t="s">
        <v>1141</v>
      </c>
      <c r="H3824" s="153">
        <v>7</v>
      </c>
      <c r="I3824" s="151">
        <v>14</v>
      </c>
      <c r="J3824" s="154" t="s">
        <v>75</v>
      </c>
    </row>
    <row r="3825" spans="1:10" x14ac:dyDescent="0.3">
      <c r="A3825" s="151">
        <v>3824</v>
      </c>
      <c r="B3825" s="151" t="s">
        <v>8011</v>
      </c>
      <c r="C3825" s="151" t="s">
        <v>8012</v>
      </c>
      <c r="D3825" s="151" t="s">
        <v>7997</v>
      </c>
      <c r="E3825" s="151" t="s">
        <v>7998</v>
      </c>
      <c r="F3825" s="151">
        <v>8</v>
      </c>
      <c r="G3825" s="151" t="s">
        <v>1141</v>
      </c>
      <c r="H3825" s="153">
        <v>7</v>
      </c>
      <c r="I3825" s="151">
        <v>14</v>
      </c>
      <c r="J3825" s="154" t="s">
        <v>75</v>
      </c>
    </row>
    <row r="3826" spans="1:10" x14ac:dyDescent="0.3">
      <c r="A3826" s="151">
        <v>3825</v>
      </c>
      <c r="B3826" s="151" t="s">
        <v>8013</v>
      </c>
      <c r="C3826" s="151" t="s">
        <v>8014</v>
      </c>
      <c r="D3826" s="151" t="s">
        <v>7997</v>
      </c>
      <c r="E3826" s="151" t="s">
        <v>7998</v>
      </c>
      <c r="F3826" s="151">
        <v>8</v>
      </c>
      <c r="G3826" s="151" t="s">
        <v>1141</v>
      </c>
      <c r="H3826" s="153">
        <v>7</v>
      </c>
      <c r="I3826" s="151">
        <v>14</v>
      </c>
      <c r="J3826" s="154" t="s">
        <v>75</v>
      </c>
    </row>
    <row r="3827" spans="1:10" x14ac:dyDescent="0.3">
      <c r="A3827" s="151">
        <v>3826</v>
      </c>
      <c r="B3827" s="151" t="s">
        <v>8015</v>
      </c>
      <c r="C3827" s="151" t="s">
        <v>8016</v>
      </c>
      <c r="D3827" s="151" t="s">
        <v>7997</v>
      </c>
      <c r="E3827" s="151" t="s">
        <v>7998</v>
      </c>
      <c r="F3827" s="151">
        <v>8</v>
      </c>
      <c r="G3827" s="151" t="s">
        <v>1141</v>
      </c>
      <c r="H3827" s="153">
        <v>7</v>
      </c>
      <c r="I3827" s="151">
        <v>14</v>
      </c>
      <c r="J3827" s="154" t="s">
        <v>75</v>
      </c>
    </row>
    <row r="3828" spans="1:10" x14ac:dyDescent="0.3">
      <c r="A3828" s="151">
        <v>3827</v>
      </c>
      <c r="B3828" s="151" t="s">
        <v>8017</v>
      </c>
      <c r="C3828" s="151" t="s">
        <v>8018</v>
      </c>
      <c r="D3828" s="151" t="s">
        <v>7997</v>
      </c>
      <c r="E3828" s="151" t="s">
        <v>7998</v>
      </c>
      <c r="F3828" s="151">
        <v>8</v>
      </c>
      <c r="G3828" s="151" t="s">
        <v>1141</v>
      </c>
      <c r="H3828" s="153">
        <v>7</v>
      </c>
      <c r="I3828" s="151">
        <v>14</v>
      </c>
      <c r="J3828" s="154" t="s">
        <v>75</v>
      </c>
    </row>
    <row r="3829" spans="1:10" x14ac:dyDescent="0.3">
      <c r="A3829" s="151">
        <v>3828</v>
      </c>
      <c r="B3829" s="151" t="s">
        <v>8019</v>
      </c>
      <c r="C3829" s="151" t="s">
        <v>8020</v>
      </c>
      <c r="D3829" s="151" t="s">
        <v>7997</v>
      </c>
      <c r="E3829" s="151" t="s">
        <v>7998</v>
      </c>
      <c r="F3829" s="151">
        <v>8</v>
      </c>
      <c r="G3829" s="151" t="s">
        <v>1141</v>
      </c>
      <c r="H3829" s="153">
        <v>7</v>
      </c>
      <c r="I3829" s="151">
        <v>14</v>
      </c>
      <c r="J3829" s="154" t="s">
        <v>75</v>
      </c>
    </row>
    <row r="3830" spans="1:10" x14ac:dyDescent="0.3">
      <c r="A3830" s="151">
        <v>3829</v>
      </c>
      <c r="B3830" s="151" t="s">
        <v>8021</v>
      </c>
      <c r="C3830" s="151" t="s">
        <v>8022</v>
      </c>
      <c r="D3830" s="151" t="s">
        <v>7997</v>
      </c>
      <c r="E3830" s="151" t="s">
        <v>7998</v>
      </c>
      <c r="F3830" s="151">
        <v>8</v>
      </c>
      <c r="G3830" s="151" t="s">
        <v>1141</v>
      </c>
      <c r="H3830" s="153">
        <v>7</v>
      </c>
      <c r="I3830" s="151">
        <v>14</v>
      </c>
      <c r="J3830" s="154" t="s">
        <v>75</v>
      </c>
    </row>
    <row r="3831" spans="1:10" x14ac:dyDescent="0.3">
      <c r="A3831" s="151">
        <v>3830</v>
      </c>
      <c r="B3831" s="151" t="s">
        <v>8023</v>
      </c>
      <c r="C3831" s="151" t="s">
        <v>8024</v>
      </c>
      <c r="D3831" s="151" t="s">
        <v>7997</v>
      </c>
      <c r="E3831" s="151" t="s">
        <v>7998</v>
      </c>
      <c r="F3831" s="151">
        <v>8</v>
      </c>
      <c r="G3831" s="151" t="s">
        <v>1141</v>
      </c>
      <c r="H3831" s="153">
        <v>7</v>
      </c>
      <c r="I3831" s="151">
        <v>14</v>
      </c>
      <c r="J3831" s="154" t="s">
        <v>75</v>
      </c>
    </row>
    <row r="3832" spans="1:10" x14ac:dyDescent="0.3">
      <c r="A3832" s="151">
        <v>3831</v>
      </c>
      <c r="B3832" s="151" t="s">
        <v>8025</v>
      </c>
      <c r="C3832" s="151" t="s">
        <v>8026</v>
      </c>
      <c r="D3832" s="151" t="s">
        <v>8027</v>
      </c>
      <c r="E3832" s="151" t="s">
        <v>8028</v>
      </c>
      <c r="F3832" s="151">
        <v>8</v>
      </c>
      <c r="G3832" s="151" t="s">
        <v>1141</v>
      </c>
      <c r="H3832" s="153">
        <v>8</v>
      </c>
      <c r="I3832" s="151">
        <v>16</v>
      </c>
      <c r="J3832" s="154" t="s">
        <v>161</v>
      </c>
    </row>
    <row r="3833" spans="1:10" x14ac:dyDescent="0.3">
      <c r="A3833" s="151">
        <v>3832</v>
      </c>
      <c r="B3833" s="151" t="s">
        <v>8029</v>
      </c>
      <c r="C3833" s="151" t="s">
        <v>8030</v>
      </c>
      <c r="D3833" s="151" t="s">
        <v>8027</v>
      </c>
      <c r="E3833" s="151" t="s">
        <v>8028</v>
      </c>
      <c r="F3833" s="151">
        <v>8</v>
      </c>
      <c r="G3833" s="151" t="s">
        <v>1141</v>
      </c>
      <c r="H3833" s="153">
        <v>9</v>
      </c>
      <c r="I3833" s="151">
        <v>17</v>
      </c>
      <c r="J3833" s="154" t="s">
        <v>72</v>
      </c>
    </row>
    <row r="3834" spans="1:10" x14ac:dyDescent="0.3">
      <c r="A3834" s="151">
        <v>3833</v>
      </c>
      <c r="B3834" s="151" t="s">
        <v>8031</v>
      </c>
      <c r="C3834" s="151" t="s">
        <v>8032</v>
      </c>
      <c r="D3834" s="151" t="s">
        <v>8027</v>
      </c>
      <c r="E3834" s="151" t="s">
        <v>8028</v>
      </c>
      <c r="F3834" s="151">
        <v>8</v>
      </c>
      <c r="G3834" s="151" t="s">
        <v>1141</v>
      </c>
      <c r="H3834" s="153">
        <v>8</v>
      </c>
      <c r="I3834" s="151">
        <v>16</v>
      </c>
      <c r="J3834" s="154" t="s">
        <v>161</v>
      </c>
    </row>
    <row r="3835" spans="1:10" x14ac:dyDescent="0.3">
      <c r="A3835" s="151">
        <v>3834</v>
      </c>
      <c r="B3835" s="151" t="s">
        <v>8033</v>
      </c>
      <c r="C3835" s="151" t="s">
        <v>8034</v>
      </c>
      <c r="D3835" s="151" t="s">
        <v>8027</v>
      </c>
      <c r="E3835" s="151" t="s">
        <v>8028</v>
      </c>
      <c r="F3835" s="151">
        <v>8</v>
      </c>
      <c r="G3835" s="151" t="s">
        <v>1141</v>
      </c>
      <c r="H3835" s="153">
        <v>8</v>
      </c>
      <c r="I3835" s="151">
        <v>16</v>
      </c>
      <c r="J3835" s="154" t="s">
        <v>161</v>
      </c>
    </row>
    <row r="3836" spans="1:10" x14ac:dyDescent="0.3">
      <c r="A3836" s="151">
        <v>3835</v>
      </c>
      <c r="B3836" s="151" t="s">
        <v>8035</v>
      </c>
      <c r="C3836" s="151" t="s">
        <v>8036</v>
      </c>
      <c r="D3836" s="151" t="s">
        <v>8027</v>
      </c>
      <c r="E3836" s="151" t="s">
        <v>8028</v>
      </c>
      <c r="F3836" s="151">
        <v>8</v>
      </c>
      <c r="G3836" s="151" t="s">
        <v>1141</v>
      </c>
      <c r="H3836" s="153">
        <v>8</v>
      </c>
      <c r="I3836" s="151">
        <v>16</v>
      </c>
      <c r="J3836" s="154" t="s">
        <v>161</v>
      </c>
    </row>
    <row r="3837" spans="1:10" x14ac:dyDescent="0.3">
      <c r="A3837" s="151">
        <v>3836</v>
      </c>
      <c r="B3837" s="151" t="s">
        <v>8037</v>
      </c>
      <c r="C3837" s="151" t="s">
        <v>8038</v>
      </c>
      <c r="D3837" s="151" t="s">
        <v>8027</v>
      </c>
      <c r="E3837" s="151" t="s">
        <v>8028</v>
      </c>
      <c r="F3837" s="151">
        <v>8</v>
      </c>
      <c r="G3837" s="151" t="s">
        <v>1141</v>
      </c>
      <c r="H3837" s="153">
        <v>8</v>
      </c>
      <c r="I3837" s="151">
        <v>16</v>
      </c>
      <c r="J3837" s="154" t="s">
        <v>161</v>
      </c>
    </row>
    <row r="3838" spans="1:10" x14ac:dyDescent="0.3">
      <c r="A3838" s="151">
        <v>3837</v>
      </c>
      <c r="B3838" s="151" t="s">
        <v>8039</v>
      </c>
      <c r="C3838" s="151" t="s">
        <v>8040</v>
      </c>
      <c r="D3838" s="151" t="s">
        <v>8027</v>
      </c>
      <c r="E3838" s="151" t="s">
        <v>8028</v>
      </c>
      <c r="F3838" s="151">
        <v>8</v>
      </c>
      <c r="G3838" s="151" t="s">
        <v>1141</v>
      </c>
      <c r="H3838" s="153">
        <v>8</v>
      </c>
      <c r="I3838" s="151">
        <v>16</v>
      </c>
      <c r="J3838" s="154" t="s">
        <v>161</v>
      </c>
    </row>
    <row r="3839" spans="1:10" x14ac:dyDescent="0.3">
      <c r="A3839" s="151">
        <v>3838</v>
      </c>
      <c r="B3839" s="151" t="s">
        <v>8041</v>
      </c>
      <c r="C3839" s="151" t="s">
        <v>8042</v>
      </c>
      <c r="D3839" s="151" t="s">
        <v>8027</v>
      </c>
      <c r="E3839" s="151" t="s">
        <v>8028</v>
      </c>
      <c r="F3839" s="151">
        <v>8</v>
      </c>
      <c r="G3839" s="151" t="s">
        <v>1141</v>
      </c>
      <c r="H3839" s="153">
        <v>8</v>
      </c>
      <c r="I3839" s="151">
        <v>16</v>
      </c>
      <c r="J3839" s="154" t="s">
        <v>161</v>
      </c>
    </row>
    <row r="3840" spans="1:10" x14ac:dyDescent="0.3">
      <c r="A3840" s="151">
        <v>3839</v>
      </c>
      <c r="B3840" s="151" t="s">
        <v>8043</v>
      </c>
      <c r="C3840" s="151" t="s">
        <v>8044</v>
      </c>
      <c r="D3840" s="151" t="s">
        <v>8027</v>
      </c>
      <c r="E3840" s="151" t="s">
        <v>8028</v>
      </c>
      <c r="F3840" s="151">
        <v>8</v>
      </c>
      <c r="G3840" s="151" t="s">
        <v>1141</v>
      </c>
      <c r="H3840" s="153">
        <v>9</v>
      </c>
      <c r="I3840" s="151">
        <v>17</v>
      </c>
      <c r="J3840" s="154" t="s">
        <v>72</v>
      </c>
    </row>
    <row r="3841" spans="1:10" x14ac:dyDescent="0.3">
      <c r="A3841" s="151">
        <v>3840</v>
      </c>
      <c r="B3841" s="151" t="s">
        <v>8045</v>
      </c>
      <c r="C3841" s="151" t="s">
        <v>8046</v>
      </c>
      <c r="D3841" s="151" t="s">
        <v>8027</v>
      </c>
      <c r="E3841" s="151" t="s">
        <v>8028</v>
      </c>
      <c r="F3841" s="151">
        <v>8</v>
      </c>
      <c r="G3841" s="151" t="s">
        <v>1141</v>
      </c>
      <c r="H3841" s="153">
        <v>9</v>
      </c>
      <c r="I3841" s="151">
        <v>17</v>
      </c>
      <c r="J3841" s="154" t="s">
        <v>72</v>
      </c>
    </row>
    <row r="3842" spans="1:10" x14ac:dyDescent="0.3">
      <c r="A3842" s="151">
        <v>3841</v>
      </c>
      <c r="B3842" s="151" t="s">
        <v>8047</v>
      </c>
      <c r="C3842" s="151" t="s">
        <v>8048</v>
      </c>
      <c r="D3842" s="151" t="s">
        <v>8027</v>
      </c>
      <c r="E3842" s="151" t="s">
        <v>8028</v>
      </c>
      <c r="F3842" s="151">
        <v>8</v>
      </c>
      <c r="G3842" s="151" t="s">
        <v>1141</v>
      </c>
      <c r="H3842" s="153">
        <v>9</v>
      </c>
      <c r="I3842" s="151">
        <v>17</v>
      </c>
      <c r="J3842" s="154" t="s">
        <v>72</v>
      </c>
    </row>
    <row r="3843" spans="1:10" x14ac:dyDescent="0.3">
      <c r="A3843" s="151">
        <v>3842</v>
      </c>
      <c r="B3843" s="151" t="s">
        <v>8049</v>
      </c>
      <c r="C3843" s="151" t="s">
        <v>8050</v>
      </c>
      <c r="D3843" s="151" t="s">
        <v>8027</v>
      </c>
      <c r="E3843" s="151" t="s">
        <v>8028</v>
      </c>
      <c r="F3843" s="151">
        <v>8</v>
      </c>
      <c r="G3843" s="151" t="s">
        <v>1141</v>
      </c>
      <c r="H3843" s="153">
        <v>8</v>
      </c>
      <c r="I3843" s="151">
        <v>16</v>
      </c>
      <c r="J3843" s="154" t="s">
        <v>161</v>
      </c>
    </row>
    <row r="3844" spans="1:10" x14ac:dyDescent="0.3">
      <c r="A3844" s="151">
        <v>3843</v>
      </c>
      <c r="B3844" s="151" t="s">
        <v>8051</v>
      </c>
      <c r="C3844" s="151" t="s">
        <v>8052</v>
      </c>
      <c r="D3844" s="151" t="s">
        <v>8027</v>
      </c>
      <c r="E3844" s="151" t="s">
        <v>8028</v>
      </c>
      <c r="F3844" s="151">
        <v>8</v>
      </c>
      <c r="G3844" s="151" t="s">
        <v>1141</v>
      </c>
      <c r="H3844" s="153">
        <v>8</v>
      </c>
      <c r="I3844" s="151">
        <v>16</v>
      </c>
      <c r="J3844" s="154" t="s">
        <v>161</v>
      </c>
    </row>
    <row r="3845" spans="1:10" x14ac:dyDescent="0.3">
      <c r="A3845" s="151">
        <v>3844</v>
      </c>
      <c r="B3845" s="151" t="s">
        <v>8053</v>
      </c>
      <c r="C3845" s="151" t="s">
        <v>8054</v>
      </c>
      <c r="D3845" s="151" t="s">
        <v>8027</v>
      </c>
      <c r="E3845" s="151" t="s">
        <v>8028</v>
      </c>
      <c r="F3845" s="151">
        <v>8</v>
      </c>
      <c r="G3845" s="151" t="s">
        <v>1141</v>
      </c>
      <c r="H3845" s="153">
        <v>8</v>
      </c>
      <c r="I3845" s="151">
        <v>16</v>
      </c>
      <c r="J3845" s="154" t="s">
        <v>161</v>
      </c>
    </row>
    <row r="3846" spans="1:10" x14ac:dyDescent="0.3">
      <c r="A3846" s="151">
        <v>3845</v>
      </c>
      <c r="B3846" s="151" t="s">
        <v>8055</v>
      </c>
      <c r="C3846" s="151" t="s">
        <v>8056</v>
      </c>
      <c r="D3846" s="151" t="s">
        <v>8027</v>
      </c>
      <c r="E3846" s="151" t="s">
        <v>8028</v>
      </c>
      <c r="F3846" s="151">
        <v>8</v>
      </c>
      <c r="G3846" s="151" t="s">
        <v>1141</v>
      </c>
      <c r="H3846" s="153">
        <v>8</v>
      </c>
      <c r="I3846" s="151">
        <v>16</v>
      </c>
      <c r="J3846" s="154" t="s">
        <v>161</v>
      </c>
    </row>
    <row r="3847" spans="1:10" x14ac:dyDescent="0.3">
      <c r="A3847" s="151">
        <v>3846</v>
      </c>
      <c r="B3847" s="151" t="s">
        <v>8057</v>
      </c>
      <c r="C3847" s="151" t="s">
        <v>8058</v>
      </c>
      <c r="D3847" s="151" t="s">
        <v>8027</v>
      </c>
      <c r="E3847" s="151" t="s">
        <v>8028</v>
      </c>
      <c r="F3847" s="151">
        <v>8</v>
      </c>
      <c r="G3847" s="151" t="s">
        <v>1141</v>
      </c>
      <c r="H3847" s="153">
        <v>9</v>
      </c>
      <c r="I3847" s="151">
        <v>17</v>
      </c>
      <c r="J3847" s="154" t="s">
        <v>72</v>
      </c>
    </row>
    <row r="3848" spans="1:10" x14ac:dyDescent="0.3">
      <c r="A3848" s="151">
        <v>3847</v>
      </c>
      <c r="B3848" s="151" t="s">
        <v>8059</v>
      </c>
      <c r="C3848" s="151" t="s">
        <v>8060</v>
      </c>
      <c r="D3848" s="151" t="s">
        <v>8027</v>
      </c>
      <c r="E3848" s="151" t="s">
        <v>8028</v>
      </c>
      <c r="F3848" s="151">
        <v>8</v>
      </c>
      <c r="G3848" s="151" t="s">
        <v>1141</v>
      </c>
      <c r="H3848" s="153">
        <v>8</v>
      </c>
      <c r="I3848" s="151">
        <v>16</v>
      </c>
      <c r="J3848" s="154" t="s">
        <v>161</v>
      </c>
    </row>
    <row r="3849" spans="1:10" x14ac:dyDescent="0.3">
      <c r="A3849" s="151">
        <v>3848</v>
      </c>
      <c r="B3849" s="151" t="s">
        <v>8061</v>
      </c>
      <c r="C3849" s="151" t="s">
        <v>8062</v>
      </c>
      <c r="D3849" s="151" t="s">
        <v>8027</v>
      </c>
      <c r="E3849" s="151" t="s">
        <v>8028</v>
      </c>
      <c r="F3849" s="151">
        <v>8</v>
      </c>
      <c r="G3849" s="151" t="s">
        <v>1141</v>
      </c>
      <c r="H3849" s="153">
        <v>8</v>
      </c>
      <c r="I3849" s="151">
        <v>16</v>
      </c>
      <c r="J3849" s="154" t="s">
        <v>161</v>
      </c>
    </row>
    <row r="3850" spans="1:10" x14ac:dyDescent="0.3">
      <c r="A3850" s="151">
        <v>3849</v>
      </c>
      <c r="B3850" s="151" t="s">
        <v>8063</v>
      </c>
      <c r="C3850" s="151" t="s">
        <v>8064</v>
      </c>
      <c r="D3850" s="151" t="s">
        <v>8065</v>
      </c>
      <c r="E3850" s="151" t="s">
        <v>8066</v>
      </c>
      <c r="F3850" s="151">
        <v>8</v>
      </c>
      <c r="G3850" s="151" t="s">
        <v>1141</v>
      </c>
      <c r="H3850" s="153">
        <v>9</v>
      </c>
      <c r="I3850" s="151">
        <v>17</v>
      </c>
      <c r="J3850" s="154" t="s">
        <v>72</v>
      </c>
    </row>
    <row r="3851" spans="1:10" x14ac:dyDescent="0.3">
      <c r="A3851" s="151">
        <v>3850</v>
      </c>
      <c r="B3851" s="151" t="s">
        <v>8067</v>
      </c>
      <c r="C3851" s="151" t="s">
        <v>8068</v>
      </c>
      <c r="D3851" s="151" t="s">
        <v>8065</v>
      </c>
      <c r="E3851" s="151" t="s">
        <v>8066</v>
      </c>
      <c r="F3851" s="151">
        <v>8</v>
      </c>
      <c r="G3851" s="151" t="s">
        <v>1141</v>
      </c>
      <c r="H3851" s="153">
        <v>9</v>
      </c>
      <c r="I3851" s="151">
        <v>17</v>
      </c>
      <c r="J3851" s="154" t="s">
        <v>72</v>
      </c>
    </row>
    <row r="3852" spans="1:10" x14ac:dyDescent="0.3">
      <c r="A3852" s="151">
        <v>3851</v>
      </c>
      <c r="B3852" s="151" t="s">
        <v>8069</v>
      </c>
      <c r="C3852" s="151" t="s">
        <v>8070</v>
      </c>
      <c r="D3852" s="151" t="s">
        <v>8065</v>
      </c>
      <c r="E3852" s="151" t="s">
        <v>8066</v>
      </c>
      <c r="F3852" s="151">
        <v>8</v>
      </c>
      <c r="G3852" s="151" t="s">
        <v>1141</v>
      </c>
      <c r="H3852" s="153">
        <v>6</v>
      </c>
      <c r="I3852" s="151">
        <v>10</v>
      </c>
      <c r="J3852" s="154" t="s">
        <v>277</v>
      </c>
    </row>
    <row r="3853" spans="1:10" x14ac:dyDescent="0.3">
      <c r="A3853" s="151">
        <v>3852</v>
      </c>
      <c r="B3853" s="151" t="s">
        <v>8071</v>
      </c>
      <c r="C3853" s="151" t="s">
        <v>8072</v>
      </c>
      <c r="D3853" s="151" t="s">
        <v>8065</v>
      </c>
      <c r="E3853" s="151" t="s">
        <v>8066</v>
      </c>
      <c r="F3853" s="151">
        <v>8</v>
      </c>
      <c r="G3853" s="151" t="s">
        <v>1141</v>
      </c>
      <c r="H3853" s="153">
        <v>6</v>
      </c>
      <c r="I3853" s="151">
        <v>10</v>
      </c>
      <c r="J3853" s="154" t="s">
        <v>277</v>
      </c>
    </row>
    <row r="3854" spans="1:10" x14ac:dyDescent="0.3">
      <c r="A3854" s="151">
        <v>3853</v>
      </c>
      <c r="B3854" s="151" t="s">
        <v>8073</v>
      </c>
      <c r="C3854" s="151" t="s">
        <v>8074</v>
      </c>
      <c r="D3854" s="151" t="s">
        <v>8065</v>
      </c>
      <c r="E3854" s="151" t="s">
        <v>8066</v>
      </c>
      <c r="F3854" s="151">
        <v>8</v>
      </c>
      <c r="G3854" s="151" t="s">
        <v>1141</v>
      </c>
      <c r="H3854" s="153">
        <v>6</v>
      </c>
      <c r="I3854" s="151">
        <v>10</v>
      </c>
      <c r="J3854" s="154" t="s">
        <v>277</v>
      </c>
    </row>
    <row r="3855" spans="1:10" x14ac:dyDescent="0.3">
      <c r="A3855" s="151">
        <v>3854</v>
      </c>
      <c r="B3855" s="151" t="s">
        <v>8075</v>
      </c>
      <c r="C3855" s="151" t="s">
        <v>8076</v>
      </c>
      <c r="D3855" s="151" t="s">
        <v>8065</v>
      </c>
      <c r="E3855" s="151" t="s">
        <v>8066</v>
      </c>
      <c r="F3855" s="151">
        <v>8</v>
      </c>
      <c r="G3855" s="151" t="s">
        <v>1141</v>
      </c>
      <c r="H3855" s="153">
        <v>6</v>
      </c>
      <c r="I3855" s="151">
        <v>10</v>
      </c>
      <c r="J3855" s="154" t="s">
        <v>277</v>
      </c>
    </row>
    <row r="3856" spans="1:10" x14ac:dyDescent="0.3">
      <c r="A3856" s="151">
        <v>3855</v>
      </c>
      <c r="B3856" s="151" t="s">
        <v>8077</v>
      </c>
      <c r="C3856" s="151" t="s">
        <v>8078</v>
      </c>
      <c r="D3856" s="151" t="s">
        <v>8065</v>
      </c>
      <c r="E3856" s="151" t="s">
        <v>8066</v>
      </c>
      <c r="F3856" s="151">
        <v>8</v>
      </c>
      <c r="G3856" s="151" t="s">
        <v>1141</v>
      </c>
      <c r="H3856" s="153">
        <v>6</v>
      </c>
      <c r="I3856" s="151">
        <v>10</v>
      </c>
      <c r="J3856" s="154" t="s">
        <v>277</v>
      </c>
    </row>
    <row r="3857" spans="1:10" x14ac:dyDescent="0.3">
      <c r="A3857" s="151">
        <v>3856</v>
      </c>
      <c r="B3857" s="151" t="s">
        <v>8079</v>
      </c>
      <c r="C3857" s="151" t="s">
        <v>8080</v>
      </c>
      <c r="D3857" s="151" t="s">
        <v>8065</v>
      </c>
      <c r="E3857" s="151" t="s">
        <v>8066</v>
      </c>
      <c r="F3857" s="151">
        <v>8</v>
      </c>
      <c r="G3857" s="151" t="s">
        <v>1141</v>
      </c>
      <c r="H3857" s="153">
        <v>6</v>
      </c>
      <c r="I3857" s="151">
        <v>10</v>
      </c>
      <c r="J3857" s="154" t="s">
        <v>277</v>
      </c>
    </row>
    <row r="3858" spans="1:10" x14ac:dyDescent="0.3">
      <c r="A3858" s="151">
        <v>3857</v>
      </c>
      <c r="B3858" s="151" t="s">
        <v>8081</v>
      </c>
      <c r="C3858" s="151" t="s">
        <v>8082</v>
      </c>
      <c r="D3858" s="151" t="s">
        <v>8065</v>
      </c>
      <c r="E3858" s="151" t="s">
        <v>8066</v>
      </c>
      <c r="F3858" s="151">
        <v>8</v>
      </c>
      <c r="G3858" s="151" t="s">
        <v>1141</v>
      </c>
      <c r="H3858" s="153">
        <v>6</v>
      </c>
      <c r="I3858" s="151">
        <v>10</v>
      </c>
      <c r="J3858" s="154" t="s">
        <v>277</v>
      </c>
    </row>
    <row r="3859" spans="1:10" x14ac:dyDescent="0.3">
      <c r="A3859" s="151">
        <v>3858</v>
      </c>
      <c r="B3859" s="151" t="s">
        <v>8083</v>
      </c>
      <c r="C3859" s="151" t="s">
        <v>8084</v>
      </c>
      <c r="D3859" s="151" t="s">
        <v>8065</v>
      </c>
      <c r="E3859" s="151" t="s">
        <v>8066</v>
      </c>
      <c r="F3859" s="151">
        <v>8</v>
      </c>
      <c r="G3859" s="151" t="s">
        <v>1141</v>
      </c>
      <c r="H3859" s="153">
        <v>9</v>
      </c>
      <c r="I3859" s="151">
        <v>17</v>
      </c>
      <c r="J3859" s="154" t="s">
        <v>72</v>
      </c>
    </row>
    <row r="3860" spans="1:10" x14ac:dyDescent="0.3">
      <c r="A3860" s="151">
        <v>3859</v>
      </c>
      <c r="B3860" s="151" t="s">
        <v>8085</v>
      </c>
      <c r="C3860" s="151" t="s">
        <v>8086</v>
      </c>
      <c r="D3860" s="151" t="s">
        <v>8065</v>
      </c>
      <c r="E3860" s="151" t="s">
        <v>8066</v>
      </c>
      <c r="F3860" s="151">
        <v>8</v>
      </c>
      <c r="G3860" s="151" t="s">
        <v>1141</v>
      </c>
      <c r="H3860" s="153">
        <v>6</v>
      </c>
      <c r="I3860" s="151">
        <v>10</v>
      </c>
      <c r="J3860" s="154" t="s">
        <v>277</v>
      </c>
    </row>
    <row r="3861" spans="1:10" x14ac:dyDescent="0.3">
      <c r="A3861" s="151">
        <v>3860</v>
      </c>
      <c r="B3861" s="151" t="s">
        <v>8087</v>
      </c>
      <c r="C3861" s="151" t="s">
        <v>8088</v>
      </c>
      <c r="D3861" s="151" t="s">
        <v>8065</v>
      </c>
      <c r="E3861" s="151" t="s">
        <v>8066</v>
      </c>
      <c r="F3861" s="151">
        <v>8</v>
      </c>
      <c r="G3861" s="151" t="s">
        <v>1141</v>
      </c>
      <c r="H3861" s="153">
        <v>6</v>
      </c>
      <c r="I3861" s="151">
        <v>10</v>
      </c>
      <c r="J3861" s="154" t="s">
        <v>277</v>
      </c>
    </row>
    <row r="3862" spans="1:10" x14ac:dyDescent="0.3">
      <c r="A3862" s="151">
        <v>3861</v>
      </c>
      <c r="B3862" s="151" t="s">
        <v>8089</v>
      </c>
      <c r="C3862" s="151" t="s">
        <v>8090</v>
      </c>
      <c r="D3862" s="151" t="s">
        <v>8065</v>
      </c>
      <c r="E3862" s="151" t="s">
        <v>8066</v>
      </c>
      <c r="F3862" s="151">
        <v>8</v>
      </c>
      <c r="G3862" s="151" t="s">
        <v>1141</v>
      </c>
      <c r="H3862" s="153">
        <v>6</v>
      </c>
      <c r="I3862" s="151">
        <v>10</v>
      </c>
      <c r="J3862" s="154" t="s">
        <v>277</v>
      </c>
    </row>
    <row r="3863" spans="1:10" x14ac:dyDescent="0.3">
      <c r="A3863" s="151">
        <v>3862</v>
      </c>
      <c r="B3863" s="151" t="s">
        <v>8091</v>
      </c>
      <c r="C3863" s="151" t="s">
        <v>8092</v>
      </c>
      <c r="D3863" s="151" t="s">
        <v>8065</v>
      </c>
      <c r="E3863" s="151" t="s">
        <v>8066</v>
      </c>
      <c r="F3863" s="151">
        <v>8</v>
      </c>
      <c r="G3863" s="151" t="s">
        <v>1141</v>
      </c>
      <c r="H3863" s="153">
        <v>6</v>
      </c>
      <c r="I3863" s="151">
        <v>10</v>
      </c>
      <c r="J3863" s="154" t="s">
        <v>277</v>
      </c>
    </row>
    <row r="3864" spans="1:10" x14ac:dyDescent="0.3">
      <c r="A3864" s="151">
        <v>3863</v>
      </c>
      <c r="B3864" s="151" t="s">
        <v>8093</v>
      </c>
      <c r="C3864" s="151" t="s">
        <v>8094</v>
      </c>
      <c r="D3864" s="151" t="s">
        <v>8065</v>
      </c>
      <c r="E3864" s="151" t="s">
        <v>8066</v>
      </c>
      <c r="F3864" s="151">
        <v>8</v>
      </c>
      <c r="G3864" s="151" t="s">
        <v>1141</v>
      </c>
      <c r="H3864" s="153">
        <v>6</v>
      </c>
      <c r="I3864" s="151">
        <v>10</v>
      </c>
      <c r="J3864" s="154" t="s">
        <v>277</v>
      </c>
    </row>
    <row r="3865" spans="1:10" x14ac:dyDescent="0.3">
      <c r="A3865" s="151">
        <v>3864</v>
      </c>
      <c r="B3865" s="151" t="s">
        <v>8095</v>
      </c>
      <c r="C3865" s="151" t="s">
        <v>8096</v>
      </c>
      <c r="D3865" s="151" t="s">
        <v>8065</v>
      </c>
      <c r="E3865" s="151" t="s">
        <v>8066</v>
      </c>
      <c r="F3865" s="151">
        <v>8</v>
      </c>
      <c r="G3865" s="151" t="s">
        <v>1141</v>
      </c>
      <c r="H3865" s="153">
        <v>6</v>
      </c>
      <c r="I3865" s="151">
        <v>10</v>
      </c>
      <c r="J3865" s="154" t="s">
        <v>277</v>
      </c>
    </row>
    <row r="3866" spans="1:10" x14ac:dyDescent="0.3">
      <c r="A3866" s="151">
        <v>3865</v>
      </c>
      <c r="B3866" s="151" t="s">
        <v>8097</v>
      </c>
      <c r="C3866" s="151" t="s">
        <v>8098</v>
      </c>
      <c r="D3866" s="151" t="s">
        <v>8065</v>
      </c>
      <c r="E3866" s="151" t="s">
        <v>8066</v>
      </c>
      <c r="F3866" s="151">
        <v>8</v>
      </c>
      <c r="G3866" s="151" t="s">
        <v>1141</v>
      </c>
      <c r="H3866" s="153">
        <v>9</v>
      </c>
      <c r="I3866" s="151">
        <v>17</v>
      </c>
      <c r="J3866" s="154" t="s">
        <v>72</v>
      </c>
    </row>
    <row r="3867" spans="1:10" x14ac:dyDescent="0.3">
      <c r="A3867" s="151">
        <v>3866</v>
      </c>
      <c r="B3867" s="151" t="s">
        <v>8099</v>
      </c>
      <c r="C3867" s="151" t="s">
        <v>8100</v>
      </c>
      <c r="D3867" s="151" t="s">
        <v>8065</v>
      </c>
      <c r="E3867" s="151" t="s">
        <v>8066</v>
      </c>
      <c r="F3867" s="151">
        <v>8</v>
      </c>
      <c r="G3867" s="151" t="s">
        <v>1141</v>
      </c>
      <c r="H3867" s="153">
        <v>9</v>
      </c>
      <c r="I3867" s="151">
        <v>17</v>
      </c>
      <c r="J3867" s="154" t="s">
        <v>72</v>
      </c>
    </row>
    <row r="3868" spans="1:10" x14ac:dyDescent="0.3">
      <c r="A3868" s="151">
        <v>3867</v>
      </c>
      <c r="B3868" s="151" t="s">
        <v>8101</v>
      </c>
      <c r="C3868" s="151" t="s">
        <v>8102</v>
      </c>
      <c r="D3868" s="151" t="s">
        <v>8065</v>
      </c>
      <c r="E3868" s="151" t="s">
        <v>8066</v>
      </c>
      <c r="F3868" s="151">
        <v>8</v>
      </c>
      <c r="G3868" s="151" t="s">
        <v>1141</v>
      </c>
      <c r="H3868" s="153">
        <v>6</v>
      </c>
      <c r="I3868" s="151">
        <v>10</v>
      </c>
      <c r="J3868" s="154" t="s">
        <v>277</v>
      </c>
    </row>
    <row r="3869" spans="1:10" x14ac:dyDescent="0.3">
      <c r="A3869" s="151">
        <v>3868</v>
      </c>
      <c r="B3869" s="151" t="s">
        <v>8103</v>
      </c>
      <c r="C3869" s="151" t="s">
        <v>8104</v>
      </c>
      <c r="D3869" s="151" t="s">
        <v>8065</v>
      </c>
      <c r="E3869" s="151" t="s">
        <v>8066</v>
      </c>
      <c r="F3869" s="151">
        <v>8</v>
      </c>
      <c r="G3869" s="151" t="s">
        <v>1141</v>
      </c>
      <c r="H3869" s="153">
        <v>6</v>
      </c>
      <c r="I3869" s="151">
        <v>10</v>
      </c>
      <c r="J3869" s="154" t="s">
        <v>277</v>
      </c>
    </row>
    <row r="3870" spans="1:10" x14ac:dyDescent="0.3">
      <c r="A3870" s="151">
        <v>3869</v>
      </c>
      <c r="B3870" s="151" t="s">
        <v>8105</v>
      </c>
      <c r="C3870" s="151" t="s">
        <v>8106</v>
      </c>
      <c r="D3870" s="151" t="s">
        <v>8107</v>
      </c>
      <c r="E3870" s="151" t="s">
        <v>8108</v>
      </c>
      <c r="F3870" s="151">
        <v>8</v>
      </c>
      <c r="G3870" s="151" t="s">
        <v>1141</v>
      </c>
      <c r="H3870" s="153">
        <v>9</v>
      </c>
      <c r="I3870" s="151">
        <v>17</v>
      </c>
      <c r="J3870" s="154" t="s">
        <v>72</v>
      </c>
    </row>
    <row r="3871" spans="1:10" x14ac:dyDescent="0.3">
      <c r="A3871" s="151">
        <v>3870</v>
      </c>
      <c r="B3871" s="151" t="s">
        <v>8109</v>
      </c>
      <c r="C3871" s="151" t="s">
        <v>8110</v>
      </c>
      <c r="D3871" s="151" t="s">
        <v>8107</v>
      </c>
      <c r="E3871" s="151" t="s">
        <v>8108</v>
      </c>
      <c r="F3871" s="151">
        <v>8</v>
      </c>
      <c r="G3871" s="151" t="s">
        <v>1141</v>
      </c>
      <c r="H3871" s="153">
        <v>9</v>
      </c>
      <c r="I3871" s="151">
        <v>17</v>
      </c>
      <c r="J3871" s="154" t="s">
        <v>72</v>
      </c>
    </row>
    <row r="3872" spans="1:10" x14ac:dyDescent="0.3">
      <c r="A3872" s="151">
        <v>3871</v>
      </c>
      <c r="B3872" s="151" t="s">
        <v>8111</v>
      </c>
      <c r="C3872" s="151" t="s">
        <v>8112</v>
      </c>
      <c r="D3872" s="151" t="s">
        <v>8107</v>
      </c>
      <c r="E3872" s="151" t="s">
        <v>8108</v>
      </c>
      <c r="F3872" s="151">
        <v>8</v>
      </c>
      <c r="G3872" s="151" t="s">
        <v>1141</v>
      </c>
      <c r="H3872" s="153">
        <v>7</v>
      </c>
      <c r="I3872" s="151">
        <v>14</v>
      </c>
      <c r="J3872" s="154" t="s">
        <v>75</v>
      </c>
    </row>
    <row r="3873" spans="1:10" x14ac:dyDescent="0.3">
      <c r="A3873" s="151">
        <v>3872</v>
      </c>
      <c r="B3873" s="151" t="s">
        <v>8113</v>
      </c>
      <c r="C3873" s="151" t="s">
        <v>8114</v>
      </c>
      <c r="D3873" s="151" t="s">
        <v>8107</v>
      </c>
      <c r="E3873" s="151" t="s">
        <v>8108</v>
      </c>
      <c r="F3873" s="151">
        <v>8</v>
      </c>
      <c r="G3873" s="151" t="s">
        <v>1141</v>
      </c>
      <c r="H3873" s="153">
        <v>7</v>
      </c>
      <c r="I3873" s="151">
        <v>14</v>
      </c>
      <c r="J3873" s="154" t="s">
        <v>75</v>
      </c>
    </row>
    <row r="3874" spans="1:10" x14ac:dyDescent="0.3">
      <c r="A3874" s="151">
        <v>3873</v>
      </c>
      <c r="B3874" s="151" t="s">
        <v>8115</v>
      </c>
      <c r="C3874" s="151" t="s">
        <v>8116</v>
      </c>
      <c r="D3874" s="151" t="s">
        <v>8107</v>
      </c>
      <c r="E3874" s="151" t="s">
        <v>8108</v>
      </c>
      <c r="F3874" s="151">
        <v>8</v>
      </c>
      <c r="G3874" s="151" t="s">
        <v>1141</v>
      </c>
      <c r="H3874" s="153">
        <v>7</v>
      </c>
      <c r="I3874" s="151">
        <v>14</v>
      </c>
      <c r="J3874" s="154" t="s">
        <v>75</v>
      </c>
    </row>
    <row r="3875" spans="1:10" x14ac:dyDescent="0.3">
      <c r="A3875" s="151">
        <v>3874</v>
      </c>
      <c r="B3875" s="151" t="s">
        <v>8117</v>
      </c>
      <c r="C3875" s="151" t="s">
        <v>8118</v>
      </c>
      <c r="D3875" s="151" t="s">
        <v>8107</v>
      </c>
      <c r="E3875" s="151" t="s">
        <v>8108</v>
      </c>
      <c r="F3875" s="151">
        <v>8</v>
      </c>
      <c r="G3875" s="151" t="s">
        <v>1141</v>
      </c>
      <c r="H3875" s="153">
        <v>7</v>
      </c>
      <c r="I3875" s="151">
        <v>14</v>
      </c>
      <c r="J3875" s="154" t="s">
        <v>75</v>
      </c>
    </row>
    <row r="3876" spans="1:10" x14ac:dyDescent="0.3">
      <c r="A3876" s="151">
        <v>3875</v>
      </c>
      <c r="B3876" s="151" t="s">
        <v>8119</v>
      </c>
      <c r="C3876" s="151" t="s">
        <v>8120</v>
      </c>
      <c r="D3876" s="151" t="s">
        <v>8107</v>
      </c>
      <c r="E3876" s="151" t="s">
        <v>8108</v>
      </c>
      <c r="F3876" s="151">
        <v>8</v>
      </c>
      <c r="G3876" s="151" t="s">
        <v>1141</v>
      </c>
      <c r="H3876" s="153">
        <v>7</v>
      </c>
      <c r="I3876" s="151">
        <v>14</v>
      </c>
      <c r="J3876" s="154" t="s">
        <v>75</v>
      </c>
    </row>
    <row r="3877" spans="1:10" x14ac:dyDescent="0.3">
      <c r="A3877" s="151">
        <v>3876</v>
      </c>
      <c r="B3877" s="151" t="s">
        <v>8121</v>
      </c>
      <c r="C3877" s="151" t="s">
        <v>8122</v>
      </c>
      <c r="D3877" s="151" t="s">
        <v>8107</v>
      </c>
      <c r="E3877" s="151" t="s">
        <v>8108</v>
      </c>
      <c r="F3877" s="151">
        <v>8</v>
      </c>
      <c r="G3877" s="151" t="s">
        <v>1141</v>
      </c>
      <c r="H3877" s="153">
        <v>7</v>
      </c>
      <c r="I3877" s="151">
        <v>14</v>
      </c>
      <c r="J3877" s="154" t="s">
        <v>75</v>
      </c>
    </row>
    <row r="3878" spans="1:10" x14ac:dyDescent="0.3">
      <c r="A3878" s="151">
        <v>3877</v>
      </c>
      <c r="B3878" s="151" t="s">
        <v>8123</v>
      </c>
      <c r="C3878" s="151" t="s">
        <v>8124</v>
      </c>
      <c r="D3878" s="151" t="s">
        <v>8107</v>
      </c>
      <c r="E3878" s="151" t="s">
        <v>8108</v>
      </c>
      <c r="F3878" s="151">
        <v>8</v>
      </c>
      <c r="G3878" s="151" t="s">
        <v>1141</v>
      </c>
      <c r="H3878" s="153">
        <v>7</v>
      </c>
      <c r="I3878" s="151">
        <v>14</v>
      </c>
      <c r="J3878" s="154" t="s">
        <v>75</v>
      </c>
    </row>
    <row r="3879" spans="1:10" x14ac:dyDescent="0.3">
      <c r="A3879" s="151">
        <v>3878</v>
      </c>
      <c r="B3879" s="151" t="s">
        <v>8125</v>
      </c>
      <c r="C3879" s="151" t="s">
        <v>8126</v>
      </c>
      <c r="D3879" s="151" t="s">
        <v>8107</v>
      </c>
      <c r="E3879" s="151" t="s">
        <v>8108</v>
      </c>
      <c r="F3879" s="151">
        <v>8</v>
      </c>
      <c r="G3879" s="151" t="s">
        <v>1141</v>
      </c>
      <c r="H3879" s="153">
        <v>7</v>
      </c>
      <c r="I3879" s="151">
        <v>14</v>
      </c>
      <c r="J3879" s="154" t="s">
        <v>75</v>
      </c>
    </row>
    <row r="3880" spans="1:10" x14ac:dyDescent="0.3">
      <c r="A3880" s="151">
        <v>3879</v>
      </c>
      <c r="B3880" s="151" t="s">
        <v>8127</v>
      </c>
      <c r="C3880" s="151" t="s">
        <v>8128</v>
      </c>
      <c r="D3880" s="151" t="s">
        <v>8107</v>
      </c>
      <c r="E3880" s="151" t="s">
        <v>8108</v>
      </c>
      <c r="F3880" s="151">
        <v>8</v>
      </c>
      <c r="G3880" s="151" t="s">
        <v>1141</v>
      </c>
      <c r="H3880" s="153">
        <v>7</v>
      </c>
      <c r="I3880" s="151">
        <v>14</v>
      </c>
      <c r="J3880" s="154" t="s">
        <v>75</v>
      </c>
    </row>
    <row r="3881" spans="1:10" x14ac:dyDescent="0.3">
      <c r="A3881" s="151">
        <v>3880</v>
      </c>
      <c r="B3881" s="151" t="s">
        <v>8129</v>
      </c>
      <c r="C3881" s="151" t="s">
        <v>8130</v>
      </c>
      <c r="D3881" s="151" t="s">
        <v>8107</v>
      </c>
      <c r="E3881" s="151" t="s">
        <v>8108</v>
      </c>
      <c r="F3881" s="151">
        <v>8</v>
      </c>
      <c r="G3881" s="151" t="s">
        <v>1141</v>
      </c>
      <c r="H3881" s="153">
        <v>7</v>
      </c>
      <c r="I3881" s="151">
        <v>14</v>
      </c>
      <c r="J3881" s="154" t="s">
        <v>75</v>
      </c>
    </row>
    <row r="3882" spans="1:10" x14ac:dyDescent="0.3">
      <c r="A3882" s="151">
        <v>3881</v>
      </c>
      <c r="B3882" s="151" t="s">
        <v>8131</v>
      </c>
      <c r="C3882" s="151" t="s">
        <v>8132</v>
      </c>
      <c r="D3882" s="151" t="s">
        <v>8107</v>
      </c>
      <c r="E3882" s="151" t="s">
        <v>8108</v>
      </c>
      <c r="F3882" s="151">
        <v>8</v>
      </c>
      <c r="G3882" s="151" t="s">
        <v>1141</v>
      </c>
      <c r="H3882" s="153">
        <v>7</v>
      </c>
      <c r="I3882" s="151">
        <v>14</v>
      </c>
      <c r="J3882" s="154" t="s">
        <v>75</v>
      </c>
    </row>
    <row r="3883" spans="1:10" x14ac:dyDescent="0.3">
      <c r="A3883" s="151">
        <v>3882</v>
      </c>
      <c r="B3883" s="151" t="s">
        <v>8133</v>
      </c>
      <c r="C3883" s="151" t="s">
        <v>8134</v>
      </c>
      <c r="D3883" s="151" t="s">
        <v>8107</v>
      </c>
      <c r="E3883" s="151" t="s">
        <v>8108</v>
      </c>
      <c r="F3883" s="151">
        <v>8</v>
      </c>
      <c r="G3883" s="151" t="s">
        <v>1141</v>
      </c>
      <c r="H3883" s="153">
        <v>7</v>
      </c>
      <c r="I3883" s="151">
        <v>14</v>
      </c>
      <c r="J3883" s="154" t="s">
        <v>75</v>
      </c>
    </row>
    <row r="3884" spans="1:10" x14ac:dyDescent="0.3">
      <c r="A3884" s="151">
        <v>3883</v>
      </c>
      <c r="B3884" s="151" t="s">
        <v>8135</v>
      </c>
      <c r="C3884" s="151" t="s">
        <v>8136</v>
      </c>
      <c r="D3884" s="151" t="s">
        <v>8107</v>
      </c>
      <c r="E3884" s="151" t="s">
        <v>8108</v>
      </c>
      <c r="F3884" s="151">
        <v>8</v>
      </c>
      <c r="G3884" s="151" t="s">
        <v>1141</v>
      </c>
      <c r="H3884" s="153">
        <v>7</v>
      </c>
      <c r="I3884" s="151">
        <v>14</v>
      </c>
      <c r="J3884" s="154" t="s">
        <v>75</v>
      </c>
    </row>
    <row r="3885" spans="1:10" x14ac:dyDescent="0.3">
      <c r="A3885" s="151">
        <v>3884</v>
      </c>
      <c r="B3885" s="151" t="s">
        <v>8137</v>
      </c>
      <c r="C3885" s="151" t="s">
        <v>8138</v>
      </c>
      <c r="D3885" s="151" t="s">
        <v>8107</v>
      </c>
      <c r="E3885" s="151" t="s">
        <v>8108</v>
      </c>
      <c r="F3885" s="151">
        <v>8</v>
      </c>
      <c r="G3885" s="151" t="s">
        <v>1141</v>
      </c>
      <c r="H3885" s="153">
        <v>7</v>
      </c>
      <c r="I3885" s="151">
        <v>14</v>
      </c>
      <c r="J3885" s="154" t="s">
        <v>75</v>
      </c>
    </row>
    <row r="3886" spans="1:10" x14ac:dyDescent="0.3">
      <c r="A3886" s="151">
        <v>3885</v>
      </c>
      <c r="B3886" s="151" t="s">
        <v>8139</v>
      </c>
      <c r="C3886" s="151" t="s">
        <v>8140</v>
      </c>
      <c r="D3886" s="151" t="s">
        <v>8107</v>
      </c>
      <c r="E3886" s="151" t="s">
        <v>8108</v>
      </c>
      <c r="F3886" s="151">
        <v>8</v>
      </c>
      <c r="G3886" s="151" t="s">
        <v>1141</v>
      </c>
      <c r="H3886" s="153">
        <v>7</v>
      </c>
      <c r="I3886" s="151">
        <v>14</v>
      </c>
      <c r="J3886" s="154" t="s">
        <v>75</v>
      </c>
    </row>
    <row r="3887" spans="1:10" x14ac:dyDescent="0.3">
      <c r="A3887" s="151">
        <v>3886</v>
      </c>
      <c r="B3887" s="151" t="s">
        <v>8141</v>
      </c>
      <c r="C3887" s="151" t="s">
        <v>8142</v>
      </c>
      <c r="D3887" s="151" t="s">
        <v>8107</v>
      </c>
      <c r="E3887" s="151" t="s">
        <v>8108</v>
      </c>
      <c r="F3887" s="151">
        <v>8</v>
      </c>
      <c r="G3887" s="151" t="s">
        <v>1141</v>
      </c>
      <c r="H3887" s="153">
        <v>7</v>
      </c>
      <c r="I3887" s="151">
        <v>14</v>
      </c>
      <c r="J3887" s="154" t="s">
        <v>75</v>
      </c>
    </row>
    <row r="3888" spans="1:10" x14ac:dyDescent="0.3">
      <c r="A3888" s="151">
        <v>3887</v>
      </c>
      <c r="B3888" s="151" t="s">
        <v>8143</v>
      </c>
      <c r="C3888" s="151" t="s">
        <v>8144</v>
      </c>
      <c r="D3888" s="151" t="s">
        <v>8107</v>
      </c>
      <c r="E3888" s="151" t="s">
        <v>8108</v>
      </c>
      <c r="F3888" s="151">
        <v>8</v>
      </c>
      <c r="G3888" s="151" t="s">
        <v>1141</v>
      </c>
      <c r="H3888" s="153">
        <v>7</v>
      </c>
      <c r="I3888" s="151">
        <v>14</v>
      </c>
      <c r="J3888" s="154" t="s">
        <v>75</v>
      </c>
    </row>
    <row r="3889" spans="1:10" x14ac:dyDescent="0.3">
      <c r="A3889" s="151">
        <v>3888</v>
      </c>
      <c r="B3889" s="151" t="s">
        <v>8145</v>
      </c>
      <c r="C3889" s="151" t="s">
        <v>8146</v>
      </c>
      <c r="D3889" s="151" t="s">
        <v>8107</v>
      </c>
      <c r="E3889" s="151" t="s">
        <v>8108</v>
      </c>
      <c r="F3889" s="151">
        <v>8</v>
      </c>
      <c r="G3889" s="151" t="s">
        <v>1141</v>
      </c>
      <c r="H3889" s="153">
        <v>7</v>
      </c>
      <c r="I3889" s="151">
        <v>14</v>
      </c>
      <c r="J3889" s="154" t="s">
        <v>75</v>
      </c>
    </row>
    <row r="3890" spans="1:10" x14ac:dyDescent="0.3">
      <c r="A3890" s="151">
        <v>3889</v>
      </c>
      <c r="B3890" s="151" t="s">
        <v>8147</v>
      </c>
      <c r="C3890" s="151" t="s">
        <v>8148</v>
      </c>
      <c r="D3890" s="151" t="s">
        <v>8107</v>
      </c>
      <c r="E3890" s="151" t="s">
        <v>8108</v>
      </c>
      <c r="F3890" s="151">
        <v>8</v>
      </c>
      <c r="G3890" s="151" t="s">
        <v>1141</v>
      </c>
      <c r="H3890" s="153">
        <v>7</v>
      </c>
      <c r="I3890" s="151">
        <v>14</v>
      </c>
      <c r="J3890" s="154" t="s">
        <v>75</v>
      </c>
    </row>
    <row r="3891" spans="1:10" x14ac:dyDescent="0.3">
      <c r="A3891" s="151">
        <v>3890</v>
      </c>
      <c r="B3891" s="151" t="s">
        <v>8149</v>
      </c>
      <c r="C3891" s="151" t="s">
        <v>8150</v>
      </c>
      <c r="D3891" s="151" t="s">
        <v>8107</v>
      </c>
      <c r="E3891" s="151" t="s">
        <v>8108</v>
      </c>
      <c r="F3891" s="151">
        <v>8</v>
      </c>
      <c r="G3891" s="151" t="s">
        <v>1141</v>
      </c>
      <c r="H3891" s="153">
        <v>7</v>
      </c>
      <c r="I3891" s="151">
        <v>14</v>
      </c>
      <c r="J3891" s="154" t="s">
        <v>75</v>
      </c>
    </row>
    <row r="3892" spans="1:10" x14ac:dyDescent="0.3">
      <c r="A3892" s="151">
        <v>3891</v>
      </c>
      <c r="B3892" s="151" t="s">
        <v>8151</v>
      </c>
      <c r="C3892" s="151" t="s">
        <v>8152</v>
      </c>
      <c r="D3892" s="151" t="s">
        <v>8107</v>
      </c>
      <c r="E3892" s="151" t="s">
        <v>8108</v>
      </c>
      <c r="F3892" s="151">
        <v>8</v>
      </c>
      <c r="G3892" s="151" t="s">
        <v>1141</v>
      </c>
      <c r="H3892" s="153">
        <v>7</v>
      </c>
      <c r="I3892" s="151">
        <v>14</v>
      </c>
      <c r="J3892" s="154" t="s">
        <v>75</v>
      </c>
    </row>
    <row r="3893" spans="1:10" x14ac:dyDescent="0.3">
      <c r="A3893" s="151">
        <v>3892</v>
      </c>
      <c r="B3893" s="151" t="s">
        <v>8153</v>
      </c>
      <c r="C3893" s="151" t="s">
        <v>8154</v>
      </c>
      <c r="D3893" s="151" t="s">
        <v>8107</v>
      </c>
      <c r="E3893" s="151" t="s">
        <v>8108</v>
      </c>
      <c r="F3893" s="151">
        <v>8</v>
      </c>
      <c r="G3893" s="151" t="s">
        <v>1141</v>
      </c>
      <c r="H3893" s="153">
        <v>9</v>
      </c>
      <c r="I3893" s="151">
        <v>17</v>
      </c>
      <c r="J3893" s="154" t="s">
        <v>72</v>
      </c>
    </row>
    <row r="3894" spans="1:10" x14ac:dyDescent="0.3">
      <c r="A3894" s="151">
        <v>3893</v>
      </c>
      <c r="B3894" s="151" t="s">
        <v>8155</v>
      </c>
      <c r="C3894" s="151" t="s">
        <v>8156</v>
      </c>
      <c r="D3894" s="151" t="s">
        <v>8107</v>
      </c>
      <c r="E3894" s="151" t="s">
        <v>8108</v>
      </c>
      <c r="F3894" s="151">
        <v>8</v>
      </c>
      <c r="G3894" s="151" t="s">
        <v>1141</v>
      </c>
      <c r="H3894" s="153">
        <v>7</v>
      </c>
      <c r="I3894" s="151">
        <v>14</v>
      </c>
      <c r="J3894" s="154" t="s">
        <v>75</v>
      </c>
    </row>
    <row r="3895" spans="1:10" x14ac:dyDescent="0.3">
      <c r="A3895" s="151">
        <v>3894</v>
      </c>
      <c r="B3895" s="151" t="s">
        <v>8157</v>
      </c>
      <c r="C3895" s="151" t="s">
        <v>8158</v>
      </c>
      <c r="D3895" s="151" t="s">
        <v>8107</v>
      </c>
      <c r="E3895" s="151" t="s">
        <v>8108</v>
      </c>
      <c r="F3895" s="151">
        <v>8</v>
      </c>
      <c r="G3895" s="151" t="s">
        <v>1141</v>
      </c>
      <c r="H3895" s="153">
        <v>7</v>
      </c>
      <c r="I3895" s="151">
        <v>14</v>
      </c>
      <c r="J3895" s="154" t="s">
        <v>75</v>
      </c>
    </row>
    <row r="3896" spans="1:10" x14ac:dyDescent="0.3">
      <c r="A3896" s="151">
        <v>3895</v>
      </c>
      <c r="B3896" s="151" t="s">
        <v>8159</v>
      </c>
      <c r="C3896" s="151" t="s">
        <v>8160</v>
      </c>
      <c r="D3896" s="151" t="s">
        <v>8107</v>
      </c>
      <c r="E3896" s="151" t="s">
        <v>8108</v>
      </c>
      <c r="F3896" s="151">
        <v>8</v>
      </c>
      <c r="G3896" s="151" t="s">
        <v>1141</v>
      </c>
      <c r="H3896" s="153">
        <v>7</v>
      </c>
      <c r="I3896" s="151">
        <v>14</v>
      </c>
      <c r="J3896" s="154" t="s">
        <v>75</v>
      </c>
    </row>
    <row r="3897" spans="1:10" x14ac:dyDescent="0.3">
      <c r="A3897" s="151">
        <v>3896</v>
      </c>
      <c r="B3897" s="151" t="s">
        <v>8161</v>
      </c>
      <c r="C3897" s="151" t="s">
        <v>8162</v>
      </c>
      <c r="D3897" s="151" t="s">
        <v>8107</v>
      </c>
      <c r="E3897" s="151" t="s">
        <v>8108</v>
      </c>
      <c r="F3897" s="151">
        <v>8</v>
      </c>
      <c r="G3897" s="151" t="s">
        <v>1141</v>
      </c>
      <c r="H3897" s="153">
        <v>7</v>
      </c>
      <c r="I3897" s="151">
        <v>14</v>
      </c>
      <c r="J3897" s="154" t="s">
        <v>75</v>
      </c>
    </row>
    <row r="3898" spans="1:10" x14ac:dyDescent="0.3">
      <c r="A3898" s="151">
        <v>3897</v>
      </c>
      <c r="B3898" s="151" t="s">
        <v>8163</v>
      </c>
      <c r="C3898" s="151" t="s">
        <v>8164</v>
      </c>
      <c r="D3898" s="151" t="s">
        <v>8107</v>
      </c>
      <c r="E3898" s="151" t="s">
        <v>8108</v>
      </c>
      <c r="F3898" s="151">
        <v>8</v>
      </c>
      <c r="G3898" s="151" t="s">
        <v>1141</v>
      </c>
      <c r="H3898" s="153">
        <v>7</v>
      </c>
      <c r="I3898" s="151">
        <v>14</v>
      </c>
      <c r="J3898" s="154" t="s">
        <v>75</v>
      </c>
    </row>
    <row r="3899" spans="1:10" x14ac:dyDescent="0.3">
      <c r="A3899" s="151">
        <v>3898</v>
      </c>
      <c r="B3899" s="151" t="s">
        <v>8165</v>
      </c>
      <c r="C3899" s="151" t="s">
        <v>8166</v>
      </c>
      <c r="D3899" s="151" t="s">
        <v>8107</v>
      </c>
      <c r="E3899" s="151" t="s">
        <v>8108</v>
      </c>
      <c r="F3899" s="151">
        <v>8</v>
      </c>
      <c r="G3899" s="151" t="s">
        <v>1141</v>
      </c>
      <c r="H3899" s="153">
        <v>7</v>
      </c>
      <c r="I3899" s="151">
        <v>14</v>
      </c>
      <c r="J3899" s="154" t="s">
        <v>75</v>
      </c>
    </row>
    <row r="3900" spans="1:10" x14ac:dyDescent="0.3">
      <c r="A3900" s="151">
        <v>3899</v>
      </c>
      <c r="B3900" s="151" t="s">
        <v>8167</v>
      </c>
      <c r="C3900" s="151" t="s">
        <v>8168</v>
      </c>
      <c r="D3900" s="151" t="s">
        <v>8107</v>
      </c>
      <c r="E3900" s="151" t="s">
        <v>8108</v>
      </c>
      <c r="F3900" s="151">
        <v>8</v>
      </c>
      <c r="G3900" s="151" t="s">
        <v>1141</v>
      </c>
      <c r="H3900" s="153">
        <v>7</v>
      </c>
      <c r="I3900" s="151">
        <v>14</v>
      </c>
      <c r="J3900" s="154" t="s">
        <v>75</v>
      </c>
    </row>
    <row r="3901" spans="1:10" x14ac:dyDescent="0.3">
      <c r="A3901" s="151">
        <v>3900</v>
      </c>
      <c r="B3901" s="151" t="s">
        <v>8169</v>
      </c>
      <c r="C3901" s="151" t="s">
        <v>8170</v>
      </c>
      <c r="D3901" s="151" t="s">
        <v>8107</v>
      </c>
      <c r="E3901" s="151" t="s">
        <v>8108</v>
      </c>
      <c r="F3901" s="151">
        <v>8</v>
      </c>
      <c r="G3901" s="151" t="s">
        <v>1141</v>
      </c>
      <c r="H3901" s="153">
        <v>7</v>
      </c>
      <c r="I3901" s="151">
        <v>14</v>
      </c>
      <c r="J3901" s="154" t="s">
        <v>75</v>
      </c>
    </row>
    <row r="3902" spans="1:10" x14ac:dyDescent="0.3">
      <c r="A3902" s="151">
        <v>3901</v>
      </c>
      <c r="B3902" s="151" t="s">
        <v>8171</v>
      </c>
      <c r="C3902" s="151" t="s">
        <v>8172</v>
      </c>
      <c r="D3902" s="151" t="s">
        <v>8173</v>
      </c>
      <c r="E3902" s="151" t="s">
        <v>8174</v>
      </c>
      <c r="F3902" s="151">
        <v>8</v>
      </c>
      <c r="G3902" s="151" t="s">
        <v>1141</v>
      </c>
      <c r="H3902" s="153">
        <v>6</v>
      </c>
      <c r="I3902" s="151">
        <v>10</v>
      </c>
      <c r="J3902" s="154" t="s">
        <v>277</v>
      </c>
    </row>
    <row r="3903" spans="1:10" x14ac:dyDescent="0.3">
      <c r="A3903" s="151">
        <v>3902</v>
      </c>
      <c r="B3903" s="151" t="s">
        <v>8175</v>
      </c>
      <c r="C3903" s="151" t="s">
        <v>8176</v>
      </c>
      <c r="D3903" s="151" t="s">
        <v>8173</v>
      </c>
      <c r="E3903" s="151" t="s">
        <v>8174</v>
      </c>
      <c r="F3903" s="151">
        <v>8</v>
      </c>
      <c r="G3903" s="151" t="s">
        <v>1141</v>
      </c>
      <c r="H3903" s="153">
        <v>6</v>
      </c>
      <c r="I3903" s="151">
        <v>10</v>
      </c>
      <c r="J3903" s="154" t="s">
        <v>277</v>
      </c>
    </row>
    <row r="3904" spans="1:10" x14ac:dyDescent="0.3">
      <c r="A3904" s="151">
        <v>3903</v>
      </c>
      <c r="B3904" s="151" t="s">
        <v>8177</v>
      </c>
      <c r="C3904" s="151" t="s">
        <v>8178</v>
      </c>
      <c r="D3904" s="151" t="s">
        <v>8173</v>
      </c>
      <c r="E3904" s="151" t="s">
        <v>8174</v>
      </c>
      <c r="F3904" s="151">
        <v>8</v>
      </c>
      <c r="G3904" s="151" t="s">
        <v>1141</v>
      </c>
      <c r="H3904" s="153">
        <v>6</v>
      </c>
      <c r="I3904" s="151">
        <v>10</v>
      </c>
      <c r="J3904" s="154" t="s">
        <v>277</v>
      </c>
    </row>
    <row r="3905" spans="1:10" x14ac:dyDescent="0.3">
      <c r="A3905" s="151">
        <v>3904</v>
      </c>
      <c r="B3905" s="151" t="s">
        <v>8179</v>
      </c>
      <c r="C3905" s="151" t="s">
        <v>8180</v>
      </c>
      <c r="D3905" s="151" t="s">
        <v>8173</v>
      </c>
      <c r="E3905" s="151" t="s">
        <v>8174</v>
      </c>
      <c r="F3905" s="151">
        <v>8</v>
      </c>
      <c r="G3905" s="151" t="s">
        <v>1141</v>
      </c>
      <c r="H3905" s="153">
        <v>6</v>
      </c>
      <c r="I3905" s="151">
        <v>10</v>
      </c>
      <c r="J3905" s="154" t="s">
        <v>277</v>
      </c>
    </row>
    <row r="3906" spans="1:10" x14ac:dyDescent="0.3">
      <c r="A3906" s="151">
        <v>3905</v>
      </c>
      <c r="B3906" s="151" t="s">
        <v>8181</v>
      </c>
      <c r="C3906" s="151" t="s">
        <v>8182</v>
      </c>
      <c r="D3906" s="151" t="s">
        <v>8173</v>
      </c>
      <c r="E3906" s="151" t="s">
        <v>8174</v>
      </c>
      <c r="F3906" s="151">
        <v>8</v>
      </c>
      <c r="G3906" s="151" t="s">
        <v>1141</v>
      </c>
      <c r="H3906" s="153">
        <v>6</v>
      </c>
      <c r="I3906" s="151">
        <v>10</v>
      </c>
      <c r="J3906" s="154" t="s">
        <v>277</v>
      </c>
    </row>
    <row r="3907" spans="1:10" x14ac:dyDescent="0.3">
      <c r="A3907" s="151">
        <v>3906</v>
      </c>
      <c r="B3907" s="151" t="s">
        <v>8183</v>
      </c>
      <c r="C3907" s="151" t="s">
        <v>8184</v>
      </c>
      <c r="D3907" s="151" t="s">
        <v>8173</v>
      </c>
      <c r="E3907" s="151" t="s">
        <v>8174</v>
      </c>
      <c r="F3907" s="151">
        <v>8</v>
      </c>
      <c r="G3907" s="151" t="s">
        <v>1141</v>
      </c>
      <c r="H3907" s="153">
        <v>6</v>
      </c>
      <c r="I3907" s="151">
        <v>10</v>
      </c>
      <c r="J3907" s="154" t="s">
        <v>277</v>
      </c>
    </row>
    <row r="3908" spans="1:10" x14ac:dyDescent="0.3">
      <c r="A3908" s="151">
        <v>3907</v>
      </c>
      <c r="B3908" s="151" t="s">
        <v>8185</v>
      </c>
      <c r="C3908" s="151" t="s">
        <v>8186</v>
      </c>
      <c r="D3908" s="151" t="s">
        <v>8173</v>
      </c>
      <c r="E3908" s="151" t="s">
        <v>8174</v>
      </c>
      <c r="F3908" s="151">
        <v>8</v>
      </c>
      <c r="G3908" s="151" t="s">
        <v>1141</v>
      </c>
      <c r="H3908" s="153">
        <v>6</v>
      </c>
      <c r="I3908" s="151">
        <v>10</v>
      </c>
      <c r="J3908" s="154" t="s">
        <v>277</v>
      </c>
    </row>
    <row r="3909" spans="1:10" x14ac:dyDescent="0.3">
      <c r="A3909" s="151">
        <v>3908</v>
      </c>
      <c r="B3909" s="151" t="s">
        <v>8187</v>
      </c>
      <c r="C3909" s="151" t="s">
        <v>8188</v>
      </c>
      <c r="D3909" s="151" t="s">
        <v>8173</v>
      </c>
      <c r="E3909" s="151" t="s">
        <v>8174</v>
      </c>
      <c r="F3909" s="151">
        <v>8</v>
      </c>
      <c r="G3909" s="151" t="s">
        <v>1141</v>
      </c>
      <c r="H3909" s="153">
        <v>6</v>
      </c>
      <c r="I3909" s="151">
        <v>10</v>
      </c>
      <c r="J3909" s="154" t="s">
        <v>277</v>
      </c>
    </row>
    <row r="3910" spans="1:10" x14ac:dyDescent="0.3">
      <c r="A3910" s="151">
        <v>3909</v>
      </c>
      <c r="B3910" s="151" t="s">
        <v>8189</v>
      </c>
      <c r="C3910" s="151" t="s">
        <v>8190</v>
      </c>
      <c r="D3910" s="151" t="s">
        <v>8173</v>
      </c>
      <c r="E3910" s="151" t="s">
        <v>8174</v>
      </c>
      <c r="F3910" s="151">
        <v>8</v>
      </c>
      <c r="G3910" s="151" t="s">
        <v>1141</v>
      </c>
      <c r="H3910" s="153">
        <v>6</v>
      </c>
      <c r="I3910" s="151">
        <v>10</v>
      </c>
      <c r="J3910" s="154" t="s">
        <v>277</v>
      </c>
    </row>
    <row r="3911" spans="1:10" x14ac:dyDescent="0.3">
      <c r="A3911" s="151">
        <v>3910</v>
      </c>
      <c r="B3911" s="151" t="s">
        <v>8191</v>
      </c>
      <c r="C3911" s="151" t="s">
        <v>8192</v>
      </c>
      <c r="D3911" s="151" t="s">
        <v>8173</v>
      </c>
      <c r="E3911" s="151" t="s">
        <v>8174</v>
      </c>
      <c r="F3911" s="151">
        <v>8</v>
      </c>
      <c r="G3911" s="151" t="s">
        <v>1141</v>
      </c>
      <c r="H3911" s="153">
        <v>6</v>
      </c>
      <c r="I3911" s="151">
        <v>10</v>
      </c>
      <c r="J3911" s="154" t="s">
        <v>277</v>
      </c>
    </row>
    <row r="3912" spans="1:10" x14ac:dyDescent="0.3">
      <c r="A3912" s="151">
        <v>3911</v>
      </c>
      <c r="B3912" s="151" t="s">
        <v>8193</v>
      </c>
      <c r="C3912" s="151" t="s">
        <v>8194</v>
      </c>
      <c r="D3912" s="151" t="s">
        <v>8173</v>
      </c>
      <c r="E3912" s="151" t="s">
        <v>8174</v>
      </c>
      <c r="F3912" s="151">
        <v>8</v>
      </c>
      <c r="G3912" s="151" t="s">
        <v>1141</v>
      </c>
      <c r="H3912" s="153">
        <v>6</v>
      </c>
      <c r="I3912" s="151">
        <v>10</v>
      </c>
      <c r="J3912" s="154" t="s">
        <v>277</v>
      </c>
    </row>
    <row r="3913" spans="1:10" x14ac:dyDescent="0.3">
      <c r="A3913" s="151">
        <v>3912</v>
      </c>
      <c r="B3913" s="151" t="s">
        <v>8195</v>
      </c>
      <c r="C3913" s="151" t="s">
        <v>8196</v>
      </c>
      <c r="D3913" s="151" t="s">
        <v>8173</v>
      </c>
      <c r="E3913" s="151" t="s">
        <v>8174</v>
      </c>
      <c r="F3913" s="151">
        <v>8</v>
      </c>
      <c r="G3913" s="151" t="s">
        <v>1141</v>
      </c>
      <c r="H3913" s="153">
        <v>6</v>
      </c>
      <c r="I3913" s="151">
        <v>10</v>
      </c>
      <c r="J3913" s="154" t="s">
        <v>277</v>
      </c>
    </row>
    <row r="3914" spans="1:10" x14ac:dyDescent="0.3">
      <c r="A3914" s="151">
        <v>3913</v>
      </c>
      <c r="B3914" s="151" t="s">
        <v>8197</v>
      </c>
      <c r="C3914" s="151" t="s">
        <v>8198</v>
      </c>
      <c r="D3914" s="151" t="s">
        <v>8173</v>
      </c>
      <c r="E3914" s="151" t="s">
        <v>8174</v>
      </c>
      <c r="F3914" s="151">
        <v>8</v>
      </c>
      <c r="G3914" s="151" t="s">
        <v>1141</v>
      </c>
      <c r="H3914" s="153">
        <v>6</v>
      </c>
      <c r="I3914" s="151">
        <v>10</v>
      </c>
      <c r="J3914" s="154" t="s">
        <v>277</v>
      </c>
    </row>
    <row r="3915" spans="1:10" x14ac:dyDescent="0.3">
      <c r="A3915" s="151">
        <v>3914</v>
      </c>
      <c r="B3915" s="151" t="s">
        <v>8199</v>
      </c>
      <c r="C3915" s="151" t="s">
        <v>8200</v>
      </c>
      <c r="D3915" s="151" t="s">
        <v>8173</v>
      </c>
      <c r="E3915" s="151" t="s">
        <v>8174</v>
      </c>
      <c r="F3915" s="151">
        <v>8</v>
      </c>
      <c r="G3915" s="151" t="s">
        <v>1141</v>
      </c>
      <c r="H3915" s="153">
        <v>6</v>
      </c>
      <c r="I3915" s="151">
        <v>10</v>
      </c>
      <c r="J3915" s="154" t="s">
        <v>277</v>
      </c>
    </row>
    <row r="3916" spans="1:10" x14ac:dyDescent="0.3">
      <c r="A3916" s="151">
        <v>3915</v>
      </c>
      <c r="B3916" s="151" t="s">
        <v>8201</v>
      </c>
      <c r="C3916" s="151" t="s">
        <v>8202</v>
      </c>
      <c r="D3916" s="151" t="s">
        <v>8173</v>
      </c>
      <c r="E3916" s="151" t="s">
        <v>8174</v>
      </c>
      <c r="F3916" s="151">
        <v>8</v>
      </c>
      <c r="G3916" s="151" t="s">
        <v>1141</v>
      </c>
      <c r="H3916" s="153">
        <v>6</v>
      </c>
      <c r="I3916" s="151">
        <v>10</v>
      </c>
      <c r="J3916" s="154" t="s">
        <v>277</v>
      </c>
    </row>
    <row r="3917" spans="1:10" x14ac:dyDescent="0.3">
      <c r="A3917" s="151">
        <v>3916</v>
      </c>
      <c r="B3917" s="151" t="s">
        <v>8203</v>
      </c>
      <c r="C3917" s="151" t="s">
        <v>8204</v>
      </c>
      <c r="D3917" s="151" t="s">
        <v>8173</v>
      </c>
      <c r="E3917" s="151" t="s">
        <v>8174</v>
      </c>
      <c r="F3917" s="151">
        <v>8</v>
      </c>
      <c r="G3917" s="151" t="s">
        <v>1141</v>
      </c>
      <c r="H3917" s="153">
        <v>6</v>
      </c>
      <c r="I3917" s="151">
        <v>10</v>
      </c>
      <c r="J3917" s="154" t="s">
        <v>277</v>
      </c>
    </row>
    <row r="3918" spans="1:10" x14ac:dyDescent="0.3">
      <c r="A3918" s="151">
        <v>3917</v>
      </c>
      <c r="B3918" s="151" t="s">
        <v>8205</v>
      </c>
      <c r="C3918" s="151" t="s">
        <v>8206</v>
      </c>
      <c r="D3918" s="151" t="s">
        <v>8173</v>
      </c>
      <c r="E3918" s="151" t="s">
        <v>8174</v>
      </c>
      <c r="F3918" s="151">
        <v>8</v>
      </c>
      <c r="G3918" s="151" t="s">
        <v>1141</v>
      </c>
      <c r="H3918" s="153">
        <v>6</v>
      </c>
      <c r="I3918" s="151">
        <v>10</v>
      </c>
      <c r="J3918" s="154" t="s">
        <v>277</v>
      </c>
    </row>
    <row r="3919" spans="1:10" x14ac:dyDescent="0.3">
      <c r="A3919" s="151">
        <v>3918</v>
      </c>
      <c r="B3919" s="151" t="s">
        <v>8207</v>
      </c>
      <c r="C3919" s="151" t="s">
        <v>8208</v>
      </c>
      <c r="D3919" s="151" t="s">
        <v>8173</v>
      </c>
      <c r="E3919" s="151" t="s">
        <v>8174</v>
      </c>
      <c r="F3919" s="151">
        <v>8</v>
      </c>
      <c r="G3919" s="151" t="s">
        <v>1141</v>
      </c>
      <c r="H3919" s="153">
        <v>6</v>
      </c>
      <c r="I3919" s="151">
        <v>10</v>
      </c>
      <c r="J3919" s="154" t="s">
        <v>277</v>
      </c>
    </row>
    <row r="3920" spans="1:10" x14ac:dyDescent="0.3">
      <c r="A3920" s="151">
        <v>3919</v>
      </c>
      <c r="B3920" s="151" t="s">
        <v>8209</v>
      </c>
      <c r="C3920" s="151" t="s">
        <v>8210</v>
      </c>
      <c r="D3920" s="151" t="s">
        <v>8173</v>
      </c>
      <c r="E3920" s="151" t="s">
        <v>8174</v>
      </c>
      <c r="F3920" s="151">
        <v>8</v>
      </c>
      <c r="G3920" s="151" t="s">
        <v>1141</v>
      </c>
      <c r="H3920" s="153">
        <v>6</v>
      </c>
      <c r="I3920" s="151">
        <v>10</v>
      </c>
      <c r="J3920" s="154" t="s">
        <v>277</v>
      </c>
    </row>
    <row r="3921" spans="1:10" x14ac:dyDescent="0.3">
      <c r="A3921" s="151">
        <v>3920</v>
      </c>
      <c r="B3921" s="151" t="s">
        <v>8211</v>
      </c>
      <c r="C3921" s="151" t="s">
        <v>8212</v>
      </c>
      <c r="D3921" s="151" t="s">
        <v>8173</v>
      </c>
      <c r="E3921" s="151" t="s">
        <v>8174</v>
      </c>
      <c r="F3921" s="151">
        <v>8</v>
      </c>
      <c r="G3921" s="151" t="s">
        <v>1141</v>
      </c>
      <c r="H3921" s="153">
        <v>6</v>
      </c>
      <c r="I3921" s="151">
        <v>10</v>
      </c>
      <c r="J3921" s="154" t="s">
        <v>277</v>
      </c>
    </row>
    <row r="3922" spans="1:10" x14ac:dyDescent="0.3">
      <c r="A3922" s="151">
        <v>3921</v>
      </c>
      <c r="B3922" s="151" t="s">
        <v>8213</v>
      </c>
      <c r="C3922" s="151" t="s">
        <v>8214</v>
      </c>
      <c r="D3922" s="151" t="s">
        <v>8173</v>
      </c>
      <c r="E3922" s="151" t="s">
        <v>8174</v>
      </c>
      <c r="F3922" s="151">
        <v>8</v>
      </c>
      <c r="G3922" s="151" t="s">
        <v>1141</v>
      </c>
      <c r="H3922" s="153">
        <v>6</v>
      </c>
      <c r="I3922" s="151">
        <v>10</v>
      </c>
      <c r="J3922" s="154" t="s">
        <v>277</v>
      </c>
    </row>
    <row r="3923" spans="1:10" x14ac:dyDescent="0.3">
      <c r="A3923" s="151">
        <v>3922</v>
      </c>
      <c r="B3923" s="151" t="s">
        <v>8215</v>
      </c>
      <c r="C3923" s="151" t="s">
        <v>8216</v>
      </c>
      <c r="D3923" s="151" t="s">
        <v>8173</v>
      </c>
      <c r="E3923" s="151" t="s">
        <v>8174</v>
      </c>
      <c r="F3923" s="151">
        <v>8</v>
      </c>
      <c r="G3923" s="151" t="s">
        <v>1141</v>
      </c>
      <c r="H3923" s="153">
        <v>6</v>
      </c>
      <c r="I3923" s="151">
        <v>10</v>
      </c>
      <c r="J3923" s="154" t="s">
        <v>277</v>
      </c>
    </row>
    <row r="3924" spans="1:10" x14ac:dyDescent="0.3">
      <c r="A3924" s="151">
        <v>3923</v>
      </c>
      <c r="B3924" s="151" t="s">
        <v>8217</v>
      </c>
      <c r="C3924" s="151" t="s">
        <v>8218</v>
      </c>
      <c r="D3924" s="151" t="s">
        <v>8173</v>
      </c>
      <c r="E3924" s="151" t="s">
        <v>8174</v>
      </c>
      <c r="F3924" s="151">
        <v>8</v>
      </c>
      <c r="G3924" s="151" t="s">
        <v>1141</v>
      </c>
      <c r="H3924" s="153">
        <v>6</v>
      </c>
      <c r="I3924" s="151">
        <v>10</v>
      </c>
      <c r="J3924" s="154" t="s">
        <v>277</v>
      </c>
    </row>
    <row r="3925" spans="1:10" x14ac:dyDescent="0.3">
      <c r="A3925" s="151">
        <v>3924</v>
      </c>
      <c r="B3925" s="151" t="s">
        <v>8219</v>
      </c>
      <c r="C3925" s="151" t="s">
        <v>8220</v>
      </c>
      <c r="D3925" s="151" t="s">
        <v>8173</v>
      </c>
      <c r="E3925" s="151" t="s">
        <v>8174</v>
      </c>
      <c r="F3925" s="151">
        <v>8</v>
      </c>
      <c r="G3925" s="151" t="s">
        <v>1141</v>
      </c>
      <c r="H3925" s="153">
        <v>6</v>
      </c>
      <c r="I3925" s="151">
        <v>10</v>
      </c>
      <c r="J3925" s="154" t="s">
        <v>277</v>
      </c>
    </row>
    <row r="3926" spans="1:10" x14ac:dyDescent="0.3">
      <c r="A3926" s="151">
        <v>3925</v>
      </c>
      <c r="B3926" s="151" t="s">
        <v>8221</v>
      </c>
      <c r="C3926" s="151" t="s">
        <v>8222</v>
      </c>
      <c r="D3926" s="151" t="s">
        <v>8173</v>
      </c>
      <c r="E3926" s="151" t="s">
        <v>8174</v>
      </c>
      <c r="F3926" s="151">
        <v>8</v>
      </c>
      <c r="G3926" s="151" t="s">
        <v>1141</v>
      </c>
      <c r="H3926" s="153">
        <v>6</v>
      </c>
      <c r="I3926" s="151">
        <v>10</v>
      </c>
      <c r="J3926" s="154" t="s">
        <v>277</v>
      </c>
    </row>
    <row r="3927" spans="1:10" x14ac:dyDescent="0.3">
      <c r="A3927" s="151">
        <v>3926</v>
      </c>
      <c r="B3927" s="151" t="s">
        <v>8223</v>
      </c>
      <c r="C3927" s="151" t="s">
        <v>8224</v>
      </c>
      <c r="D3927" s="151" t="s">
        <v>8173</v>
      </c>
      <c r="E3927" s="151" t="s">
        <v>8174</v>
      </c>
      <c r="F3927" s="151">
        <v>8</v>
      </c>
      <c r="G3927" s="151" t="s">
        <v>1141</v>
      </c>
      <c r="H3927" s="153">
        <v>6</v>
      </c>
      <c r="I3927" s="151">
        <v>10</v>
      </c>
      <c r="J3927" s="154" t="s">
        <v>277</v>
      </c>
    </row>
    <row r="3928" spans="1:10" x14ac:dyDescent="0.3">
      <c r="A3928" s="151">
        <v>3927</v>
      </c>
      <c r="B3928" s="151" t="s">
        <v>8225</v>
      </c>
      <c r="C3928" s="151" t="s">
        <v>8226</v>
      </c>
      <c r="D3928" s="151" t="s">
        <v>8173</v>
      </c>
      <c r="E3928" s="151" t="s">
        <v>8174</v>
      </c>
      <c r="F3928" s="151">
        <v>8</v>
      </c>
      <c r="G3928" s="151" t="s">
        <v>1141</v>
      </c>
      <c r="H3928" s="153">
        <v>6</v>
      </c>
      <c r="I3928" s="151">
        <v>10</v>
      </c>
      <c r="J3928" s="154" t="s">
        <v>277</v>
      </c>
    </row>
    <row r="3929" spans="1:10" x14ac:dyDescent="0.3">
      <c r="A3929" s="151">
        <v>3928</v>
      </c>
      <c r="B3929" s="151" t="s">
        <v>8227</v>
      </c>
      <c r="C3929" s="151" t="s">
        <v>8228</v>
      </c>
      <c r="D3929" s="151" t="s">
        <v>8173</v>
      </c>
      <c r="E3929" s="151" t="s">
        <v>8174</v>
      </c>
      <c r="F3929" s="151">
        <v>8</v>
      </c>
      <c r="G3929" s="151" t="s">
        <v>1141</v>
      </c>
      <c r="H3929" s="153">
        <v>6</v>
      </c>
      <c r="I3929" s="151">
        <v>10</v>
      </c>
      <c r="J3929" s="154" t="s">
        <v>277</v>
      </c>
    </row>
    <row r="3930" spans="1:10" x14ac:dyDescent="0.3">
      <c r="A3930" s="151">
        <v>3929</v>
      </c>
      <c r="B3930" s="151" t="s">
        <v>8229</v>
      </c>
      <c r="C3930" s="151" t="s">
        <v>8230</v>
      </c>
      <c r="D3930" s="151" t="s">
        <v>8173</v>
      </c>
      <c r="E3930" s="151" t="s">
        <v>8174</v>
      </c>
      <c r="F3930" s="151">
        <v>8</v>
      </c>
      <c r="G3930" s="151" t="s">
        <v>1141</v>
      </c>
      <c r="H3930" s="153">
        <v>6</v>
      </c>
      <c r="I3930" s="151">
        <v>10</v>
      </c>
      <c r="J3930" s="154" t="s">
        <v>277</v>
      </c>
    </row>
    <row r="3931" spans="1:10" x14ac:dyDescent="0.3">
      <c r="A3931" s="151">
        <v>3930</v>
      </c>
      <c r="B3931" s="151" t="s">
        <v>8231</v>
      </c>
      <c r="C3931" s="151" t="s">
        <v>8232</v>
      </c>
      <c r="D3931" s="151" t="s">
        <v>8173</v>
      </c>
      <c r="E3931" s="151" t="s">
        <v>8174</v>
      </c>
      <c r="F3931" s="151">
        <v>8</v>
      </c>
      <c r="G3931" s="151" t="s">
        <v>1141</v>
      </c>
      <c r="H3931" s="153">
        <v>6</v>
      </c>
      <c r="I3931" s="151">
        <v>10</v>
      </c>
      <c r="J3931" s="154" t="s">
        <v>277</v>
      </c>
    </row>
    <row r="3932" spans="1:10" x14ac:dyDescent="0.3">
      <c r="A3932" s="151">
        <v>3931</v>
      </c>
      <c r="B3932" s="151" t="s">
        <v>8233</v>
      </c>
      <c r="C3932" s="151" t="s">
        <v>8234</v>
      </c>
      <c r="D3932" s="151" t="s">
        <v>8173</v>
      </c>
      <c r="E3932" s="151" t="s">
        <v>8174</v>
      </c>
      <c r="F3932" s="151">
        <v>8</v>
      </c>
      <c r="G3932" s="151" t="s">
        <v>1141</v>
      </c>
      <c r="H3932" s="153">
        <v>6</v>
      </c>
      <c r="I3932" s="151">
        <v>10</v>
      </c>
      <c r="J3932" s="154" t="s">
        <v>277</v>
      </c>
    </row>
    <row r="3933" spans="1:10" x14ac:dyDescent="0.3">
      <c r="A3933" s="151">
        <v>3932</v>
      </c>
      <c r="B3933" s="151" t="s">
        <v>8235</v>
      </c>
      <c r="C3933" s="151" t="s">
        <v>8236</v>
      </c>
      <c r="D3933" s="151" t="s">
        <v>8173</v>
      </c>
      <c r="E3933" s="151" t="s">
        <v>8174</v>
      </c>
      <c r="F3933" s="151">
        <v>8</v>
      </c>
      <c r="G3933" s="151" t="s">
        <v>1141</v>
      </c>
      <c r="H3933" s="153">
        <v>6</v>
      </c>
      <c r="I3933" s="151">
        <v>10</v>
      </c>
      <c r="J3933" s="154" t="s">
        <v>277</v>
      </c>
    </row>
    <row r="3934" spans="1:10" x14ac:dyDescent="0.3">
      <c r="A3934" s="151">
        <v>3933</v>
      </c>
      <c r="B3934" s="151" t="s">
        <v>8237</v>
      </c>
      <c r="C3934" s="151" t="s">
        <v>8238</v>
      </c>
      <c r="D3934" s="151" t="s">
        <v>8173</v>
      </c>
      <c r="E3934" s="151" t="s">
        <v>8174</v>
      </c>
      <c r="F3934" s="151">
        <v>8</v>
      </c>
      <c r="G3934" s="151" t="s">
        <v>1141</v>
      </c>
      <c r="H3934" s="153">
        <v>6</v>
      </c>
      <c r="I3934" s="151">
        <v>10</v>
      </c>
      <c r="J3934" s="154" t="s">
        <v>277</v>
      </c>
    </row>
    <row r="3935" spans="1:10" x14ac:dyDescent="0.3">
      <c r="A3935" s="151">
        <v>3934</v>
      </c>
      <c r="B3935" s="151" t="s">
        <v>8239</v>
      </c>
      <c r="C3935" s="151" t="s">
        <v>8240</v>
      </c>
      <c r="D3935" s="151" t="s">
        <v>8241</v>
      </c>
      <c r="E3935" s="151" t="s">
        <v>8242</v>
      </c>
      <c r="F3935" s="151">
        <v>8</v>
      </c>
      <c r="G3935" s="151" t="s">
        <v>1141</v>
      </c>
      <c r="H3935" s="153">
        <v>6</v>
      </c>
      <c r="I3935" s="151">
        <v>10</v>
      </c>
      <c r="J3935" s="154" t="s">
        <v>277</v>
      </c>
    </row>
    <row r="3936" spans="1:10" x14ac:dyDescent="0.3">
      <c r="A3936" s="151">
        <v>3935</v>
      </c>
      <c r="B3936" s="151" t="s">
        <v>8243</v>
      </c>
      <c r="C3936" s="151" t="s">
        <v>8244</v>
      </c>
      <c r="D3936" s="151" t="s">
        <v>8241</v>
      </c>
      <c r="E3936" s="151" t="s">
        <v>8242</v>
      </c>
      <c r="F3936" s="151">
        <v>8</v>
      </c>
      <c r="G3936" s="151" t="s">
        <v>1141</v>
      </c>
      <c r="H3936" s="153">
        <v>6</v>
      </c>
      <c r="I3936" s="151">
        <v>10</v>
      </c>
      <c r="J3936" s="154" t="s">
        <v>277</v>
      </c>
    </row>
    <row r="3937" spans="1:10" x14ac:dyDescent="0.3">
      <c r="A3937" s="151">
        <v>3936</v>
      </c>
      <c r="B3937" s="151" t="s">
        <v>8245</v>
      </c>
      <c r="C3937" s="151" t="s">
        <v>8246</v>
      </c>
      <c r="D3937" s="151" t="s">
        <v>8241</v>
      </c>
      <c r="E3937" s="151" t="s">
        <v>8242</v>
      </c>
      <c r="F3937" s="151">
        <v>8</v>
      </c>
      <c r="G3937" s="151" t="s">
        <v>1141</v>
      </c>
      <c r="H3937" s="153">
        <v>6</v>
      </c>
      <c r="I3937" s="151">
        <v>10</v>
      </c>
      <c r="J3937" s="154" t="s">
        <v>277</v>
      </c>
    </row>
    <row r="3938" spans="1:10" x14ac:dyDescent="0.3">
      <c r="A3938" s="151">
        <v>3937</v>
      </c>
      <c r="B3938" s="151" t="s">
        <v>8247</v>
      </c>
      <c r="C3938" s="151" t="s">
        <v>8248</v>
      </c>
      <c r="D3938" s="151" t="s">
        <v>8241</v>
      </c>
      <c r="E3938" s="151" t="s">
        <v>8242</v>
      </c>
      <c r="F3938" s="151">
        <v>8</v>
      </c>
      <c r="G3938" s="151" t="s">
        <v>1141</v>
      </c>
      <c r="H3938" s="153">
        <v>6</v>
      </c>
      <c r="I3938" s="151">
        <v>10</v>
      </c>
      <c r="J3938" s="154" t="s">
        <v>277</v>
      </c>
    </row>
    <row r="3939" spans="1:10" x14ac:dyDescent="0.3">
      <c r="A3939" s="151">
        <v>3938</v>
      </c>
      <c r="B3939" s="151" t="s">
        <v>8249</v>
      </c>
      <c r="C3939" s="151" t="s">
        <v>8250</v>
      </c>
      <c r="D3939" s="151" t="s">
        <v>8241</v>
      </c>
      <c r="E3939" s="151" t="s">
        <v>8242</v>
      </c>
      <c r="F3939" s="151">
        <v>8</v>
      </c>
      <c r="G3939" s="151" t="s">
        <v>1141</v>
      </c>
      <c r="H3939" s="153">
        <v>6</v>
      </c>
      <c r="I3939" s="151">
        <v>10</v>
      </c>
      <c r="J3939" s="154" t="s">
        <v>277</v>
      </c>
    </row>
    <row r="3940" spans="1:10" x14ac:dyDescent="0.3">
      <c r="A3940" s="151">
        <v>3939</v>
      </c>
      <c r="B3940" s="151" t="s">
        <v>8251</v>
      </c>
      <c r="C3940" s="151" t="s">
        <v>8252</v>
      </c>
      <c r="D3940" s="151" t="s">
        <v>8241</v>
      </c>
      <c r="E3940" s="151" t="s">
        <v>8242</v>
      </c>
      <c r="F3940" s="151">
        <v>8</v>
      </c>
      <c r="G3940" s="151" t="s">
        <v>1141</v>
      </c>
      <c r="H3940" s="153">
        <v>6</v>
      </c>
      <c r="I3940" s="151">
        <v>10</v>
      </c>
      <c r="J3940" s="154" t="s">
        <v>277</v>
      </c>
    </row>
    <row r="3941" spans="1:10" x14ac:dyDescent="0.3">
      <c r="A3941" s="151">
        <v>3940</v>
      </c>
      <c r="B3941" s="151" t="s">
        <v>8253</v>
      </c>
      <c r="C3941" s="151" t="s">
        <v>8254</v>
      </c>
      <c r="D3941" s="151" t="s">
        <v>8241</v>
      </c>
      <c r="E3941" s="151" t="s">
        <v>8242</v>
      </c>
      <c r="F3941" s="151">
        <v>8</v>
      </c>
      <c r="G3941" s="151" t="s">
        <v>1141</v>
      </c>
      <c r="H3941" s="153">
        <v>6</v>
      </c>
      <c r="I3941" s="151">
        <v>10</v>
      </c>
      <c r="J3941" s="154" t="s">
        <v>277</v>
      </c>
    </row>
    <row r="3942" spans="1:10" x14ac:dyDescent="0.3">
      <c r="A3942" s="151">
        <v>3941</v>
      </c>
      <c r="B3942" s="151" t="s">
        <v>8255</v>
      </c>
      <c r="C3942" s="151" t="s">
        <v>8256</v>
      </c>
      <c r="D3942" s="151" t="s">
        <v>8241</v>
      </c>
      <c r="E3942" s="151" t="s">
        <v>8242</v>
      </c>
      <c r="F3942" s="151">
        <v>8</v>
      </c>
      <c r="G3942" s="151" t="s">
        <v>1141</v>
      </c>
      <c r="H3942" s="153">
        <v>6</v>
      </c>
      <c r="I3942" s="151">
        <v>10</v>
      </c>
      <c r="J3942" s="154" t="s">
        <v>277</v>
      </c>
    </row>
    <row r="3943" spans="1:10" x14ac:dyDescent="0.3">
      <c r="A3943" s="151">
        <v>3942</v>
      </c>
      <c r="B3943" s="151" t="s">
        <v>8257</v>
      </c>
      <c r="C3943" s="151" t="s">
        <v>8258</v>
      </c>
      <c r="D3943" s="151" t="s">
        <v>8241</v>
      </c>
      <c r="E3943" s="151" t="s">
        <v>8242</v>
      </c>
      <c r="F3943" s="151">
        <v>8</v>
      </c>
      <c r="G3943" s="151" t="s">
        <v>1141</v>
      </c>
      <c r="H3943" s="153">
        <v>6</v>
      </c>
      <c r="I3943" s="151">
        <v>10</v>
      </c>
      <c r="J3943" s="154" t="s">
        <v>277</v>
      </c>
    </row>
    <row r="3944" spans="1:10" x14ac:dyDescent="0.3">
      <c r="A3944" s="151">
        <v>3943</v>
      </c>
      <c r="B3944" s="151" t="s">
        <v>8259</v>
      </c>
      <c r="C3944" s="151" t="s">
        <v>8260</v>
      </c>
      <c r="D3944" s="151" t="s">
        <v>8241</v>
      </c>
      <c r="E3944" s="151" t="s">
        <v>8242</v>
      </c>
      <c r="F3944" s="151">
        <v>8</v>
      </c>
      <c r="G3944" s="151" t="s">
        <v>1141</v>
      </c>
      <c r="H3944" s="153">
        <v>6</v>
      </c>
      <c r="I3944" s="151">
        <v>10</v>
      </c>
      <c r="J3944" s="154" t="s">
        <v>277</v>
      </c>
    </row>
    <row r="3945" spans="1:10" x14ac:dyDescent="0.3">
      <c r="A3945" s="151">
        <v>3944</v>
      </c>
      <c r="B3945" s="151" t="s">
        <v>8261</v>
      </c>
      <c r="C3945" s="151" t="s">
        <v>8262</v>
      </c>
      <c r="D3945" s="151" t="s">
        <v>8241</v>
      </c>
      <c r="E3945" s="151" t="s">
        <v>8242</v>
      </c>
      <c r="F3945" s="151">
        <v>8</v>
      </c>
      <c r="G3945" s="151" t="s">
        <v>1141</v>
      </c>
      <c r="H3945" s="153">
        <v>6</v>
      </c>
      <c r="I3945" s="151">
        <v>10</v>
      </c>
      <c r="J3945" s="154" t="s">
        <v>277</v>
      </c>
    </row>
    <row r="3946" spans="1:10" x14ac:dyDescent="0.3">
      <c r="A3946" s="151">
        <v>3945</v>
      </c>
      <c r="B3946" s="151" t="s">
        <v>8263</v>
      </c>
      <c r="C3946" s="151" t="s">
        <v>8264</v>
      </c>
      <c r="D3946" s="151" t="s">
        <v>8241</v>
      </c>
      <c r="E3946" s="151" t="s">
        <v>8242</v>
      </c>
      <c r="F3946" s="151">
        <v>8</v>
      </c>
      <c r="G3946" s="151" t="s">
        <v>1141</v>
      </c>
      <c r="H3946" s="153">
        <v>6</v>
      </c>
      <c r="I3946" s="151">
        <v>10</v>
      </c>
      <c r="J3946" s="154" t="s">
        <v>277</v>
      </c>
    </row>
    <row r="3947" spans="1:10" x14ac:dyDescent="0.3">
      <c r="A3947" s="151">
        <v>3946</v>
      </c>
      <c r="B3947" s="151" t="s">
        <v>8265</v>
      </c>
      <c r="C3947" s="151" t="s">
        <v>8266</v>
      </c>
      <c r="D3947" s="151" t="s">
        <v>8241</v>
      </c>
      <c r="E3947" s="151" t="s">
        <v>8242</v>
      </c>
      <c r="F3947" s="151">
        <v>8</v>
      </c>
      <c r="G3947" s="151" t="s">
        <v>1141</v>
      </c>
      <c r="H3947" s="153">
        <v>6</v>
      </c>
      <c r="I3947" s="151">
        <v>10</v>
      </c>
      <c r="J3947" s="154" t="s">
        <v>277</v>
      </c>
    </row>
    <row r="3948" spans="1:10" x14ac:dyDescent="0.3">
      <c r="A3948" s="151">
        <v>3947</v>
      </c>
      <c r="B3948" s="151" t="s">
        <v>8267</v>
      </c>
      <c r="C3948" s="151" t="s">
        <v>8268</v>
      </c>
      <c r="D3948" s="151" t="s">
        <v>8241</v>
      </c>
      <c r="E3948" s="151" t="s">
        <v>8242</v>
      </c>
      <c r="F3948" s="151">
        <v>8</v>
      </c>
      <c r="G3948" s="151" t="s">
        <v>1141</v>
      </c>
      <c r="H3948" s="153">
        <v>6</v>
      </c>
      <c r="I3948" s="151">
        <v>10</v>
      </c>
      <c r="J3948" s="154" t="s">
        <v>277</v>
      </c>
    </row>
    <row r="3949" spans="1:10" x14ac:dyDescent="0.3">
      <c r="A3949" s="151">
        <v>3948</v>
      </c>
      <c r="B3949" s="151" t="s">
        <v>8269</v>
      </c>
      <c r="C3949" s="151" t="s">
        <v>8270</v>
      </c>
      <c r="D3949" s="151" t="s">
        <v>8241</v>
      </c>
      <c r="E3949" s="151" t="s">
        <v>8242</v>
      </c>
      <c r="F3949" s="151">
        <v>8</v>
      </c>
      <c r="G3949" s="151" t="s">
        <v>1141</v>
      </c>
      <c r="H3949" s="153">
        <v>6</v>
      </c>
      <c r="I3949" s="151">
        <v>10</v>
      </c>
      <c r="J3949" s="154" t="s">
        <v>277</v>
      </c>
    </row>
    <row r="3950" spans="1:10" x14ac:dyDescent="0.3">
      <c r="A3950" s="151">
        <v>3949</v>
      </c>
      <c r="B3950" s="151" t="s">
        <v>8271</v>
      </c>
      <c r="C3950" s="151" t="s">
        <v>8272</v>
      </c>
      <c r="D3950" s="151" t="s">
        <v>8241</v>
      </c>
      <c r="E3950" s="151" t="s">
        <v>8242</v>
      </c>
      <c r="F3950" s="151">
        <v>8</v>
      </c>
      <c r="G3950" s="151" t="s">
        <v>1141</v>
      </c>
      <c r="H3950" s="153">
        <v>6</v>
      </c>
      <c r="I3950" s="151">
        <v>10</v>
      </c>
      <c r="J3950" s="154" t="s">
        <v>277</v>
      </c>
    </row>
    <row r="3951" spans="1:10" x14ac:dyDescent="0.3">
      <c r="A3951" s="151">
        <v>3950</v>
      </c>
      <c r="B3951" s="151" t="s">
        <v>8273</v>
      </c>
      <c r="C3951" s="151" t="s">
        <v>8274</v>
      </c>
      <c r="D3951" s="151" t="s">
        <v>8241</v>
      </c>
      <c r="E3951" s="151" t="s">
        <v>8242</v>
      </c>
      <c r="F3951" s="151">
        <v>8</v>
      </c>
      <c r="G3951" s="151" t="s">
        <v>1141</v>
      </c>
      <c r="H3951" s="153">
        <v>6</v>
      </c>
      <c r="I3951" s="151">
        <v>10</v>
      </c>
      <c r="J3951" s="154" t="s">
        <v>277</v>
      </c>
    </row>
    <row r="3952" spans="1:10" x14ac:dyDescent="0.3">
      <c r="A3952" s="151">
        <v>3951</v>
      </c>
      <c r="B3952" s="151" t="s">
        <v>8275</v>
      </c>
      <c r="C3952" s="151" t="s">
        <v>8276</v>
      </c>
      <c r="D3952" s="151" t="s">
        <v>8241</v>
      </c>
      <c r="E3952" s="151" t="s">
        <v>8242</v>
      </c>
      <c r="F3952" s="151">
        <v>8</v>
      </c>
      <c r="G3952" s="151" t="s">
        <v>1141</v>
      </c>
      <c r="H3952" s="153">
        <v>6</v>
      </c>
      <c r="I3952" s="151">
        <v>10</v>
      </c>
      <c r="J3952" s="154" t="s">
        <v>277</v>
      </c>
    </row>
    <row r="3953" spans="1:10" x14ac:dyDescent="0.3">
      <c r="A3953" s="151">
        <v>3952</v>
      </c>
      <c r="B3953" s="151" t="s">
        <v>8277</v>
      </c>
      <c r="C3953" s="151" t="s">
        <v>8278</v>
      </c>
      <c r="D3953" s="151" t="s">
        <v>8241</v>
      </c>
      <c r="E3953" s="151" t="s">
        <v>8242</v>
      </c>
      <c r="F3953" s="151">
        <v>8</v>
      </c>
      <c r="G3953" s="151" t="s">
        <v>1141</v>
      </c>
      <c r="H3953" s="153">
        <v>6</v>
      </c>
      <c r="I3953" s="151">
        <v>10</v>
      </c>
      <c r="J3953" s="154" t="s">
        <v>277</v>
      </c>
    </row>
    <row r="3954" spans="1:10" x14ac:dyDescent="0.3">
      <c r="A3954" s="151">
        <v>3953</v>
      </c>
      <c r="B3954" s="151" t="s">
        <v>8279</v>
      </c>
      <c r="C3954" s="151" t="s">
        <v>8280</v>
      </c>
      <c r="D3954" s="151" t="s">
        <v>8241</v>
      </c>
      <c r="E3954" s="151" t="s">
        <v>8242</v>
      </c>
      <c r="F3954" s="151">
        <v>8</v>
      </c>
      <c r="G3954" s="151" t="s">
        <v>1141</v>
      </c>
      <c r="H3954" s="153">
        <v>6</v>
      </c>
      <c r="I3954" s="151">
        <v>10</v>
      </c>
      <c r="J3954" s="154" t="s">
        <v>277</v>
      </c>
    </row>
    <row r="3955" spans="1:10" x14ac:dyDescent="0.3">
      <c r="A3955" s="151">
        <v>3954</v>
      </c>
      <c r="B3955" s="151" t="s">
        <v>8281</v>
      </c>
      <c r="C3955" s="151" t="s">
        <v>8282</v>
      </c>
      <c r="D3955" s="151" t="s">
        <v>8241</v>
      </c>
      <c r="E3955" s="151" t="s">
        <v>8242</v>
      </c>
      <c r="F3955" s="151">
        <v>8</v>
      </c>
      <c r="G3955" s="151" t="s">
        <v>1141</v>
      </c>
      <c r="H3955" s="153">
        <v>6</v>
      </c>
      <c r="I3955" s="151">
        <v>10</v>
      </c>
      <c r="J3955" s="154" t="s">
        <v>277</v>
      </c>
    </row>
    <row r="3956" spans="1:10" x14ac:dyDescent="0.3">
      <c r="A3956" s="151">
        <v>3955</v>
      </c>
      <c r="B3956" s="151" t="s">
        <v>8283</v>
      </c>
      <c r="C3956" s="151" t="s">
        <v>8284</v>
      </c>
      <c r="D3956" s="151" t="s">
        <v>8241</v>
      </c>
      <c r="E3956" s="151" t="s">
        <v>8242</v>
      </c>
      <c r="F3956" s="151">
        <v>8</v>
      </c>
      <c r="G3956" s="151" t="s">
        <v>1141</v>
      </c>
      <c r="H3956" s="153">
        <v>6</v>
      </c>
      <c r="I3956" s="151">
        <v>10</v>
      </c>
      <c r="J3956" s="154" t="s">
        <v>277</v>
      </c>
    </row>
    <row r="3957" spans="1:10" x14ac:dyDescent="0.3">
      <c r="A3957" s="151">
        <v>3956</v>
      </c>
      <c r="B3957" s="151" t="s">
        <v>8285</v>
      </c>
      <c r="C3957" s="151" t="s">
        <v>8286</v>
      </c>
      <c r="D3957" s="151" t="s">
        <v>8241</v>
      </c>
      <c r="E3957" s="151" t="s">
        <v>8242</v>
      </c>
      <c r="F3957" s="151">
        <v>8</v>
      </c>
      <c r="G3957" s="151" t="s">
        <v>1141</v>
      </c>
      <c r="H3957" s="153">
        <v>6</v>
      </c>
      <c r="I3957" s="151">
        <v>10</v>
      </c>
      <c r="J3957" s="154" t="s">
        <v>277</v>
      </c>
    </row>
    <row r="3958" spans="1:10" x14ac:dyDescent="0.3">
      <c r="A3958" s="151">
        <v>3957</v>
      </c>
      <c r="B3958" s="151" t="s">
        <v>8287</v>
      </c>
      <c r="C3958" s="151" t="s">
        <v>8288</v>
      </c>
      <c r="D3958" s="151" t="s">
        <v>8241</v>
      </c>
      <c r="E3958" s="151" t="s">
        <v>8242</v>
      </c>
      <c r="F3958" s="151">
        <v>8</v>
      </c>
      <c r="G3958" s="151" t="s">
        <v>1141</v>
      </c>
      <c r="H3958" s="153">
        <v>6</v>
      </c>
      <c r="I3958" s="151">
        <v>10</v>
      </c>
      <c r="J3958" s="154" t="s">
        <v>277</v>
      </c>
    </row>
    <row r="3959" spans="1:10" x14ac:dyDescent="0.3">
      <c r="A3959" s="151">
        <v>3958</v>
      </c>
      <c r="B3959" s="151" t="s">
        <v>8289</v>
      </c>
      <c r="C3959" s="151" t="s">
        <v>8290</v>
      </c>
      <c r="D3959" s="151" t="s">
        <v>8291</v>
      </c>
      <c r="E3959" s="151" t="s">
        <v>8292</v>
      </c>
      <c r="F3959" s="151">
        <v>8</v>
      </c>
      <c r="G3959" s="151" t="s">
        <v>1141</v>
      </c>
      <c r="H3959" s="153">
        <v>6</v>
      </c>
      <c r="I3959" s="151">
        <v>10</v>
      </c>
      <c r="J3959" s="154" t="s">
        <v>277</v>
      </c>
    </row>
    <row r="3960" spans="1:10" x14ac:dyDescent="0.3">
      <c r="A3960" s="151">
        <v>3959</v>
      </c>
      <c r="B3960" s="151" t="s">
        <v>8293</v>
      </c>
      <c r="C3960" s="151" t="s">
        <v>8294</v>
      </c>
      <c r="D3960" s="151" t="s">
        <v>8291</v>
      </c>
      <c r="E3960" s="151" t="s">
        <v>8292</v>
      </c>
      <c r="F3960" s="151">
        <v>8</v>
      </c>
      <c r="G3960" s="151" t="s">
        <v>1141</v>
      </c>
      <c r="H3960" s="153">
        <v>6</v>
      </c>
      <c r="I3960" s="151">
        <v>10</v>
      </c>
      <c r="J3960" s="154" t="s">
        <v>277</v>
      </c>
    </row>
    <row r="3961" spans="1:10" x14ac:dyDescent="0.3">
      <c r="A3961" s="151">
        <v>3960</v>
      </c>
      <c r="B3961" s="151" t="s">
        <v>8295</v>
      </c>
      <c r="C3961" s="151" t="s">
        <v>8296</v>
      </c>
      <c r="D3961" s="151" t="s">
        <v>8291</v>
      </c>
      <c r="E3961" s="151" t="s">
        <v>8292</v>
      </c>
      <c r="F3961" s="151">
        <v>8</v>
      </c>
      <c r="G3961" s="151" t="s">
        <v>1141</v>
      </c>
      <c r="H3961" s="153">
        <v>6</v>
      </c>
      <c r="I3961" s="151">
        <v>10</v>
      </c>
      <c r="J3961" s="154" t="s">
        <v>277</v>
      </c>
    </row>
    <row r="3962" spans="1:10" x14ac:dyDescent="0.3">
      <c r="A3962" s="151">
        <v>3961</v>
      </c>
      <c r="B3962" s="151" t="s">
        <v>8297</v>
      </c>
      <c r="C3962" s="151" t="s">
        <v>8298</v>
      </c>
      <c r="D3962" s="151" t="s">
        <v>8291</v>
      </c>
      <c r="E3962" s="151" t="s">
        <v>8292</v>
      </c>
      <c r="F3962" s="151">
        <v>8</v>
      </c>
      <c r="G3962" s="151" t="s">
        <v>1141</v>
      </c>
      <c r="H3962" s="153">
        <v>6</v>
      </c>
      <c r="I3962" s="151">
        <v>10</v>
      </c>
      <c r="J3962" s="154" t="s">
        <v>277</v>
      </c>
    </row>
    <row r="3963" spans="1:10" x14ac:dyDescent="0.3">
      <c r="A3963" s="151">
        <v>3962</v>
      </c>
      <c r="B3963" s="151" t="s">
        <v>8299</v>
      </c>
      <c r="C3963" s="151" t="s">
        <v>8300</v>
      </c>
      <c r="D3963" s="151" t="s">
        <v>8291</v>
      </c>
      <c r="E3963" s="151" t="s">
        <v>8292</v>
      </c>
      <c r="F3963" s="151">
        <v>8</v>
      </c>
      <c r="G3963" s="151" t="s">
        <v>1141</v>
      </c>
      <c r="H3963" s="153">
        <v>6</v>
      </c>
      <c r="I3963" s="151">
        <v>10</v>
      </c>
      <c r="J3963" s="154" t="s">
        <v>277</v>
      </c>
    </row>
    <row r="3964" spans="1:10" x14ac:dyDescent="0.3">
      <c r="A3964" s="151">
        <v>3963</v>
      </c>
      <c r="B3964" s="151" t="s">
        <v>8301</v>
      </c>
      <c r="C3964" s="151" t="s">
        <v>8302</v>
      </c>
      <c r="D3964" s="151" t="s">
        <v>8291</v>
      </c>
      <c r="E3964" s="151" t="s">
        <v>8292</v>
      </c>
      <c r="F3964" s="151">
        <v>8</v>
      </c>
      <c r="G3964" s="151" t="s">
        <v>1141</v>
      </c>
      <c r="H3964" s="153">
        <v>6</v>
      </c>
      <c r="I3964" s="151">
        <v>10</v>
      </c>
      <c r="J3964" s="154" t="s">
        <v>277</v>
      </c>
    </row>
    <row r="3965" spans="1:10" x14ac:dyDescent="0.3">
      <c r="A3965" s="151">
        <v>3964</v>
      </c>
      <c r="B3965" s="151" t="s">
        <v>8303</v>
      </c>
      <c r="C3965" s="151" t="s">
        <v>8304</v>
      </c>
      <c r="D3965" s="151" t="s">
        <v>8291</v>
      </c>
      <c r="E3965" s="151" t="s">
        <v>8292</v>
      </c>
      <c r="F3965" s="151">
        <v>8</v>
      </c>
      <c r="G3965" s="151" t="s">
        <v>1141</v>
      </c>
      <c r="H3965" s="153">
        <v>6</v>
      </c>
      <c r="I3965" s="151">
        <v>10</v>
      </c>
      <c r="J3965" s="154" t="s">
        <v>277</v>
      </c>
    </row>
    <row r="3966" spans="1:10" x14ac:dyDescent="0.3">
      <c r="A3966" s="151">
        <v>3965</v>
      </c>
      <c r="B3966" s="151" t="s">
        <v>8305</v>
      </c>
      <c r="C3966" s="151" t="s">
        <v>8306</v>
      </c>
      <c r="D3966" s="151" t="s">
        <v>8291</v>
      </c>
      <c r="E3966" s="151" t="s">
        <v>8292</v>
      </c>
      <c r="F3966" s="151">
        <v>8</v>
      </c>
      <c r="G3966" s="151" t="s">
        <v>1141</v>
      </c>
      <c r="H3966" s="153">
        <v>6</v>
      </c>
      <c r="I3966" s="151">
        <v>10</v>
      </c>
      <c r="J3966" s="154" t="s">
        <v>277</v>
      </c>
    </row>
    <row r="3967" spans="1:10" x14ac:dyDescent="0.3">
      <c r="A3967" s="151">
        <v>3966</v>
      </c>
      <c r="B3967" s="151" t="s">
        <v>8307</v>
      </c>
      <c r="C3967" s="151" t="s">
        <v>8308</v>
      </c>
      <c r="D3967" s="151" t="s">
        <v>8291</v>
      </c>
      <c r="E3967" s="151" t="s">
        <v>8292</v>
      </c>
      <c r="F3967" s="151">
        <v>8</v>
      </c>
      <c r="G3967" s="151" t="s">
        <v>1141</v>
      </c>
      <c r="H3967" s="153">
        <v>6</v>
      </c>
      <c r="I3967" s="151">
        <v>10</v>
      </c>
      <c r="J3967" s="154" t="s">
        <v>277</v>
      </c>
    </row>
    <row r="3968" spans="1:10" x14ac:dyDescent="0.3">
      <c r="A3968" s="151">
        <v>3967</v>
      </c>
      <c r="B3968" s="151" t="s">
        <v>8309</v>
      </c>
      <c r="C3968" s="151" t="s">
        <v>8310</v>
      </c>
      <c r="D3968" s="151" t="s">
        <v>8291</v>
      </c>
      <c r="E3968" s="151" t="s">
        <v>8292</v>
      </c>
      <c r="F3968" s="151">
        <v>8</v>
      </c>
      <c r="G3968" s="151" t="s">
        <v>1141</v>
      </c>
      <c r="H3968" s="153">
        <v>6</v>
      </c>
      <c r="I3968" s="151">
        <v>10</v>
      </c>
      <c r="J3968" s="154" t="s">
        <v>277</v>
      </c>
    </row>
    <row r="3969" spans="1:10" x14ac:dyDescent="0.3">
      <c r="A3969" s="151">
        <v>3968</v>
      </c>
      <c r="B3969" s="151" t="s">
        <v>8311</v>
      </c>
      <c r="C3969" s="151" t="s">
        <v>8312</v>
      </c>
      <c r="D3969" s="151" t="s">
        <v>8291</v>
      </c>
      <c r="E3969" s="151" t="s">
        <v>8292</v>
      </c>
      <c r="F3969" s="151">
        <v>8</v>
      </c>
      <c r="G3969" s="151" t="s">
        <v>1141</v>
      </c>
      <c r="H3969" s="153">
        <v>6</v>
      </c>
      <c r="I3969" s="151">
        <v>10</v>
      </c>
      <c r="J3969" s="154" t="s">
        <v>277</v>
      </c>
    </row>
    <row r="3970" spans="1:10" x14ac:dyDescent="0.3">
      <c r="A3970" s="151">
        <v>3969</v>
      </c>
      <c r="B3970" s="151" t="s">
        <v>8313</v>
      </c>
      <c r="C3970" s="151" t="s">
        <v>8314</v>
      </c>
      <c r="D3970" s="151" t="s">
        <v>8291</v>
      </c>
      <c r="E3970" s="151" t="s">
        <v>8292</v>
      </c>
      <c r="F3970" s="151">
        <v>8</v>
      </c>
      <c r="G3970" s="151" t="s">
        <v>1141</v>
      </c>
      <c r="H3970" s="153">
        <v>6</v>
      </c>
      <c r="I3970" s="151">
        <v>10</v>
      </c>
      <c r="J3970" s="154" t="s">
        <v>277</v>
      </c>
    </row>
    <row r="3971" spans="1:10" x14ac:dyDescent="0.3">
      <c r="A3971" s="151">
        <v>3970</v>
      </c>
      <c r="B3971" s="151" t="s">
        <v>8315</v>
      </c>
      <c r="C3971" s="151" t="s">
        <v>8316</v>
      </c>
      <c r="D3971" s="151" t="s">
        <v>8291</v>
      </c>
      <c r="E3971" s="151" t="s">
        <v>8292</v>
      </c>
      <c r="F3971" s="151">
        <v>8</v>
      </c>
      <c r="G3971" s="151" t="s">
        <v>1141</v>
      </c>
      <c r="H3971" s="153">
        <v>6</v>
      </c>
      <c r="I3971" s="151">
        <v>10</v>
      </c>
      <c r="J3971" s="154" t="s">
        <v>277</v>
      </c>
    </row>
    <row r="3972" spans="1:10" x14ac:dyDescent="0.3">
      <c r="A3972" s="151">
        <v>3971</v>
      </c>
      <c r="B3972" s="151" t="s">
        <v>8317</v>
      </c>
      <c r="C3972" s="151" t="s">
        <v>8318</v>
      </c>
      <c r="D3972" s="151" t="s">
        <v>8291</v>
      </c>
      <c r="E3972" s="151" t="s">
        <v>8292</v>
      </c>
      <c r="F3972" s="151">
        <v>8</v>
      </c>
      <c r="G3972" s="151" t="s">
        <v>1141</v>
      </c>
      <c r="H3972" s="153">
        <v>6</v>
      </c>
      <c r="I3972" s="151">
        <v>10</v>
      </c>
      <c r="J3972" s="154" t="s">
        <v>277</v>
      </c>
    </row>
    <row r="3973" spans="1:10" x14ac:dyDescent="0.3">
      <c r="A3973" s="151">
        <v>3972</v>
      </c>
      <c r="B3973" s="151" t="s">
        <v>8319</v>
      </c>
      <c r="C3973" s="151" t="s">
        <v>8320</v>
      </c>
      <c r="D3973" s="151" t="s">
        <v>8291</v>
      </c>
      <c r="E3973" s="151" t="s">
        <v>8292</v>
      </c>
      <c r="F3973" s="151">
        <v>8</v>
      </c>
      <c r="G3973" s="151" t="s">
        <v>1141</v>
      </c>
      <c r="H3973" s="153">
        <v>6</v>
      </c>
      <c r="I3973" s="151">
        <v>10</v>
      </c>
      <c r="J3973" s="154" t="s">
        <v>277</v>
      </c>
    </row>
    <row r="3974" spans="1:10" x14ac:dyDescent="0.3">
      <c r="A3974" s="151">
        <v>3973</v>
      </c>
      <c r="B3974" s="151" t="s">
        <v>8321</v>
      </c>
      <c r="C3974" s="151" t="s">
        <v>8322</v>
      </c>
      <c r="D3974" s="151" t="s">
        <v>8291</v>
      </c>
      <c r="E3974" s="151" t="s">
        <v>8292</v>
      </c>
      <c r="F3974" s="151">
        <v>8</v>
      </c>
      <c r="G3974" s="151" t="s">
        <v>1141</v>
      </c>
      <c r="H3974" s="153">
        <v>6</v>
      </c>
      <c r="I3974" s="151">
        <v>10</v>
      </c>
      <c r="J3974" s="154" t="s">
        <v>277</v>
      </c>
    </row>
    <row r="3975" spans="1:10" x14ac:dyDescent="0.3">
      <c r="A3975" s="151">
        <v>3974</v>
      </c>
      <c r="B3975" s="151" t="s">
        <v>8323</v>
      </c>
      <c r="C3975" s="151" t="s">
        <v>8324</v>
      </c>
      <c r="D3975" s="151" t="s">
        <v>8291</v>
      </c>
      <c r="E3975" s="151" t="s">
        <v>8292</v>
      </c>
      <c r="F3975" s="151">
        <v>8</v>
      </c>
      <c r="G3975" s="151" t="s">
        <v>1141</v>
      </c>
      <c r="H3975" s="153">
        <v>6</v>
      </c>
      <c r="I3975" s="151">
        <v>10</v>
      </c>
      <c r="J3975" s="154" t="s">
        <v>277</v>
      </c>
    </row>
    <row r="3976" spans="1:10" x14ac:dyDescent="0.3">
      <c r="A3976" s="151">
        <v>3975</v>
      </c>
      <c r="B3976" s="151" t="s">
        <v>8325</v>
      </c>
      <c r="C3976" s="151" t="s">
        <v>8326</v>
      </c>
      <c r="D3976" s="151" t="s">
        <v>8291</v>
      </c>
      <c r="E3976" s="151" t="s">
        <v>8292</v>
      </c>
      <c r="F3976" s="151">
        <v>8</v>
      </c>
      <c r="G3976" s="151" t="s">
        <v>1141</v>
      </c>
      <c r="H3976" s="153">
        <v>6</v>
      </c>
      <c r="I3976" s="151">
        <v>10</v>
      </c>
      <c r="J3976" s="154" t="s">
        <v>277</v>
      </c>
    </row>
    <row r="3977" spans="1:10" x14ac:dyDescent="0.3">
      <c r="A3977" s="151">
        <v>3976</v>
      </c>
      <c r="B3977" s="151" t="s">
        <v>8327</v>
      </c>
      <c r="C3977" s="151" t="s">
        <v>8328</v>
      </c>
      <c r="D3977" s="151" t="s">
        <v>8291</v>
      </c>
      <c r="E3977" s="151" t="s">
        <v>8292</v>
      </c>
      <c r="F3977" s="151">
        <v>8</v>
      </c>
      <c r="G3977" s="151" t="s">
        <v>1141</v>
      </c>
      <c r="H3977" s="153">
        <v>6</v>
      </c>
      <c r="I3977" s="151">
        <v>10</v>
      </c>
      <c r="J3977" s="154" t="s">
        <v>277</v>
      </c>
    </row>
    <row r="3978" spans="1:10" x14ac:dyDescent="0.3">
      <c r="A3978" s="151">
        <v>3977</v>
      </c>
      <c r="B3978" s="151" t="s">
        <v>8329</v>
      </c>
      <c r="C3978" s="151" t="s">
        <v>8330</v>
      </c>
      <c r="D3978" s="151" t="s">
        <v>8291</v>
      </c>
      <c r="E3978" s="151" t="s">
        <v>8292</v>
      </c>
      <c r="F3978" s="151">
        <v>8</v>
      </c>
      <c r="G3978" s="151" t="s">
        <v>1141</v>
      </c>
      <c r="H3978" s="153">
        <v>6</v>
      </c>
      <c r="I3978" s="151">
        <v>10</v>
      </c>
      <c r="J3978" s="154" t="s">
        <v>277</v>
      </c>
    </row>
    <row r="3979" spans="1:10" x14ac:dyDescent="0.3">
      <c r="A3979" s="151">
        <v>3978</v>
      </c>
      <c r="B3979" s="151" t="s">
        <v>8331</v>
      </c>
      <c r="C3979" s="151" t="s">
        <v>8332</v>
      </c>
      <c r="D3979" s="151" t="s">
        <v>8291</v>
      </c>
      <c r="E3979" s="151" t="s">
        <v>8292</v>
      </c>
      <c r="F3979" s="151">
        <v>8</v>
      </c>
      <c r="G3979" s="151" t="s">
        <v>1141</v>
      </c>
      <c r="H3979" s="153">
        <v>6</v>
      </c>
      <c r="I3979" s="151">
        <v>10</v>
      </c>
      <c r="J3979" s="154" t="s">
        <v>277</v>
      </c>
    </row>
    <row r="3980" spans="1:10" x14ac:dyDescent="0.3">
      <c r="A3980" s="151">
        <v>3979</v>
      </c>
      <c r="B3980" s="151" t="s">
        <v>8333</v>
      </c>
      <c r="C3980" s="151" t="s">
        <v>8334</v>
      </c>
      <c r="D3980" s="151" t="s">
        <v>8291</v>
      </c>
      <c r="E3980" s="151" t="s">
        <v>8292</v>
      </c>
      <c r="F3980" s="151">
        <v>8</v>
      </c>
      <c r="G3980" s="151" t="s">
        <v>1141</v>
      </c>
      <c r="H3980" s="153">
        <v>6</v>
      </c>
      <c r="I3980" s="151">
        <v>10</v>
      </c>
      <c r="J3980" s="154" t="s">
        <v>277</v>
      </c>
    </row>
    <row r="3981" spans="1:10" x14ac:dyDescent="0.3">
      <c r="A3981" s="151">
        <v>3980</v>
      </c>
      <c r="B3981" s="151" t="s">
        <v>8335</v>
      </c>
      <c r="C3981" s="151" t="s">
        <v>8336</v>
      </c>
      <c r="D3981" s="151" t="s">
        <v>8291</v>
      </c>
      <c r="E3981" s="151" t="s">
        <v>8292</v>
      </c>
      <c r="F3981" s="151">
        <v>8</v>
      </c>
      <c r="G3981" s="151" t="s">
        <v>1141</v>
      </c>
      <c r="H3981" s="153">
        <v>6</v>
      </c>
      <c r="I3981" s="151">
        <v>10</v>
      </c>
      <c r="J3981" s="154" t="s">
        <v>277</v>
      </c>
    </row>
    <row r="3982" spans="1:10" x14ac:dyDescent="0.3">
      <c r="A3982" s="151">
        <v>3981</v>
      </c>
      <c r="B3982" s="151" t="s">
        <v>8337</v>
      </c>
      <c r="C3982" s="151" t="s">
        <v>8338</v>
      </c>
      <c r="D3982" s="151" t="s">
        <v>8291</v>
      </c>
      <c r="E3982" s="151" t="s">
        <v>8292</v>
      </c>
      <c r="F3982" s="151">
        <v>8</v>
      </c>
      <c r="G3982" s="151" t="s">
        <v>1141</v>
      </c>
      <c r="H3982" s="153">
        <v>6</v>
      </c>
      <c r="I3982" s="151">
        <v>10</v>
      </c>
      <c r="J3982" s="154" t="s">
        <v>277</v>
      </c>
    </row>
    <row r="3983" spans="1:10" x14ac:dyDescent="0.3">
      <c r="A3983" s="151">
        <v>3982</v>
      </c>
      <c r="B3983" s="151" t="s">
        <v>8339</v>
      </c>
      <c r="C3983" s="151" t="s">
        <v>8340</v>
      </c>
      <c r="D3983" s="151" t="s">
        <v>8291</v>
      </c>
      <c r="E3983" s="151" t="s">
        <v>8292</v>
      </c>
      <c r="F3983" s="151">
        <v>8</v>
      </c>
      <c r="G3983" s="151" t="s">
        <v>1141</v>
      </c>
      <c r="H3983" s="153">
        <v>6</v>
      </c>
      <c r="I3983" s="151">
        <v>10</v>
      </c>
      <c r="J3983" s="154" t="s">
        <v>277</v>
      </c>
    </row>
    <row r="3984" spans="1:10" x14ac:dyDescent="0.3">
      <c r="A3984" s="151">
        <v>3983</v>
      </c>
      <c r="B3984" s="151" t="s">
        <v>8341</v>
      </c>
      <c r="C3984" s="151" t="s">
        <v>8342</v>
      </c>
      <c r="D3984" s="151" t="s">
        <v>8291</v>
      </c>
      <c r="E3984" s="151" t="s">
        <v>8292</v>
      </c>
      <c r="F3984" s="151">
        <v>8</v>
      </c>
      <c r="G3984" s="151" t="s">
        <v>1141</v>
      </c>
      <c r="H3984" s="153">
        <v>6</v>
      </c>
      <c r="I3984" s="151">
        <v>10</v>
      </c>
      <c r="J3984" s="154" t="s">
        <v>277</v>
      </c>
    </row>
    <row r="3985" spans="1:10" x14ac:dyDescent="0.3">
      <c r="A3985" s="151">
        <v>3984</v>
      </c>
      <c r="B3985" s="151" t="s">
        <v>8343</v>
      </c>
      <c r="C3985" s="151" t="s">
        <v>8344</v>
      </c>
      <c r="D3985" s="151" t="s">
        <v>8291</v>
      </c>
      <c r="E3985" s="151" t="s">
        <v>8292</v>
      </c>
      <c r="F3985" s="151">
        <v>8</v>
      </c>
      <c r="G3985" s="151" t="s">
        <v>1141</v>
      </c>
      <c r="H3985" s="153">
        <v>6</v>
      </c>
      <c r="I3985" s="151">
        <v>10</v>
      </c>
      <c r="J3985" s="154" t="s">
        <v>277</v>
      </c>
    </row>
    <row r="3986" spans="1:10" x14ac:dyDescent="0.3">
      <c r="A3986" s="151">
        <v>3985</v>
      </c>
      <c r="B3986" s="151" t="s">
        <v>8345</v>
      </c>
      <c r="C3986" s="151" t="s">
        <v>8346</v>
      </c>
      <c r="D3986" s="151" t="s">
        <v>8291</v>
      </c>
      <c r="E3986" s="151" t="s">
        <v>8292</v>
      </c>
      <c r="F3986" s="151">
        <v>8</v>
      </c>
      <c r="G3986" s="151" t="s">
        <v>1141</v>
      </c>
      <c r="H3986" s="153">
        <v>6</v>
      </c>
      <c r="I3986" s="151">
        <v>10</v>
      </c>
      <c r="J3986" s="154" t="s">
        <v>277</v>
      </c>
    </row>
    <row r="3987" spans="1:10" x14ac:dyDescent="0.3">
      <c r="A3987" s="151">
        <v>3986</v>
      </c>
      <c r="B3987" s="151" t="s">
        <v>8347</v>
      </c>
      <c r="C3987" s="151" t="s">
        <v>8348</v>
      </c>
      <c r="D3987" s="151" t="s">
        <v>8291</v>
      </c>
      <c r="E3987" s="151" t="s">
        <v>8292</v>
      </c>
      <c r="F3987" s="151">
        <v>8</v>
      </c>
      <c r="G3987" s="151" t="s">
        <v>1141</v>
      </c>
      <c r="H3987" s="153">
        <v>6</v>
      </c>
      <c r="I3987" s="151">
        <v>10</v>
      </c>
      <c r="J3987" s="154" t="s">
        <v>277</v>
      </c>
    </row>
    <row r="3988" spans="1:10" x14ac:dyDescent="0.3">
      <c r="A3988" s="151">
        <v>3987</v>
      </c>
      <c r="B3988" s="151" t="s">
        <v>8349</v>
      </c>
      <c r="C3988" s="151" t="s">
        <v>8350</v>
      </c>
      <c r="D3988" s="151" t="s">
        <v>8291</v>
      </c>
      <c r="E3988" s="151" t="s">
        <v>8292</v>
      </c>
      <c r="F3988" s="151">
        <v>8</v>
      </c>
      <c r="G3988" s="151" t="s">
        <v>1141</v>
      </c>
      <c r="H3988" s="153">
        <v>6</v>
      </c>
      <c r="I3988" s="151">
        <v>10</v>
      </c>
      <c r="J3988" s="154" t="s">
        <v>277</v>
      </c>
    </row>
    <row r="3989" spans="1:10" x14ac:dyDescent="0.3">
      <c r="A3989" s="151">
        <v>3988</v>
      </c>
      <c r="B3989" s="151" t="s">
        <v>8351</v>
      </c>
      <c r="C3989" s="151" t="s">
        <v>8352</v>
      </c>
      <c r="D3989" s="151" t="s">
        <v>8291</v>
      </c>
      <c r="E3989" s="151" t="s">
        <v>8292</v>
      </c>
      <c r="F3989" s="151">
        <v>8</v>
      </c>
      <c r="G3989" s="151" t="s">
        <v>1141</v>
      </c>
      <c r="H3989" s="153">
        <v>6</v>
      </c>
      <c r="I3989" s="151">
        <v>10</v>
      </c>
      <c r="J3989" s="154" t="s">
        <v>277</v>
      </c>
    </row>
    <row r="3990" spans="1:10" x14ac:dyDescent="0.3">
      <c r="A3990" s="151">
        <v>3989</v>
      </c>
      <c r="B3990" s="151" t="s">
        <v>8353</v>
      </c>
      <c r="C3990" s="151" t="s">
        <v>8354</v>
      </c>
      <c r="D3990" s="151" t="s">
        <v>8291</v>
      </c>
      <c r="E3990" s="151" t="s">
        <v>8292</v>
      </c>
      <c r="F3990" s="151">
        <v>8</v>
      </c>
      <c r="G3990" s="151" t="s">
        <v>1141</v>
      </c>
      <c r="H3990" s="153">
        <v>6</v>
      </c>
      <c r="I3990" s="151">
        <v>10</v>
      </c>
      <c r="J3990" s="154" t="s">
        <v>277</v>
      </c>
    </row>
    <row r="3991" spans="1:10" x14ac:dyDescent="0.3">
      <c r="A3991" s="151">
        <v>3990</v>
      </c>
      <c r="B3991" s="151" t="s">
        <v>8355</v>
      </c>
      <c r="C3991" s="151" t="s">
        <v>8356</v>
      </c>
      <c r="D3991" s="151" t="s">
        <v>8357</v>
      </c>
      <c r="E3991" s="151" t="s">
        <v>8358</v>
      </c>
      <c r="F3991" s="151">
        <v>8</v>
      </c>
      <c r="G3991" s="151" t="s">
        <v>1141</v>
      </c>
      <c r="H3991" s="153">
        <v>9</v>
      </c>
      <c r="I3991" s="151">
        <v>17</v>
      </c>
      <c r="J3991" s="154" t="s">
        <v>88</v>
      </c>
    </row>
    <row r="3992" spans="1:10" x14ac:dyDescent="0.3">
      <c r="A3992" s="151">
        <v>3991</v>
      </c>
      <c r="B3992" s="151" t="s">
        <v>8359</v>
      </c>
      <c r="C3992" s="151" t="s">
        <v>8360</v>
      </c>
      <c r="D3992" s="151" t="s">
        <v>8357</v>
      </c>
      <c r="E3992" s="151" t="s">
        <v>8358</v>
      </c>
      <c r="F3992" s="151">
        <v>8</v>
      </c>
      <c r="G3992" s="151" t="s">
        <v>1141</v>
      </c>
      <c r="H3992" s="153">
        <v>9</v>
      </c>
      <c r="I3992" s="151">
        <v>17</v>
      </c>
      <c r="J3992" s="154" t="s">
        <v>72</v>
      </c>
    </row>
    <row r="3993" spans="1:10" x14ac:dyDescent="0.3">
      <c r="A3993" s="151">
        <v>3992</v>
      </c>
      <c r="B3993" s="151" t="s">
        <v>8361</v>
      </c>
      <c r="C3993" s="151" t="s">
        <v>8362</v>
      </c>
      <c r="D3993" s="151" t="s">
        <v>8357</v>
      </c>
      <c r="E3993" s="151" t="s">
        <v>8358</v>
      </c>
      <c r="F3993" s="151">
        <v>8</v>
      </c>
      <c r="G3993" s="151" t="s">
        <v>1141</v>
      </c>
      <c r="H3993" s="153">
        <v>9</v>
      </c>
      <c r="I3993" s="151">
        <v>17</v>
      </c>
      <c r="J3993" s="154" t="s">
        <v>72</v>
      </c>
    </row>
    <row r="3994" spans="1:10" x14ac:dyDescent="0.3">
      <c r="A3994" s="151">
        <v>3993</v>
      </c>
      <c r="B3994" s="151" t="s">
        <v>8363</v>
      </c>
      <c r="C3994" s="151" t="s">
        <v>8364</v>
      </c>
      <c r="D3994" s="151" t="s">
        <v>8357</v>
      </c>
      <c r="E3994" s="151" t="s">
        <v>8358</v>
      </c>
      <c r="F3994" s="151">
        <v>8</v>
      </c>
      <c r="G3994" s="151" t="s">
        <v>1141</v>
      </c>
      <c r="H3994" s="153">
        <v>9</v>
      </c>
      <c r="I3994" s="151">
        <v>17</v>
      </c>
      <c r="J3994" s="154" t="s">
        <v>88</v>
      </c>
    </row>
    <row r="3995" spans="1:10" x14ac:dyDescent="0.3">
      <c r="A3995" s="151">
        <v>3994</v>
      </c>
      <c r="B3995" s="151" t="s">
        <v>8365</v>
      </c>
      <c r="C3995" s="151" t="s">
        <v>8366</v>
      </c>
      <c r="D3995" s="151" t="s">
        <v>8357</v>
      </c>
      <c r="E3995" s="151" t="s">
        <v>8358</v>
      </c>
      <c r="F3995" s="151">
        <v>8</v>
      </c>
      <c r="G3995" s="151" t="s">
        <v>1141</v>
      </c>
      <c r="H3995" s="153">
        <v>9</v>
      </c>
      <c r="I3995" s="151">
        <v>17</v>
      </c>
      <c r="J3995" s="154" t="s">
        <v>72</v>
      </c>
    </row>
    <row r="3996" spans="1:10" x14ac:dyDescent="0.3">
      <c r="A3996" s="151">
        <v>3995</v>
      </c>
      <c r="B3996" s="151" t="s">
        <v>8367</v>
      </c>
      <c r="C3996" s="151" t="s">
        <v>8368</v>
      </c>
      <c r="D3996" s="151" t="s">
        <v>8357</v>
      </c>
      <c r="E3996" s="151" t="s">
        <v>8358</v>
      </c>
      <c r="F3996" s="151">
        <v>8</v>
      </c>
      <c r="G3996" s="151" t="s">
        <v>1141</v>
      </c>
      <c r="H3996" s="153">
        <v>9</v>
      </c>
      <c r="I3996" s="151">
        <v>17</v>
      </c>
      <c r="J3996" s="154" t="s">
        <v>72</v>
      </c>
    </row>
    <row r="3997" spans="1:10" x14ac:dyDescent="0.3">
      <c r="A3997" s="151">
        <v>3996</v>
      </c>
      <c r="B3997" s="151" t="s">
        <v>8369</v>
      </c>
      <c r="C3997" s="151" t="s">
        <v>8370</v>
      </c>
      <c r="D3997" s="151" t="s">
        <v>8357</v>
      </c>
      <c r="E3997" s="151" t="s">
        <v>8358</v>
      </c>
      <c r="F3997" s="151">
        <v>8</v>
      </c>
      <c r="G3997" s="151" t="s">
        <v>1141</v>
      </c>
      <c r="H3997" s="153">
        <v>9</v>
      </c>
      <c r="I3997" s="151">
        <v>17</v>
      </c>
      <c r="J3997" s="154" t="s">
        <v>88</v>
      </c>
    </row>
    <row r="3998" spans="1:10" x14ac:dyDescent="0.3">
      <c r="A3998" s="151">
        <v>3997</v>
      </c>
      <c r="B3998" s="151" t="s">
        <v>8371</v>
      </c>
      <c r="C3998" s="151" t="s">
        <v>8372</v>
      </c>
      <c r="D3998" s="151" t="s">
        <v>8357</v>
      </c>
      <c r="E3998" s="151" t="s">
        <v>8358</v>
      </c>
      <c r="F3998" s="151">
        <v>8</v>
      </c>
      <c r="G3998" s="151" t="s">
        <v>1141</v>
      </c>
      <c r="H3998" s="153">
        <v>9</v>
      </c>
      <c r="I3998" s="151">
        <v>17</v>
      </c>
      <c r="J3998" s="154" t="s">
        <v>72</v>
      </c>
    </row>
    <row r="3999" spans="1:10" x14ac:dyDescent="0.3">
      <c r="A3999" s="151">
        <v>3998</v>
      </c>
      <c r="B3999" s="151" t="s">
        <v>8373</v>
      </c>
      <c r="C3999" s="151" t="s">
        <v>8374</v>
      </c>
      <c r="D3999" s="151" t="s">
        <v>8357</v>
      </c>
      <c r="E3999" s="151" t="s">
        <v>8358</v>
      </c>
      <c r="F3999" s="151">
        <v>8</v>
      </c>
      <c r="G3999" s="151" t="s">
        <v>1141</v>
      </c>
      <c r="H3999" s="153">
        <v>9</v>
      </c>
      <c r="I3999" s="151">
        <v>17</v>
      </c>
      <c r="J3999" s="154" t="s">
        <v>72</v>
      </c>
    </row>
    <row r="4000" spans="1:10" x14ac:dyDescent="0.3">
      <c r="A4000" s="151">
        <v>3999</v>
      </c>
      <c r="B4000" s="151" t="s">
        <v>8375</v>
      </c>
      <c r="C4000" s="151" t="s">
        <v>8376</v>
      </c>
      <c r="D4000" s="151" t="s">
        <v>8357</v>
      </c>
      <c r="E4000" s="151" t="s">
        <v>8358</v>
      </c>
      <c r="F4000" s="151">
        <v>8</v>
      </c>
      <c r="G4000" s="151" t="s">
        <v>1141</v>
      </c>
      <c r="H4000" s="153">
        <v>9</v>
      </c>
      <c r="I4000" s="151">
        <v>17</v>
      </c>
      <c r="J4000" s="154" t="s">
        <v>88</v>
      </c>
    </row>
    <row r="4001" spans="1:10" x14ac:dyDescent="0.3">
      <c r="A4001" s="151">
        <v>4000</v>
      </c>
      <c r="B4001" s="151" t="s">
        <v>8377</v>
      </c>
      <c r="C4001" s="151" t="s">
        <v>8378</v>
      </c>
      <c r="D4001" s="151" t="s">
        <v>8357</v>
      </c>
      <c r="E4001" s="151" t="s">
        <v>8358</v>
      </c>
      <c r="F4001" s="151">
        <v>8</v>
      </c>
      <c r="G4001" s="151" t="s">
        <v>1141</v>
      </c>
      <c r="H4001" s="153">
        <v>9</v>
      </c>
      <c r="I4001" s="151">
        <v>17</v>
      </c>
      <c r="J4001" s="154" t="s">
        <v>72</v>
      </c>
    </row>
    <row r="4002" spans="1:10" x14ac:dyDescent="0.3">
      <c r="A4002" s="151">
        <v>4001</v>
      </c>
      <c r="B4002" s="151" t="s">
        <v>8379</v>
      </c>
      <c r="C4002" s="151" t="s">
        <v>8380</v>
      </c>
      <c r="D4002" s="151" t="s">
        <v>8357</v>
      </c>
      <c r="E4002" s="151" t="s">
        <v>8358</v>
      </c>
      <c r="F4002" s="151">
        <v>8</v>
      </c>
      <c r="G4002" s="151" t="s">
        <v>1141</v>
      </c>
      <c r="H4002" s="153">
        <v>9</v>
      </c>
      <c r="I4002" s="151">
        <v>17</v>
      </c>
      <c r="J4002" s="154" t="s">
        <v>72</v>
      </c>
    </row>
    <row r="4003" spans="1:10" x14ac:dyDescent="0.3">
      <c r="A4003" s="151">
        <v>4002</v>
      </c>
      <c r="B4003" s="151" t="s">
        <v>8381</v>
      </c>
      <c r="C4003" s="151" t="s">
        <v>8382</v>
      </c>
      <c r="D4003" s="151" t="s">
        <v>8357</v>
      </c>
      <c r="E4003" s="151" t="s">
        <v>8358</v>
      </c>
      <c r="F4003" s="151">
        <v>8</v>
      </c>
      <c r="G4003" s="151" t="s">
        <v>1141</v>
      </c>
      <c r="H4003" s="153">
        <v>9</v>
      </c>
      <c r="I4003" s="151">
        <v>17</v>
      </c>
      <c r="J4003" s="154" t="s">
        <v>72</v>
      </c>
    </row>
    <row r="4004" spans="1:10" x14ac:dyDescent="0.3">
      <c r="A4004" s="151">
        <v>4003</v>
      </c>
      <c r="B4004" s="151" t="s">
        <v>8383</v>
      </c>
      <c r="C4004" s="151" t="s">
        <v>8384</v>
      </c>
      <c r="D4004" s="151" t="s">
        <v>8357</v>
      </c>
      <c r="E4004" s="151" t="s">
        <v>8358</v>
      </c>
      <c r="F4004" s="151">
        <v>8</v>
      </c>
      <c r="G4004" s="151" t="s">
        <v>1141</v>
      </c>
      <c r="H4004" s="153">
        <v>9</v>
      </c>
      <c r="I4004" s="151">
        <v>17</v>
      </c>
      <c r="J4004" s="154" t="s">
        <v>72</v>
      </c>
    </row>
    <row r="4005" spans="1:10" x14ac:dyDescent="0.3">
      <c r="A4005" s="151">
        <v>4004</v>
      </c>
      <c r="B4005" s="151" t="s">
        <v>8385</v>
      </c>
      <c r="C4005" s="151" t="s">
        <v>8386</v>
      </c>
      <c r="D4005" s="151" t="s">
        <v>8357</v>
      </c>
      <c r="E4005" s="151" t="s">
        <v>8358</v>
      </c>
      <c r="F4005" s="151">
        <v>8</v>
      </c>
      <c r="G4005" s="151" t="s">
        <v>1141</v>
      </c>
      <c r="H4005" s="153">
        <v>9</v>
      </c>
      <c r="I4005" s="151">
        <v>17</v>
      </c>
      <c r="J4005" s="154" t="s">
        <v>72</v>
      </c>
    </row>
    <row r="4006" spans="1:10" x14ac:dyDescent="0.3">
      <c r="A4006" s="151">
        <v>4005</v>
      </c>
      <c r="B4006" s="151" t="s">
        <v>8387</v>
      </c>
      <c r="C4006" s="151" t="s">
        <v>8388</v>
      </c>
      <c r="D4006" s="151" t="s">
        <v>8357</v>
      </c>
      <c r="E4006" s="151" t="s">
        <v>8358</v>
      </c>
      <c r="F4006" s="151">
        <v>8</v>
      </c>
      <c r="G4006" s="151" t="s">
        <v>1141</v>
      </c>
      <c r="H4006" s="153">
        <v>9</v>
      </c>
      <c r="I4006" s="151">
        <v>17</v>
      </c>
      <c r="J4006" s="154" t="s">
        <v>72</v>
      </c>
    </row>
    <row r="4007" spans="1:10" x14ac:dyDescent="0.3">
      <c r="A4007" s="151">
        <v>4006</v>
      </c>
      <c r="B4007" s="151" t="s">
        <v>8389</v>
      </c>
      <c r="C4007" s="151" t="s">
        <v>8390</v>
      </c>
      <c r="D4007" s="151" t="s">
        <v>8357</v>
      </c>
      <c r="E4007" s="151" t="s">
        <v>8358</v>
      </c>
      <c r="F4007" s="151">
        <v>8</v>
      </c>
      <c r="G4007" s="151" t="s">
        <v>1141</v>
      </c>
      <c r="H4007" s="153">
        <v>9</v>
      </c>
      <c r="I4007" s="151">
        <v>17</v>
      </c>
      <c r="J4007" s="154" t="s">
        <v>72</v>
      </c>
    </row>
    <row r="4008" spans="1:10" x14ac:dyDescent="0.3">
      <c r="A4008" s="151">
        <v>4007</v>
      </c>
      <c r="B4008" s="151" t="s">
        <v>8391</v>
      </c>
      <c r="C4008" s="151" t="s">
        <v>8392</v>
      </c>
      <c r="D4008" s="151" t="s">
        <v>8357</v>
      </c>
      <c r="E4008" s="151" t="s">
        <v>8358</v>
      </c>
      <c r="F4008" s="151">
        <v>8</v>
      </c>
      <c r="G4008" s="151" t="s">
        <v>1141</v>
      </c>
      <c r="H4008" s="153">
        <v>9</v>
      </c>
      <c r="I4008" s="151">
        <v>17</v>
      </c>
      <c r="J4008" s="154" t="s">
        <v>72</v>
      </c>
    </row>
    <row r="4009" spans="1:10" x14ac:dyDescent="0.3">
      <c r="A4009" s="151">
        <v>4008</v>
      </c>
      <c r="B4009" s="151" t="s">
        <v>8393</v>
      </c>
      <c r="C4009" s="151" t="s">
        <v>8394</v>
      </c>
      <c r="D4009" s="151" t="s">
        <v>8395</v>
      </c>
      <c r="E4009" s="151" t="s">
        <v>8396</v>
      </c>
      <c r="F4009" s="151">
        <v>8</v>
      </c>
      <c r="G4009" s="151" t="s">
        <v>1141</v>
      </c>
      <c r="H4009" s="153">
        <v>9</v>
      </c>
      <c r="I4009" s="151">
        <v>17</v>
      </c>
      <c r="J4009" s="154" t="s">
        <v>72</v>
      </c>
    </row>
    <row r="4010" spans="1:10" x14ac:dyDescent="0.3">
      <c r="A4010" s="151">
        <v>4009</v>
      </c>
      <c r="B4010" s="151" t="s">
        <v>8397</v>
      </c>
      <c r="C4010" s="151" t="s">
        <v>8398</v>
      </c>
      <c r="D4010" s="151" t="s">
        <v>8395</v>
      </c>
      <c r="E4010" s="151" t="s">
        <v>8396</v>
      </c>
      <c r="F4010" s="151">
        <v>8</v>
      </c>
      <c r="G4010" s="151" t="s">
        <v>1141</v>
      </c>
      <c r="H4010" s="153">
        <v>9</v>
      </c>
      <c r="I4010" s="151">
        <v>17</v>
      </c>
      <c r="J4010" s="154" t="s">
        <v>72</v>
      </c>
    </row>
    <row r="4011" spans="1:10" x14ac:dyDescent="0.3">
      <c r="A4011" s="151">
        <v>4010</v>
      </c>
      <c r="B4011" s="151" t="s">
        <v>8399</v>
      </c>
      <c r="C4011" s="151" t="s">
        <v>8400</v>
      </c>
      <c r="D4011" s="151" t="s">
        <v>8395</v>
      </c>
      <c r="E4011" s="151" t="s">
        <v>8396</v>
      </c>
      <c r="F4011" s="151">
        <v>8</v>
      </c>
      <c r="G4011" s="151" t="s">
        <v>1141</v>
      </c>
      <c r="H4011" s="153">
        <v>9</v>
      </c>
      <c r="I4011" s="151">
        <v>17</v>
      </c>
      <c r="J4011" s="154" t="s">
        <v>72</v>
      </c>
    </row>
    <row r="4012" spans="1:10" x14ac:dyDescent="0.3">
      <c r="A4012" s="151">
        <v>4011</v>
      </c>
      <c r="B4012" s="151" t="s">
        <v>8401</v>
      </c>
      <c r="C4012" s="151" t="s">
        <v>8402</v>
      </c>
      <c r="D4012" s="151" t="s">
        <v>8395</v>
      </c>
      <c r="E4012" s="151" t="s">
        <v>8396</v>
      </c>
      <c r="F4012" s="151">
        <v>8</v>
      </c>
      <c r="G4012" s="151" t="s">
        <v>1141</v>
      </c>
      <c r="H4012" s="153">
        <v>9</v>
      </c>
      <c r="I4012" s="151">
        <v>17</v>
      </c>
      <c r="J4012" s="154" t="s">
        <v>72</v>
      </c>
    </row>
    <row r="4013" spans="1:10" x14ac:dyDescent="0.3">
      <c r="A4013" s="151">
        <v>4012</v>
      </c>
      <c r="B4013" s="151" t="s">
        <v>8403</v>
      </c>
      <c r="C4013" s="151" t="s">
        <v>8404</v>
      </c>
      <c r="D4013" s="151" t="s">
        <v>8395</v>
      </c>
      <c r="E4013" s="151" t="s">
        <v>8396</v>
      </c>
      <c r="F4013" s="151">
        <v>8</v>
      </c>
      <c r="G4013" s="151" t="s">
        <v>1141</v>
      </c>
      <c r="H4013" s="153">
        <v>9</v>
      </c>
      <c r="I4013" s="151">
        <v>17</v>
      </c>
      <c r="J4013" s="154" t="s">
        <v>88</v>
      </c>
    </row>
    <row r="4014" spans="1:10" x14ac:dyDescent="0.3">
      <c r="A4014" s="151">
        <v>4013</v>
      </c>
      <c r="B4014" s="151" t="s">
        <v>8405</v>
      </c>
      <c r="C4014" s="151" t="s">
        <v>8406</v>
      </c>
      <c r="D4014" s="151" t="s">
        <v>8395</v>
      </c>
      <c r="E4014" s="151" t="s">
        <v>8396</v>
      </c>
      <c r="F4014" s="151">
        <v>8</v>
      </c>
      <c r="G4014" s="151" t="s">
        <v>1141</v>
      </c>
      <c r="H4014" s="153">
        <v>9</v>
      </c>
      <c r="I4014" s="151">
        <v>17</v>
      </c>
      <c r="J4014" s="154" t="s">
        <v>88</v>
      </c>
    </row>
    <row r="4015" spans="1:10" x14ac:dyDescent="0.3">
      <c r="A4015" s="151">
        <v>4014</v>
      </c>
      <c r="B4015" s="151" t="s">
        <v>8407</v>
      </c>
      <c r="C4015" s="151" t="s">
        <v>8408</v>
      </c>
      <c r="D4015" s="151" t="s">
        <v>8395</v>
      </c>
      <c r="E4015" s="151" t="s">
        <v>8396</v>
      </c>
      <c r="F4015" s="151">
        <v>8</v>
      </c>
      <c r="G4015" s="151" t="s">
        <v>1141</v>
      </c>
      <c r="H4015" s="153">
        <v>9</v>
      </c>
      <c r="I4015" s="151">
        <v>17</v>
      </c>
      <c r="J4015" s="154" t="s">
        <v>72</v>
      </c>
    </row>
    <row r="4016" spans="1:10" x14ac:dyDescent="0.3">
      <c r="A4016" s="151">
        <v>4015</v>
      </c>
      <c r="B4016" s="151" t="s">
        <v>8409</v>
      </c>
      <c r="C4016" s="151" t="s">
        <v>8410</v>
      </c>
      <c r="D4016" s="151" t="s">
        <v>8395</v>
      </c>
      <c r="E4016" s="151" t="s">
        <v>8396</v>
      </c>
      <c r="F4016" s="151">
        <v>8</v>
      </c>
      <c r="G4016" s="151" t="s">
        <v>1141</v>
      </c>
      <c r="H4016" s="153">
        <v>9</v>
      </c>
      <c r="I4016" s="151">
        <v>17</v>
      </c>
      <c r="J4016" s="154" t="s">
        <v>72</v>
      </c>
    </row>
    <row r="4017" spans="1:10" x14ac:dyDescent="0.3">
      <c r="A4017" s="151">
        <v>4016</v>
      </c>
      <c r="B4017" s="151" t="s">
        <v>8411</v>
      </c>
      <c r="C4017" s="151" t="s">
        <v>8412</v>
      </c>
      <c r="D4017" s="151" t="s">
        <v>8395</v>
      </c>
      <c r="E4017" s="151" t="s">
        <v>8396</v>
      </c>
      <c r="F4017" s="151">
        <v>8</v>
      </c>
      <c r="G4017" s="151" t="s">
        <v>1141</v>
      </c>
      <c r="H4017" s="153">
        <v>9</v>
      </c>
      <c r="I4017" s="151">
        <v>17</v>
      </c>
      <c r="J4017" s="154" t="s">
        <v>72</v>
      </c>
    </row>
    <row r="4018" spans="1:10" x14ac:dyDescent="0.3">
      <c r="A4018" s="151">
        <v>4017</v>
      </c>
      <c r="B4018" s="151" t="s">
        <v>8413</v>
      </c>
      <c r="C4018" s="151" t="s">
        <v>8414</v>
      </c>
      <c r="D4018" s="151" t="s">
        <v>8395</v>
      </c>
      <c r="E4018" s="151" t="s">
        <v>8396</v>
      </c>
      <c r="F4018" s="151">
        <v>8</v>
      </c>
      <c r="G4018" s="151" t="s">
        <v>1141</v>
      </c>
      <c r="H4018" s="153">
        <v>9</v>
      </c>
      <c r="I4018" s="151">
        <v>17</v>
      </c>
      <c r="J4018" s="154" t="s">
        <v>72</v>
      </c>
    </row>
    <row r="4019" spans="1:10" x14ac:dyDescent="0.3">
      <c r="A4019" s="151">
        <v>4018</v>
      </c>
      <c r="B4019" s="151" t="s">
        <v>8415</v>
      </c>
      <c r="C4019" s="151" t="s">
        <v>8416</v>
      </c>
      <c r="D4019" s="151" t="s">
        <v>8395</v>
      </c>
      <c r="E4019" s="151" t="s">
        <v>8396</v>
      </c>
      <c r="F4019" s="151">
        <v>8</v>
      </c>
      <c r="G4019" s="151" t="s">
        <v>1141</v>
      </c>
      <c r="H4019" s="153">
        <v>9</v>
      </c>
      <c r="I4019" s="151">
        <v>17</v>
      </c>
      <c r="J4019" s="154" t="s">
        <v>72</v>
      </c>
    </row>
    <row r="4020" spans="1:10" x14ac:dyDescent="0.3">
      <c r="A4020" s="151">
        <v>4019</v>
      </c>
      <c r="B4020" s="151" t="s">
        <v>8417</v>
      </c>
      <c r="C4020" s="151" t="s">
        <v>8418</v>
      </c>
      <c r="D4020" s="151" t="s">
        <v>8395</v>
      </c>
      <c r="E4020" s="151" t="s">
        <v>8396</v>
      </c>
      <c r="F4020" s="151">
        <v>8</v>
      </c>
      <c r="G4020" s="151" t="s">
        <v>1141</v>
      </c>
      <c r="H4020" s="153">
        <v>9</v>
      </c>
      <c r="I4020" s="151">
        <v>17</v>
      </c>
      <c r="J4020" s="154" t="s">
        <v>88</v>
      </c>
    </row>
    <row r="4021" spans="1:10" x14ac:dyDescent="0.3">
      <c r="A4021" s="151">
        <v>4020</v>
      </c>
      <c r="B4021" s="151" t="s">
        <v>8419</v>
      </c>
      <c r="C4021" s="151" t="s">
        <v>8420</v>
      </c>
      <c r="D4021" s="151" t="s">
        <v>8395</v>
      </c>
      <c r="E4021" s="151" t="s">
        <v>8396</v>
      </c>
      <c r="F4021" s="151">
        <v>8</v>
      </c>
      <c r="G4021" s="151" t="s">
        <v>1141</v>
      </c>
      <c r="H4021" s="153">
        <v>9</v>
      </c>
      <c r="I4021" s="151">
        <v>17</v>
      </c>
      <c r="J4021" s="154" t="s">
        <v>72</v>
      </c>
    </row>
    <row r="4022" spans="1:10" x14ac:dyDescent="0.3">
      <c r="A4022" s="151">
        <v>4021</v>
      </c>
      <c r="B4022" s="151" t="s">
        <v>8421</v>
      </c>
      <c r="C4022" s="151" t="s">
        <v>8422</v>
      </c>
      <c r="D4022" s="151" t="s">
        <v>8395</v>
      </c>
      <c r="E4022" s="151" t="s">
        <v>8396</v>
      </c>
      <c r="F4022" s="151">
        <v>8</v>
      </c>
      <c r="G4022" s="151" t="s">
        <v>1141</v>
      </c>
      <c r="H4022" s="153">
        <v>9</v>
      </c>
      <c r="I4022" s="151">
        <v>17</v>
      </c>
      <c r="J4022" s="154" t="s">
        <v>72</v>
      </c>
    </row>
    <row r="4023" spans="1:10" x14ac:dyDescent="0.3">
      <c r="A4023" s="151">
        <v>4022</v>
      </c>
      <c r="B4023" s="151" t="s">
        <v>8423</v>
      </c>
      <c r="C4023" s="151" t="s">
        <v>8424</v>
      </c>
      <c r="D4023" s="151" t="s">
        <v>8395</v>
      </c>
      <c r="E4023" s="151" t="s">
        <v>8396</v>
      </c>
      <c r="F4023" s="151">
        <v>8</v>
      </c>
      <c r="G4023" s="151" t="s">
        <v>1141</v>
      </c>
      <c r="H4023" s="153">
        <v>9</v>
      </c>
      <c r="I4023" s="151">
        <v>17</v>
      </c>
      <c r="J4023" s="154" t="s">
        <v>88</v>
      </c>
    </row>
    <row r="4024" spans="1:10" x14ac:dyDescent="0.3">
      <c r="A4024" s="151">
        <v>4023</v>
      </c>
      <c r="B4024" s="151" t="s">
        <v>8425</v>
      </c>
      <c r="C4024" s="151" t="s">
        <v>8426</v>
      </c>
      <c r="D4024" s="151" t="s">
        <v>8395</v>
      </c>
      <c r="E4024" s="151" t="s">
        <v>8396</v>
      </c>
      <c r="F4024" s="151">
        <v>8</v>
      </c>
      <c r="G4024" s="151" t="s">
        <v>1141</v>
      </c>
      <c r="H4024" s="153">
        <v>9</v>
      </c>
      <c r="I4024" s="151">
        <v>17</v>
      </c>
      <c r="J4024" s="154" t="s">
        <v>88</v>
      </c>
    </row>
    <row r="4025" spans="1:10" x14ac:dyDescent="0.3">
      <c r="A4025" s="151">
        <v>4024</v>
      </c>
      <c r="B4025" s="151" t="s">
        <v>8427</v>
      </c>
      <c r="C4025" s="151" t="s">
        <v>8428</v>
      </c>
      <c r="D4025" s="151" t="s">
        <v>8395</v>
      </c>
      <c r="E4025" s="151" t="s">
        <v>8396</v>
      </c>
      <c r="F4025" s="151">
        <v>8</v>
      </c>
      <c r="G4025" s="151" t="s">
        <v>1141</v>
      </c>
      <c r="H4025" s="153">
        <v>9</v>
      </c>
      <c r="I4025" s="151">
        <v>17</v>
      </c>
      <c r="J4025" s="154" t="s">
        <v>72</v>
      </c>
    </row>
    <row r="4026" spans="1:10" x14ac:dyDescent="0.3">
      <c r="A4026" s="151">
        <v>4025</v>
      </c>
      <c r="B4026" s="151" t="s">
        <v>8429</v>
      </c>
      <c r="C4026" s="151" t="s">
        <v>8430</v>
      </c>
      <c r="D4026" s="151" t="s">
        <v>8431</v>
      </c>
      <c r="E4026" s="151" t="s">
        <v>8432</v>
      </c>
      <c r="F4026" s="151">
        <v>8</v>
      </c>
      <c r="G4026" s="151" t="s">
        <v>1141</v>
      </c>
      <c r="H4026" s="153">
        <v>9</v>
      </c>
      <c r="I4026" s="151">
        <v>17</v>
      </c>
      <c r="J4026" s="154" t="s">
        <v>72</v>
      </c>
    </row>
    <row r="4027" spans="1:10" x14ac:dyDescent="0.3">
      <c r="A4027" s="151">
        <v>4026</v>
      </c>
      <c r="B4027" s="151" t="s">
        <v>8433</v>
      </c>
      <c r="C4027" s="151" t="s">
        <v>8434</v>
      </c>
      <c r="D4027" s="151" t="s">
        <v>8431</v>
      </c>
      <c r="E4027" s="151" t="s">
        <v>8432</v>
      </c>
      <c r="F4027" s="151">
        <v>8</v>
      </c>
      <c r="G4027" s="151" t="s">
        <v>1141</v>
      </c>
      <c r="H4027" s="153">
        <v>9</v>
      </c>
      <c r="I4027" s="151">
        <v>17</v>
      </c>
      <c r="J4027" s="154" t="s">
        <v>72</v>
      </c>
    </row>
    <row r="4028" spans="1:10" x14ac:dyDescent="0.3">
      <c r="A4028" s="151">
        <v>4027</v>
      </c>
      <c r="B4028" s="151" t="s">
        <v>8435</v>
      </c>
      <c r="C4028" s="151" t="s">
        <v>8436</v>
      </c>
      <c r="D4028" s="151" t="s">
        <v>8431</v>
      </c>
      <c r="E4028" s="151" t="s">
        <v>8432</v>
      </c>
      <c r="F4028" s="151">
        <v>8</v>
      </c>
      <c r="G4028" s="151" t="s">
        <v>1141</v>
      </c>
      <c r="H4028" s="153">
        <v>9</v>
      </c>
      <c r="I4028" s="151">
        <v>17</v>
      </c>
      <c r="J4028" s="154" t="s">
        <v>72</v>
      </c>
    </row>
    <row r="4029" spans="1:10" x14ac:dyDescent="0.3">
      <c r="A4029" s="151">
        <v>4028</v>
      </c>
      <c r="B4029" s="151" t="s">
        <v>8437</v>
      </c>
      <c r="C4029" s="151" t="s">
        <v>8438</v>
      </c>
      <c r="D4029" s="151" t="s">
        <v>8431</v>
      </c>
      <c r="E4029" s="151" t="s">
        <v>8432</v>
      </c>
      <c r="F4029" s="151">
        <v>8</v>
      </c>
      <c r="G4029" s="151" t="s">
        <v>1141</v>
      </c>
      <c r="H4029" s="153">
        <v>9</v>
      </c>
      <c r="I4029" s="151">
        <v>17</v>
      </c>
      <c r="J4029" s="154" t="s">
        <v>72</v>
      </c>
    </row>
    <row r="4030" spans="1:10" x14ac:dyDescent="0.3">
      <c r="A4030" s="151">
        <v>4029</v>
      </c>
      <c r="B4030" s="151" t="s">
        <v>8439</v>
      </c>
      <c r="C4030" s="151" t="s">
        <v>8440</v>
      </c>
      <c r="D4030" s="151" t="s">
        <v>8431</v>
      </c>
      <c r="E4030" s="151" t="s">
        <v>8432</v>
      </c>
      <c r="F4030" s="151">
        <v>8</v>
      </c>
      <c r="G4030" s="151" t="s">
        <v>1141</v>
      </c>
      <c r="H4030" s="153">
        <v>7</v>
      </c>
      <c r="I4030" s="151">
        <v>14</v>
      </c>
      <c r="J4030" s="154" t="s">
        <v>75</v>
      </c>
    </row>
    <row r="4031" spans="1:10" x14ac:dyDescent="0.3">
      <c r="A4031" s="151">
        <v>4030</v>
      </c>
      <c r="B4031" s="151" t="s">
        <v>8441</v>
      </c>
      <c r="C4031" s="151" t="s">
        <v>8442</v>
      </c>
      <c r="D4031" s="151" t="s">
        <v>8431</v>
      </c>
      <c r="E4031" s="151" t="s">
        <v>8432</v>
      </c>
      <c r="F4031" s="151">
        <v>8</v>
      </c>
      <c r="G4031" s="151" t="s">
        <v>1141</v>
      </c>
      <c r="H4031" s="153">
        <v>7</v>
      </c>
      <c r="I4031" s="151">
        <v>14</v>
      </c>
      <c r="J4031" s="154" t="s">
        <v>75</v>
      </c>
    </row>
    <row r="4032" spans="1:10" x14ac:dyDescent="0.3">
      <c r="A4032" s="151">
        <v>4031</v>
      </c>
      <c r="B4032" s="151" t="s">
        <v>8443</v>
      </c>
      <c r="C4032" s="151" t="s">
        <v>8444</v>
      </c>
      <c r="D4032" s="151" t="s">
        <v>8431</v>
      </c>
      <c r="E4032" s="151" t="s">
        <v>8432</v>
      </c>
      <c r="F4032" s="151">
        <v>8</v>
      </c>
      <c r="G4032" s="151" t="s">
        <v>1141</v>
      </c>
      <c r="H4032" s="153">
        <v>7</v>
      </c>
      <c r="I4032" s="151">
        <v>14</v>
      </c>
      <c r="J4032" s="154" t="s">
        <v>75</v>
      </c>
    </row>
    <row r="4033" spans="1:10" x14ac:dyDescent="0.3">
      <c r="A4033" s="151">
        <v>4032</v>
      </c>
      <c r="B4033" s="151" t="s">
        <v>8445</v>
      </c>
      <c r="C4033" s="151" t="s">
        <v>8446</v>
      </c>
      <c r="D4033" s="151" t="s">
        <v>8431</v>
      </c>
      <c r="E4033" s="151" t="s">
        <v>8432</v>
      </c>
      <c r="F4033" s="151">
        <v>8</v>
      </c>
      <c r="G4033" s="151" t="s">
        <v>1141</v>
      </c>
      <c r="H4033" s="153">
        <v>9</v>
      </c>
      <c r="I4033" s="151">
        <v>17</v>
      </c>
      <c r="J4033" s="154" t="s">
        <v>72</v>
      </c>
    </row>
    <row r="4034" spans="1:10" x14ac:dyDescent="0.3">
      <c r="A4034" s="151">
        <v>4033</v>
      </c>
      <c r="B4034" s="151" t="s">
        <v>8447</v>
      </c>
      <c r="C4034" s="151" t="s">
        <v>8448</v>
      </c>
      <c r="D4034" s="151" t="s">
        <v>8431</v>
      </c>
      <c r="E4034" s="151" t="s">
        <v>8432</v>
      </c>
      <c r="F4034" s="151">
        <v>8</v>
      </c>
      <c r="G4034" s="151" t="s">
        <v>1141</v>
      </c>
      <c r="H4034" s="153">
        <v>7</v>
      </c>
      <c r="I4034" s="151">
        <v>14</v>
      </c>
      <c r="J4034" s="154" t="s">
        <v>75</v>
      </c>
    </row>
    <row r="4035" spans="1:10" x14ac:dyDescent="0.3">
      <c r="A4035" s="151">
        <v>4034</v>
      </c>
      <c r="B4035" s="151" t="s">
        <v>8449</v>
      </c>
      <c r="C4035" s="151" t="s">
        <v>8450</v>
      </c>
      <c r="D4035" s="151" t="s">
        <v>8431</v>
      </c>
      <c r="E4035" s="151" t="s">
        <v>8432</v>
      </c>
      <c r="F4035" s="151">
        <v>8</v>
      </c>
      <c r="G4035" s="151" t="s">
        <v>1141</v>
      </c>
      <c r="H4035" s="153">
        <v>7</v>
      </c>
      <c r="I4035" s="151">
        <v>14</v>
      </c>
      <c r="J4035" s="154" t="s">
        <v>75</v>
      </c>
    </row>
    <row r="4036" spans="1:10" x14ac:dyDescent="0.3">
      <c r="A4036" s="151">
        <v>4035</v>
      </c>
      <c r="B4036" s="151" t="s">
        <v>8451</v>
      </c>
      <c r="C4036" s="151" t="s">
        <v>8452</v>
      </c>
      <c r="D4036" s="151" t="s">
        <v>8431</v>
      </c>
      <c r="E4036" s="151" t="s">
        <v>8432</v>
      </c>
      <c r="F4036" s="151">
        <v>8</v>
      </c>
      <c r="G4036" s="151" t="s">
        <v>1141</v>
      </c>
      <c r="H4036" s="153">
        <v>7</v>
      </c>
      <c r="I4036" s="151">
        <v>14</v>
      </c>
      <c r="J4036" s="154" t="s">
        <v>75</v>
      </c>
    </row>
    <row r="4037" spans="1:10" x14ac:dyDescent="0.3">
      <c r="A4037" s="151">
        <v>4036</v>
      </c>
      <c r="B4037" s="151" t="s">
        <v>8453</v>
      </c>
      <c r="C4037" s="151" t="s">
        <v>8454</v>
      </c>
      <c r="D4037" s="151" t="s">
        <v>8431</v>
      </c>
      <c r="E4037" s="151" t="s">
        <v>8432</v>
      </c>
      <c r="F4037" s="151">
        <v>8</v>
      </c>
      <c r="G4037" s="151" t="s">
        <v>1141</v>
      </c>
      <c r="H4037" s="153">
        <v>7</v>
      </c>
      <c r="I4037" s="151">
        <v>14</v>
      </c>
      <c r="J4037" s="154" t="s">
        <v>75</v>
      </c>
    </row>
    <row r="4038" spans="1:10" x14ac:dyDescent="0.3">
      <c r="A4038" s="151">
        <v>4037</v>
      </c>
      <c r="B4038" s="151" t="s">
        <v>8455</v>
      </c>
      <c r="C4038" s="151" t="s">
        <v>8456</v>
      </c>
      <c r="D4038" s="151" t="s">
        <v>8431</v>
      </c>
      <c r="E4038" s="151" t="s">
        <v>8432</v>
      </c>
      <c r="F4038" s="151">
        <v>8</v>
      </c>
      <c r="G4038" s="151" t="s">
        <v>1141</v>
      </c>
      <c r="H4038" s="153">
        <v>7</v>
      </c>
      <c r="I4038" s="151">
        <v>14</v>
      </c>
      <c r="J4038" s="154" t="s">
        <v>75</v>
      </c>
    </row>
    <row r="4039" spans="1:10" x14ac:dyDescent="0.3">
      <c r="A4039" s="151">
        <v>4038</v>
      </c>
      <c r="B4039" s="151" t="s">
        <v>8457</v>
      </c>
      <c r="C4039" s="151" t="s">
        <v>8458</v>
      </c>
      <c r="D4039" s="151" t="s">
        <v>8431</v>
      </c>
      <c r="E4039" s="151" t="s">
        <v>8432</v>
      </c>
      <c r="F4039" s="151">
        <v>8</v>
      </c>
      <c r="G4039" s="151" t="s">
        <v>1141</v>
      </c>
      <c r="H4039" s="153">
        <v>7</v>
      </c>
      <c r="I4039" s="151">
        <v>14</v>
      </c>
      <c r="J4039" s="154" t="s">
        <v>75</v>
      </c>
    </row>
    <row r="4040" spans="1:10" x14ac:dyDescent="0.3">
      <c r="A4040" s="151">
        <v>4039</v>
      </c>
      <c r="B4040" s="151" t="s">
        <v>8459</v>
      </c>
      <c r="C4040" s="151" t="s">
        <v>8460</v>
      </c>
      <c r="D4040" s="151" t="s">
        <v>8431</v>
      </c>
      <c r="E4040" s="151" t="s">
        <v>8432</v>
      </c>
      <c r="F4040" s="151">
        <v>8</v>
      </c>
      <c r="G4040" s="151" t="s">
        <v>1141</v>
      </c>
      <c r="H4040" s="153">
        <v>7</v>
      </c>
      <c r="I4040" s="151">
        <v>14</v>
      </c>
      <c r="J4040" s="154" t="s">
        <v>75</v>
      </c>
    </row>
    <row r="4041" spans="1:10" x14ac:dyDescent="0.3">
      <c r="A4041" s="151">
        <v>4040</v>
      </c>
      <c r="B4041" s="151" t="s">
        <v>8461</v>
      </c>
      <c r="C4041" s="151" t="s">
        <v>8462</v>
      </c>
      <c r="D4041" s="151" t="s">
        <v>8431</v>
      </c>
      <c r="E4041" s="151" t="s">
        <v>8432</v>
      </c>
      <c r="F4041" s="151">
        <v>8</v>
      </c>
      <c r="G4041" s="151" t="s">
        <v>1141</v>
      </c>
      <c r="H4041" s="153">
        <v>7</v>
      </c>
      <c r="I4041" s="151">
        <v>14</v>
      </c>
      <c r="J4041" s="154" t="s">
        <v>75</v>
      </c>
    </row>
    <row r="4042" spans="1:10" x14ac:dyDescent="0.3">
      <c r="A4042" s="151">
        <v>4041</v>
      </c>
      <c r="B4042" s="151" t="s">
        <v>8463</v>
      </c>
      <c r="C4042" s="151" t="s">
        <v>8464</v>
      </c>
      <c r="D4042" s="151" t="s">
        <v>8431</v>
      </c>
      <c r="E4042" s="151" t="s">
        <v>8432</v>
      </c>
      <c r="F4042" s="151">
        <v>8</v>
      </c>
      <c r="G4042" s="151" t="s">
        <v>1141</v>
      </c>
      <c r="H4042" s="153">
        <v>7</v>
      </c>
      <c r="I4042" s="151">
        <v>14</v>
      </c>
      <c r="J4042" s="154" t="s">
        <v>75</v>
      </c>
    </row>
    <row r="4043" spans="1:10" x14ac:dyDescent="0.3">
      <c r="A4043" s="151">
        <v>4042</v>
      </c>
      <c r="B4043" s="151" t="s">
        <v>8465</v>
      </c>
      <c r="C4043" s="151" t="s">
        <v>8466</v>
      </c>
      <c r="D4043" s="151" t="s">
        <v>8431</v>
      </c>
      <c r="E4043" s="151" t="s">
        <v>8432</v>
      </c>
      <c r="F4043" s="151">
        <v>8</v>
      </c>
      <c r="G4043" s="151" t="s">
        <v>1141</v>
      </c>
      <c r="H4043" s="153">
        <v>7</v>
      </c>
      <c r="I4043" s="151">
        <v>14</v>
      </c>
      <c r="J4043" s="154" t="s">
        <v>75</v>
      </c>
    </row>
    <row r="4044" spans="1:10" x14ac:dyDescent="0.3">
      <c r="A4044" s="151">
        <v>4043</v>
      </c>
      <c r="B4044" s="151" t="s">
        <v>8467</v>
      </c>
      <c r="C4044" s="151" t="s">
        <v>8468</v>
      </c>
      <c r="D4044" s="151" t="s">
        <v>8431</v>
      </c>
      <c r="E4044" s="151" t="s">
        <v>8432</v>
      </c>
      <c r="F4044" s="151">
        <v>8</v>
      </c>
      <c r="G4044" s="151" t="s">
        <v>1141</v>
      </c>
      <c r="H4044" s="153">
        <v>9</v>
      </c>
      <c r="I4044" s="151">
        <v>17</v>
      </c>
      <c r="J4044" s="154" t="s">
        <v>72</v>
      </c>
    </row>
    <row r="4045" spans="1:10" x14ac:dyDescent="0.3">
      <c r="A4045" s="151">
        <v>4044</v>
      </c>
      <c r="B4045" s="151" t="s">
        <v>8469</v>
      </c>
      <c r="C4045" s="151" t="s">
        <v>8470</v>
      </c>
      <c r="D4045" s="151" t="s">
        <v>8431</v>
      </c>
      <c r="E4045" s="151" t="s">
        <v>8432</v>
      </c>
      <c r="F4045" s="151">
        <v>8</v>
      </c>
      <c r="G4045" s="151" t="s">
        <v>1141</v>
      </c>
      <c r="H4045" s="153">
        <v>9</v>
      </c>
      <c r="I4045" s="151">
        <v>17</v>
      </c>
      <c r="J4045" s="154" t="s">
        <v>72</v>
      </c>
    </row>
    <row r="4046" spans="1:10" x14ac:dyDescent="0.3">
      <c r="A4046" s="151">
        <v>4045</v>
      </c>
      <c r="B4046" s="151" t="s">
        <v>8471</v>
      </c>
      <c r="C4046" s="151" t="s">
        <v>8472</v>
      </c>
      <c r="D4046" s="151" t="s">
        <v>8395</v>
      </c>
      <c r="E4046" s="151" t="s">
        <v>8396</v>
      </c>
      <c r="F4046" s="151">
        <v>8</v>
      </c>
      <c r="G4046" s="151" t="s">
        <v>1141</v>
      </c>
      <c r="H4046" s="153">
        <v>9</v>
      </c>
      <c r="I4046" s="151">
        <v>17</v>
      </c>
      <c r="J4046" s="154" t="s">
        <v>72</v>
      </c>
    </row>
    <row r="4047" spans="1:10" x14ac:dyDescent="0.3">
      <c r="A4047" s="151">
        <v>4046</v>
      </c>
      <c r="B4047" s="151" t="s">
        <v>8473</v>
      </c>
      <c r="C4047" s="151" t="s">
        <v>8474</v>
      </c>
      <c r="D4047" s="151" t="s">
        <v>8395</v>
      </c>
      <c r="E4047" s="151" t="s">
        <v>8396</v>
      </c>
      <c r="F4047" s="151">
        <v>8</v>
      </c>
      <c r="G4047" s="151" t="s">
        <v>1141</v>
      </c>
      <c r="H4047" s="153">
        <v>9</v>
      </c>
      <c r="I4047" s="151">
        <v>17</v>
      </c>
      <c r="J4047" s="154" t="s">
        <v>72</v>
      </c>
    </row>
    <row r="4048" spans="1:10" x14ac:dyDescent="0.3">
      <c r="A4048" s="151">
        <v>4047</v>
      </c>
      <c r="B4048" s="151" t="s">
        <v>8475</v>
      </c>
      <c r="C4048" s="151" t="s">
        <v>8476</v>
      </c>
      <c r="D4048" s="151" t="s">
        <v>8395</v>
      </c>
      <c r="E4048" s="151" t="s">
        <v>8396</v>
      </c>
      <c r="F4048" s="151">
        <v>8</v>
      </c>
      <c r="G4048" s="151" t="s">
        <v>1141</v>
      </c>
      <c r="H4048" s="153">
        <v>8</v>
      </c>
      <c r="I4048" s="151">
        <v>16</v>
      </c>
      <c r="J4048" s="154" t="s">
        <v>161</v>
      </c>
    </row>
    <row r="4049" spans="1:10" x14ac:dyDescent="0.3">
      <c r="A4049" s="151">
        <v>4048</v>
      </c>
      <c r="B4049" s="151" t="s">
        <v>8477</v>
      </c>
      <c r="C4049" s="151" t="s">
        <v>8478</v>
      </c>
      <c r="D4049" s="151" t="s">
        <v>8395</v>
      </c>
      <c r="E4049" s="151" t="s">
        <v>8396</v>
      </c>
      <c r="F4049" s="151">
        <v>8</v>
      </c>
      <c r="G4049" s="151" t="s">
        <v>1141</v>
      </c>
      <c r="H4049" s="153">
        <v>8</v>
      </c>
      <c r="I4049" s="151">
        <v>16</v>
      </c>
      <c r="J4049" s="154" t="s">
        <v>161</v>
      </c>
    </row>
    <row r="4050" spans="1:10" x14ac:dyDescent="0.3">
      <c r="A4050" s="151">
        <v>4049</v>
      </c>
      <c r="B4050" s="151" t="s">
        <v>8479</v>
      </c>
      <c r="C4050" s="151" t="s">
        <v>8480</v>
      </c>
      <c r="D4050" s="151" t="s">
        <v>8395</v>
      </c>
      <c r="E4050" s="151" t="s">
        <v>8396</v>
      </c>
      <c r="F4050" s="151">
        <v>8</v>
      </c>
      <c r="G4050" s="151" t="s">
        <v>1141</v>
      </c>
      <c r="H4050" s="153">
        <v>8</v>
      </c>
      <c r="I4050" s="151">
        <v>16</v>
      </c>
      <c r="J4050" s="154" t="s">
        <v>161</v>
      </c>
    </row>
    <row r="4051" spans="1:10" x14ac:dyDescent="0.3">
      <c r="A4051" s="151">
        <v>4050</v>
      </c>
      <c r="B4051" s="151" t="s">
        <v>8481</v>
      </c>
      <c r="C4051" s="151" t="s">
        <v>8482</v>
      </c>
      <c r="D4051" s="151" t="s">
        <v>8395</v>
      </c>
      <c r="E4051" s="151" t="s">
        <v>8396</v>
      </c>
      <c r="F4051" s="151">
        <v>8</v>
      </c>
      <c r="G4051" s="151" t="s">
        <v>1141</v>
      </c>
      <c r="H4051" s="153">
        <v>8</v>
      </c>
      <c r="I4051" s="151">
        <v>16</v>
      </c>
      <c r="J4051" s="154" t="s">
        <v>161</v>
      </c>
    </row>
    <row r="4052" spans="1:10" x14ac:dyDescent="0.3">
      <c r="A4052" s="151">
        <v>4051</v>
      </c>
      <c r="B4052" s="151" t="s">
        <v>8483</v>
      </c>
      <c r="C4052" s="151" t="s">
        <v>8484</v>
      </c>
      <c r="D4052" s="151" t="s">
        <v>8395</v>
      </c>
      <c r="E4052" s="151" t="s">
        <v>8396</v>
      </c>
      <c r="F4052" s="151">
        <v>8</v>
      </c>
      <c r="G4052" s="151" t="s">
        <v>1141</v>
      </c>
      <c r="H4052" s="153">
        <v>7</v>
      </c>
      <c r="I4052" s="151">
        <v>14</v>
      </c>
      <c r="J4052" s="154" t="s">
        <v>75</v>
      </c>
    </row>
    <row r="4053" spans="1:10" x14ac:dyDescent="0.3">
      <c r="A4053" s="151">
        <v>4052</v>
      </c>
      <c r="B4053" s="151" t="s">
        <v>8485</v>
      </c>
      <c r="C4053" s="151" t="s">
        <v>8486</v>
      </c>
      <c r="D4053" s="151" t="s">
        <v>8395</v>
      </c>
      <c r="E4053" s="151" t="s">
        <v>8396</v>
      </c>
      <c r="F4053" s="151">
        <v>8</v>
      </c>
      <c r="G4053" s="151" t="s">
        <v>1141</v>
      </c>
      <c r="H4053" s="153">
        <v>8</v>
      </c>
      <c r="I4053" s="151">
        <v>16</v>
      </c>
      <c r="J4053" s="154" t="s">
        <v>161</v>
      </c>
    </row>
    <row r="4054" spans="1:10" x14ac:dyDescent="0.3">
      <c r="A4054" s="151">
        <v>4053</v>
      </c>
      <c r="B4054" s="151" t="s">
        <v>8487</v>
      </c>
      <c r="C4054" s="151" t="s">
        <v>8488</v>
      </c>
      <c r="D4054" s="151" t="s">
        <v>8395</v>
      </c>
      <c r="E4054" s="151" t="s">
        <v>8396</v>
      </c>
      <c r="F4054" s="151">
        <v>8</v>
      </c>
      <c r="G4054" s="151" t="s">
        <v>1141</v>
      </c>
      <c r="H4054" s="153">
        <v>7</v>
      </c>
      <c r="I4054" s="151">
        <v>14</v>
      </c>
      <c r="J4054" s="154" t="s">
        <v>75</v>
      </c>
    </row>
    <row r="4055" spans="1:10" x14ac:dyDescent="0.3">
      <c r="A4055" s="151">
        <v>4054</v>
      </c>
      <c r="B4055" s="151" t="s">
        <v>8489</v>
      </c>
      <c r="C4055" s="151" t="s">
        <v>8490</v>
      </c>
      <c r="D4055" s="151" t="s">
        <v>8395</v>
      </c>
      <c r="E4055" s="151" t="s">
        <v>8396</v>
      </c>
      <c r="F4055" s="151">
        <v>8</v>
      </c>
      <c r="G4055" s="151" t="s">
        <v>1141</v>
      </c>
      <c r="H4055" s="153">
        <v>7</v>
      </c>
      <c r="I4055" s="151">
        <v>14</v>
      </c>
      <c r="J4055" s="154" t="s">
        <v>75</v>
      </c>
    </row>
    <row r="4056" spans="1:10" x14ac:dyDescent="0.3">
      <c r="A4056" s="151">
        <v>4055</v>
      </c>
      <c r="B4056" s="151" t="s">
        <v>8491</v>
      </c>
      <c r="C4056" s="151" t="s">
        <v>8492</v>
      </c>
      <c r="D4056" s="151" t="s">
        <v>8395</v>
      </c>
      <c r="E4056" s="151" t="s">
        <v>8396</v>
      </c>
      <c r="F4056" s="151">
        <v>8</v>
      </c>
      <c r="G4056" s="151" t="s">
        <v>1141</v>
      </c>
      <c r="H4056" s="153">
        <v>7</v>
      </c>
      <c r="I4056" s="151">
        <v>14</v>
      </c>
      <c r="J4056" s="154" t="s">
        <v>75</v>
      </c>
    </row>
    <row r="4057" spans="1:10" x14ac:dyDescent="0.3">
      <c r="A4057" s="151">
        <v>4056</v>
      </c>
      <c r="B4057" s="151" t="s">
        <v>8493</v>
      </c>
      <c r="C4057" s="151" t="s">
        <v>8494</v>
      </c>
      <c r="D4057" s="151" t="s">
        <v>8395</v>
      </c>
      <c r="E4057" s="151" t="s">
        <v>8396</v>
      </c>
      <c r="F4057" s="151">
        <v>8</v>
      </c>
      <c r="G4057" s="151" t="s">
        <v>1141</v>
      </c>
      <c r="H4057" s="153">
        <v>7</v>
      </c>
      <c r="I4057" s="151">
        <v>14</v>
      </c>
      <c r="J4057" s="154" t="s">
        <v>75</v>
      </c>
    </row>
    <row r="4058" spans="1:10" x14ac:dyDescent="0.3">
      <c r="A4058" s="151">
        <v>4057</v>
      </c>
      <c r="B4058" s="151" t="s">
        <v>8495</v>
      </c>
      <c r="C4058" s="151" t="s">
        <v>8496</v>
      </c>
      <c r="D4058" s="151" t="s">
        <v>8395</v>
      </c>
      <c r="E4058" s="151" t="s">
        <v>8396</v>
      </c>
      <c r="F4058" s="151">
        <v>8</v>
      </c>
      <c r="G4058" s="151" t="s">
        <v>1141</v>
      </c>
      <c r="H4058" s="153">
        <v>7</v>
      </c>
      <c r="I4058" s="151">
        <v>14</v>
      </c>
      <c r="J4058" s="154" t="s">
        <v>75</v>
      </c>
    </row>
    <row r="4059" spans="1:10" x14ac:dyDescent="0.3">
      <c r="A4059" s="151">
        <v>4058</v>
      </c>
      <c r="B4059" s="151" t="s">
        <v>8497</v>
      </c>
      <c r="C4059" s="151" t="s">
        <v>8498</v>
      </c>
      <c r="D4059" s="151" t="s">
        <v>8395</v>
      </c>
      <c r="E4059" s="151" t="s">
        <v>8396</v>
      </c>
      <c r="F4059" s="151">
        <v>8</v>
      </c>
      <c r="G4059" s="151" t="s">
        <v>1141</v>
      </c>
      <c r="H4059" s="153">
        <v>7</v>
      </c>
      <c r="I4059" s="151">
        <v>14</v>
      </c>
      <c r="J4059" s="154" t="s">
        <v>75</v>
      </c>
    </row>
    <row r="4060" spans="1:10" x14ac:dyDescent="0.3">
      <c r="A4060" s="151">
        <v>4059</v>
      </c>
      <c r="B4060" s="151" t="s">
        <v>8499</v>
      </c>
      <c r="C4060" s="151" t="s">
        <v>8500</v>
      </c>
      <c r="D4060" s="151" t="s">
        <v>8395</v>
      </c>
      <c r="E4060" s="151" t="s">
        <v>8396</v>
      </c>
      <c r="F4060" s="151">
        <v>8</v>
      </c>
      <c r="G4060" s="151" t="s">
        <v>1141</v>
      </c>
      <c r="H4060" s="153">
        <v>9</v>
      </c>
      <c r="I4060" s="151">
        <v>17</v>
      </c>
      <c r="J4060" s="154" t="s">
        <v>72</v>
      </c>
    </row>
    <row r="4061" spans="1:10" x14ac:dyDescent="0.3">
      <c r="A4061" s="151">
        <v>4060</v>
      </c>
      <c r="B4061" s="151" t="s">
        <v>8501</v>
      </c>
      <c r="C4061" s="151" t="s">
        <v>8502</v>
      </c>
      <c r="D4061" s="151" t="s">
        <v>8395</v>
      </c>
      <c r="E4061" s="151" t="s">
        <v>8396</v>
      </c>
      <c r="F4061" s="151">
        <v>8</v>
      </c>
      <c r="G4061" s="151" t="s">
        <v>1141</v>
      </c>
      <c r="H4061" s="153">
        <v>9</v>
      </c>
      <c r="I4061" s="151">
        <v>17</v>
      </c>
      <c r="J4061" s="154" t="s">
        <v>72</v>
      </c>
    </row>
    <row r="4062" spans="1:10" x14ac:dyDescent="0.3">
      <c r="A4062" s="151">
        <v>4061</v>
      </c>
      <c r="B4062" s="151" t="s">
        <v>8503</v>
      </c>
      <c r="C4062" s="151" t="s">
        <v>8504</v>
      </c>
      <c r="D4062" s="151" t="s">
        <v>8505</v>
      </c>
      <c r="E4062" s="151" t="s">
        <v>8506</v>
      </c>
      <c r="F4062" s="151">
        <v>8</v>
      </c>
      <c r="G4062" s="151" t="s">
        <v>1141</v>
      </c>
      <c r="H4062" s="153">
        <v>9</v>
      </c>
      <c r="I4062" s="151">
        <v>17</v>
      </c>
      <c r="J4062" s="154" t="s">
        <v>72</v>
      </c>
    </row>
    <row r="4063" spans="1:10" x14ac:dyDescent="0.3">
      <c r="A4063" s="151">
        <v>4062</v>
      </c>
      <c r="B4063" s="151" t="s">
        <v>8507</v>
      </c>
      <c r="C4063" s="151" t="s">
        <v>8508</v>
      </c>
      <c r="D4063" s="151" t="s">
        <v>8505</v>
      </c>
      <c r="E4063" s="151" t="s">
        <v>8506</v>
      </c>
      <c r="F4063" s="151">
        <v>8</v>
      </c>
      <c r="G4063" s="151" t="s">
        <v>1141</v>
      </c>
      <c r="H4063" s="153">
        <v>9</v>
      </c>
      <c r="I4063" s="151">
        <v>17</v>
      </c>
      <c r="J4063" s="154" t="s">
        <v>72</v>
      </c>
    </row>
    <row r="4064" spans="1:10" x14ac:dyDescent="0.3">
      <c r="A4064" s="151">
        <v>4063</v>
      </c>
      <c r="B4064" s="151" t="s">
        <v>8509</v>
      </c>
      <c r="C4064" s="151" t="s">
        <v>8510</v>
      </c>
      <c r="D4064" s="151" t="s">
        <v>8505</v>
      </c>
      <c r="E4064" s="151" t="s">
        <v>8506</v>
      </c>
      <c r="F4064" s="151">
        <v>8</v>
      </c>
      <c r="G4064" s="151" t="s">
        <v>1141</v>
      </c>
      <c r="H4064" s="153">
        <v>9</v>
      </c>
      <c r="I4064" s="151">
        <v>17</v>
      </c>
      <c r="J4064" s="154" t="s">
        <v>72</v>
      </c>
    </row>
    <row r="4065" spans="1:10" x14ac:dyDescent="0.3">
      <c r="A4065" s="151">
        <v>4064</v>
      </c>
      <c r="B4065" s="151" t="s">
        <v>8511</v>
      </c>
      <c r="C4065" s="151" t="s">
        <v>8512</v>
      </c>
      <c r="D4065" s="151" t="s">
        <v>8505</v>
      </c>
      <c r="E4065" s="151" t="s">
        <v>8506</v>
      </c>
      <c r="F4065" s="151">
        <v>8</v>
      </c>
      <c r="G4065" s="151" t="s">
        <v>1141</v>
      </c>
      <c r="H4065" s="153">
        <v>9</v>
      </c>
      <c r="I4065" s="151">
        <v>17</v>
      </c>
      <c r="J4065" s="154" t="s">
        <v>72</v>
      </c>
    </row>
    <row r="4066" spans="1:10" x14ac:dyDescent="0.3">
      <c r="A4066" s="151">
        <v>4065</v>
      </c>
      <c r="B4066" s="151" t="s">
        <v>8513</v>
      </c>
      <c r="C4066" s="151" t="s">
        <v>8514</v>
      </c>
      <c r="D4066" s="151" t="s">
        <v>8505</v>
      </c>
      <c r="E4066" s="151" t="s">
        <v>8506</v>
      </c>
      <c r="F4066" s="151">
        <v>8</v>
      </c>
      <c r="G4066" s="151" t="s">
        <v>1141</v>
      </c>
      <c r="H4066" s="153">
        <v>9</v>
      </c>
      <c r="I4066" s="151">
        <v>17</v>
      </c>
      <c r="J4066" s="154" t="s">
        <v>72</v>
      </c>
    </row>
    <row r="4067" spans="1:10" x14ac:dyDescent="0.3">
      <c r="A4067" s="151">
        <v>4066</v>
      </c>
      <c r="B4067" s="151" t="s">
        <v>8515</v>
      </c>
      <c r="C4067" s="151" t="s">
        <v>8516</v>
      </c>
      <c r="D4067" s="151" t="s">
        <v>8505</v>
      </c>
      <c r="E4067" s="151" t="s">
        <v>8506</v>
      </c>
      <c r="F4067" s="151">
        <v>8</v>
      </c>
      <c r="G4067" s="151" t="s">
        <v>1141</v>
      </c>
      <c r="H4067" s="153">
        <v>9</v>
      </c>
      <c r="I4067" s="151">
        <v>17</v>
      </c>
      <c r="J4067" s="154" t="s">
        <v>72</v>
      </c>
    </row>
    <row r="4068" spans="1:10" x14ac:dyDescent="0.3">
      <c r="A4068" s="151">
        <v>4067</v>
      </c>
      <c r="B4068" s="151" t="s">
        <v>8517</v>
      </c>
      <c r="C4068" s="151" t="s">
        <v>8518</v>
      </c>
      <c r="D4068" s="151" t="s">
        <v>8505</v>
      </c>
      <c r="E4068" s="151" t="s">
        <v>8506</v>
      </c>
      <c r="F4068" s="151">
        <v>8</v>
      </c>
      <c r="G4068" s="151" t="s">
        <v>1141</v>
      </c>
      <c r="H4068" s="153">
        <v>9</v>
      </c>
      <c r="I4068" s="151">
        <v>17</v>
      </c>
      <c r="J4068" s="154" t="s">
        <v>72</v>
      </c>
    </row>
    <row r="4069" spans="1:10" x14ac:dyDescent="0.3">
      <c r="A4069" s="151">
        <v>4068</v>
      </c>
      <c r="B4069" s="151" t="s">
        <v>8519</v>
      </c>
      <c r="C4069" s="151" t="s">
        <v>8520</v>
      </c>
      <c r="D4069" s="151" t="s">
        <v>8505</v>
      </c>
      <c r="E4069" s="151" t="s">
        <v>8506</v>
      </c>
      <c r="F4069" s="151">
        <v>8</v>
      </c>
      <c r="G4069" s="151" t="s">
        <v>1141</v>
      </c>
      <c r="H4069" s="153">
        <v>9</v>
      </c>
      <c r="I4069" s="151">
        <v>17</v>
      </c>
      <c r="J4069" s="154" t="s">
        <v>72</v>
      </c>
    </row>
    <row r="4070" spans="1:10" x14ac:dyDescent="0.3">
      <c r="A4070" s="151">
        <v>4069</v>
      </c>
      <c r="B4070" s="151" t="s">
        <v>8521</v>
      </c>
      <c r="C4070" s="151" t="s">
        <v>8522</v>
      </c>
      <c r="D4070" s="151" t="s">
        <v>8505</v>
      </c>
      <c r="E4070" s="151" t="s">
        <v>8506</v>
      </c>
      <c r="F4070" s="151">
        <v>8</v>
      </c>
      <c r="G4070" s="151" t="s">
        <v>1141</v>
      </c>
      <c r="H4070" s="153">
        <v>9</v>
      </c>
      <c r="I4070" s="151">
        <v>17</v>
      </c>
      <c r="J4070" s="154" t="s">
        <v>72</v>
      </c>
    </row>
    <row r="4071" spans="1:10" x14ac:dyDescent="0.3">
      <c r="A4071" s="151">
        <v>4070</v>
      </c>
      <c r="B4071" s="151" t="s">
        <v>8523</v>
      </c>
      <c r="C4071" s="151" t="s">
        <v>8524</v>
      </c>
      <c r="D4071" s="151" t="s">
        <v>8505</v>
      </c>
      <c r="E4071" s="151" t="s">
        <v>8506</v>
      </c>
      <c r="F4071" s="151">
        <v>8</v>
      </c>
      <c r="G4071" s="151" t="s">
        <v>1141</v>
      </c>
      <c r="H4071" s="153">
        <v>9</v>
      </c>
      <c r="I4071" s="151">
        <v>17</v>
      </c>
      <c r="J4071" s="154" t="s">
        <v>72</v>
      </c>
    </row>
    <row r="4072" spans="1:10" x14ac:dyDescent="0.3">
      <c r="A4072" s="151">
        <v>4071</v>
      </c>
      <c r="B4072" s="151" t="s">
        <v>8525</v>
      </c>
      <c r="C4072" s="151" t="s">
        <v>8526</v>
      </c>
      <c r="D4072" s="151" t="s">
        <v>8505</v>
      </c>
      <c r="E4072" s="151" t="s">
        <v>8506</v>
      </c>
      <c r="F4072" s="151">
        <v>8</v>
      </c>
      <c r="G4072" s="151" t="s">
        <v>1141</v>
      </c>
      <c r="H4072" s="153">
        <v>8</v>
      </c>
      <c r="I4072" s="151">
        <v>16</v>
      </c>
      <c r="J4072" s="154" t="s">
        <v>161</v>
      </c>
    </row>
    <row r="4073" spans="1:10" x14ac:dyDescent="0.3">
      <c r="A4073" s="151">
        <v>4072</v>
      </c>
      <c r="B4073" s="151" t="s">
        <v>8527</v>
      </c>
      <c r="C4073" s="151" t="s">
        <v>8528</v>
      </c>
      <c r="D4073" s="151" t="s">
        <v>8505</v>
      </c>
      <c r="E4073" s="151" t="s">
        <v>8506</v>
      </c>
      <c r="F4073" s="151">
        <v>8</v>
      </c>
      <c r="G4073" s="151" t="s">
        <v>1141</v>
      </c>
      <c r="H4073" s="153">
        <v>8</v>
      </c>
      <c r="I4073" s="151">
        <v>16</v>
      </c>
      <c r="J4073" s="154" t="s">
        <v>161</v>
      </c>
    </row>
    <row r="4074" spans="1:10" x14ac:dyDescent="0.3">
      <c r="A4074" s="151">
        <v>4073</v>
      </c>
      <c r="B4074" s="151" t="s">
        <v>8529</v>
      </c>
      <c r="C4074" s="151" t="s">
        <v>8530</v>
      </c>
      <c r="D4074" s="151" t="s">
        <v>8505</v>
      </c>
      <c r="E4074" s="151" t="s">
        <v>8506</v>
      </c>
      <c r="F4074" s="151">
        <v>8</v>
      </c>
      <c r="G4074" s="151" t="s">
        <v>1141</v>
      </c>
      <c r="H4074" s="153">
        <v>8</v>
      </c>
      <c r="I4074" s="151">
        <v>16</v>
      </c>
      <c r="J4074" s="154" t="s">
        <v>161</v>
      </c>
    </row>
    <row r="4075" spans="1:10" x14ac:dyDescent="0.3">
      <c r="A4075" s="151">
        <v>4074</v>
      </c>
      <c r="B4075" s="151" t="s">
        <v>8531</v>
      </c>
      <c r="C4075" s="151" t="s">
        <v>8532</v>
      </c>
      <c r="D4075" s="151" t="s">
        <v>8505</v>
      </c>
      <c r="E4075" s="151" t="s">
        <v>8506</v>
      </c>
      <c r="F4075" s="151">
        <v>8</v>
      </c>
      <c r="G4075" s="151" t="s">
        <v>1141</v>
      </c>
      <c r="H4075" s="153">
        <v>8</v>
      </c>
      <c r="I4075" s="151">
        <v>16</v>
      </c>
      <c r="J4075" s="154" t="s">
        <v>161</v>
      </c>
    </row>
    <row r="4076" spans="1:10" x14ac:dyDescent="0.3">
      <c r="A4076" s="151">
        <v>4075</v>
      </c>
      <c r="B4076" s="151" t="s">
        <v>8533</v>
      </c>
      <c r="C4076" s="151" t="s">
        <v>8534</v>
      </c>
      <c r="D4076" s="151" t="s">
        <v>8505</v>
      </c>
      <c r="E4076" s="151" t="s">
        <v>8506</v>
      </c>
      <c r="F4076" s="151">
        <v>8</v>
      </c>
      <c r="G4076" s="151" t="s">
        <v>1141</v>
      </c>
      <c r="H4076" s="153">
        <v>8</v>
      </c>
      <c r="I4076" s="151">
        <v>16</v>
      </c>
      <c r="J4076" s="154" t="s">
        <v>161</v>
      </c>
    </row>
    <row r="4077" spans="1:10" x14ac:dyDescent="0.3">
      <c r="A4077" s="151">
        <v>4076</v>
      </c>
      <c r="B4077" s="151" t="s">
        <v>8535</v>
      </c>
      <c r="C4077" s="151" t="s">
        <v>8536</v>
      </c>
      <c r="D4077" s="151" t="s">
        <v>8505</v>
      </c>
      <c r="E4077" s="151" t="s">
        <v>8506</v>
      </c>
      <c r="F4077" s="151">
        <v>8</v>
      </c>
      <c r="G4077" s="151" t="s">
        <v>1141</v>
      </c>
      <c r="H4077" s="153">
        <v>8</v>
      </c>
      <c r="I4077" s="151">
        <v>16</v>
      </c>
      <c r="J4077" s="154" t="s">
        <v>161</v>
      </c>
    </row>
    <row r="4078" spans="1:10" x14ac:dyDescent="0.3">
      <c r="A4078" s="151">
        <v>4077</v>
      </c>
      <c r="B4078" s="151" t="s">
        <v>8537</v>
      </c>
      <c r="C4078" s="151" t="s">
        <v>8538</v>
      </c>
      <c r="D4078" s="151" t="s">
        <v>8505</v>
      </c>
      <c r="E4078" s="151" t="s">
        <v>8506</v>
      </c>
      <c r="F4078" s="151">
        <v>8</v>
      </c>
      <c r="G4078" s="151" t="s">
        <v>1141</v>
      </c>
      <c r="H4078" s="153">
        <v>8</v>
      </c>
      <c r="I4078" s="151">
        <v>16</v>
      </c>
      <c r="J4078" s="154" t="s">
        <v>161</v>
      </c>
    </row>
    <row r="4079" spans="1:10" x14ac:dyDescent="0.3">
      <c r="A4079" s="151">
        <v>4078</v>
      </c>
      <c r="B4079" s="151" t="s">
        <v>8539</v>
      </c>
      <c r="C4079" s="151" t="s">
        <v>8540</v>
      </c>
      <c r="D4079" s="151" t="s">
        <v>8505</v>
      </c>
      <c r="E4079" s="151" t="s">
        <v>8506</v>
      </c>
      <c r="F4079" s="151">
        <v>8</v>
      </c>
      <c r="G4079" s="151" t="s">
        <v>1141</v>
      </c>
      <c r="H4079" s="153">
        <v>8</v>
      </c>
      <c r="I4079" s="151">
        <v>16</v>
      </c>
      <c r="J4079" s="154" t="s">
        <v>161</v>
      </c>
    </row>
    <row r="4080" spans="1:10" x14ac:dyDescent="0.3">
      <c r="A4080" s="151">
        <v>4079</v>
      </c>
      <c r="B4080" s="151" t="s">
        <v>8541</v>
      </c>
      <c r="C4080" s="151" t="s">
        <v>8542</v>
      </c>
      <c r="D4080" s="151" t="s">
        <v>8505</v>
      </c>
      <c r="E4080" s="151" t="s">
        <v>8506</v>
      </c>
      <c r="F4080" s="151">
        <v>8</v>
      </c>
      <c r="G4080" s="151" t="s">
        <v>1141</v>
      </c>
      <c r="H4080" s="153">
        <v>8</v>
      </c>
      <c r="I4080" s="151">
        <v>16</v>
      </c>
      <c r="J4080" s="154" t="s">
        <v>161</v>
      </c>
    </row>
    <row r="4081" spans="1:10" x14ac:dyDescent="0.3">
      <c r="A4081" s="151">
        <v>4080</v>
      </c>
      <c r="B4081" s="151" t="s">
        <v>8543</v>
      </c>
      <c r="C4081" s="151" t="s">
        <v>8544</v>
      </c>
      <c r="D4081" s="151" t="s">
        <v>8505</v>
      </c>
      <c r="E4081" s="151" t="s">
        <v>8506</v>
      </c>
      <c r="F4081" s="151">
        <v>8</v>
      </c>
      <c r="G4081" s="151" t="s">
        <v>1141</v>
      </c>
      <c r="H4081" s="153">
        <v>8</v>
      </c>
      <c r="I4081" s="151">
        <v>16</v>
      </c>
      <c r="J4081" s="154" t="s">
        <v>161</v>
      </c>
    </row>
    <row r="4082" spans="1:10" x14ac:dyDescent="0.3">
      <c r="A4082" s="151">
        <v>4081</v>
      </c>
      <c r="B4082" s="151" t="s">
        <v>8545</v>
      </c>
      <c r="C4082" s="151" t="s">
        <v>8546</v>
      </c>
      <c r="D4082" s="151" t="s">
        <v>8505</v>
      </c>
      <c r="E4082" s="151" t="s">
        <v>8506</v>
      </c>
      <c r="F4082" s="151">
        <v>8</v>
      </c>
      <c r="G4082" s="151" t="s">
        <v>1141</v>
      </c>
      <c r="H4082" s="153">
        <v>9</v>
      </c>
      <c r="I4082" s="151">
        <v>17</v>
      </c>
      <c r="J4082" s="154" t="s">
        <v>72</v>
      </c>
    </row>
    <row r="4083" spans="1:10" x14ac:dyDescent="0.3">
      <c r="A4083" s="151">
        <v>4082</v>
      </c>
      <c r="B4083" s="151" t="s">
        <v>8547</v>
      </c>
      <c r="C4083" s="151" t="s">
        <v>8548</v>
      </c>
      <c r="D4083" s="151" t="s">
        <v>8505</v>
      </c>
      <c r="E4083" s="151" t="s">
        <v>8506</v>
      </c>
      <c r="F4083" s="151">
        <v>8</v>
      </c>
      <c r="G4083" s="151" t="s">
        <v>1141</v>
      </c>
      <c r="H4083" s="153">
        <v>9</v>
      </c>
      <c r="I4083" s="151">
        <v>17</v>
      </c>
      <c r="J4083" s="154" t="s">
        <v>72</v>
      </c>
    </row>
    <row r="4084" spans="1:10" x14ac:dyDescent="0.3">
      <c r="A4084" s="151">
        <v>4083</v>
      </c>
      <c r="B4084" s="151" t="s">
        <v>8549</v>
      </c>
      <c r="C4084" s="151" t="s">
        <v>8550</v>
      </c>
      <c r="D4084" s="151" t="s">
        <v>8505</v>
      </c>
      <c r="E4084" s="151" t="s">
        <v>8506</v>
      </c>
      <c r="F4084" s="151">
        <v>8</v>
      </c>
      <c r="G4084" s="151" t="s">
        <v>1141</v>
      </c>
      <c r="H4084" s="153">
        <v>9</v>
      </c>
      <c r="I4084" s="151">
        <v>17</v>
      </c>
      <c r="J4084" s="154" t="s">
        <v>72</v>
      </c>
    </row>
    <row r="4085" spans="1:10" x14ac:dyDescent="0.3">
      <c r="A4085" s="151">
        <v>4084</v>
      </c>
      <c r="B4085" s="151" t="s">
        <v>8551</v>
      </c>
      <c r="C4085" s="151" t="s">
        <v>8552</v>
      </c>
      <c r="D4085" s="151" t="s">
        <v>8505</v>
      </c>
      <c r="E4085" s="151" t="s">
        <v>8506</v>
      </c>
      <c r="F4085" s="151">
        <v>8</v>
      </c>
      <c r="G4085" s="151" t="s">
        <v>1141</v>
      </c>
      <c r="H4085" s="153">
        <v>9</v>
      </c>
      <c r="I4085" s="151">
        <v>17</v>
      </c>
      <c r="J4085" s="154" t="s">
        <v>72</v>
      </c>
    </row>
    <row r="4086" spans="1:10" x14ac:dyDescent="0.3">
      <c r="A4086" s="151">
        <v>4085</v>
      </c>
      <c r="B4086" s="151" t="s">
        <v>8553</v>
      </c>
      <c r="C4086" s="151" t="s">
        <v>8554</v>
      </c>
      <c r="D4086" s="151" t="s">
        <v>8555</v>
      </c>
      <c r="E4086" s="151" t="s">
        <v>8556</v>
      </c>
      <c r="F4086" s="151">
        <v>8</v>
      </c>
      <c r="G4086" s="151" t="s">
        <v>1141</v>
      </c>
      <c r="H4086" s="153">
        <v>9</v>
      </c>
      <c r="I4086" s="151">
        <v>17</v>
      </c>
      <c r="J4086" s="154" t="s">
        <v>72</v>
      </c>
    </row>
    <row r="4087" spans="1:10" x14ac:dyDescent="0.3">
      <c r="A4087" s="151">
        <v>4086</v>
      </c>
      <c r="B4087" s="151" t="s">
        <v>8557</v>
      </c>
      <c r="C4087" s="151" t="s">
        <v>8558</v>
      </c>
      <c r="D4087" s="151" t="s">
        <v>8555</v>
      </c>
      <c r="E4087" s="151" t="s">
        <v>8556</v>
      </c>
      <c r="F4087" s="151">
        <v>8</v>
      </c>
      <c r="G4087" s="151" t="s">
        <v>1141</v>
      </c>
      <c r="H4087" s="153">
        <v>8</v>
      </c>
      <c r="I4087" s="151">
        <v>16</v>
      </c>
      <c r="J4087" s="154" t="s">
        <v>161</v>
      </c>
    </row>
    <row r="4088" spans="1:10" x14ac:dyDescent="0.3">
      <c r="A4088" s="151">
        <v>4087</v>
      </c>
      <c r="B4088" s="151" t="s">
        <v>8559</v>
      </c>
      <c r="C4088" s="151" t="s">
        <v>8560</v>
      </c>
      <c r="D4088" s="151" t="s">
        <v>8555</v>
      </c>
      <c r="E4088" s="151" t="s">
        <v>8556</v>
      </c>
      <c r="F4088" s="151">
        <v>8</v>
      </c>
      <c r="G4088" s="151" t="s">
        <v>1141</v>
      </c>
      <c r="H4088" s="153">
        <v>8</v>
      </c>
      <c r="I4088" s="151">
        <v>16</v>
      </c>
      <c r="J4088" s="154" t="s">
        <v>161</v>
      </c>
    </row>
    <row r="4089" spans="1:10" x14ac:dyDescent="0.3">
      <c r="A4089" s="151">
        <v>4088</v>
      </c>
      <c r="B4089" s="151" t="s">
        <v>8561</v>
      </c>
      <c r="C4089" s="151" t="s">
        <v>8562</v>
      </c>
      <c r="D4089" s="151" t="s">
        <v>8555</v>
      </c>
      <c r="E4089" s="151" t="s">
        <v>8556</v>
      </c>
      <c r="F4089" s="151">
        <v>8</v>
      </c>
      <c r="G4089" s="151" t="s">
        <v>1141</v>
      </c>
      <c r="H4089" s="153">
        <v>8</v>
      </c>
      <c r="I4089" s="151">
        <v>16</v>
      </c>
      <c r="J4089" s="154" t="s">
        <v>161</v>
      </c>
    </row>
    <row r="4090" spans="1:10" x14ac:dyDescent="0.3">
      <c r="A4090" s="151">
        <v>4089</v>
      </c>
      <c r="B4090" s="151" t="s">
        <v>8563</v>
      </c>
      <c r="C4090" s="151" t="s">
        <v>8564</v>
      </c>
      <c r="D4090" s="151" t="s">
        <v>8555</v>
      </c>
      <c r="E4090" s="151" t="s">
        <v>8556</v>
      </c>
      <c r="F4090" s="151">
        <v>8</v>
      </c>
      <c r="G4090" s="151" t="s">
        <v>1141</v>
      </c>
      <c r="H4090" s="153">
        <v>9</v>
      </c>
      <c r="I4090" s="151">
        <v>17</v>
      </c>
      <c r="J4090" s="154" t="s">
        <v>72</v>
      </c>
    </row>
    <row r="4091" spans="1:10" x14ac:dyDescent="0.3">
      <c r="A4091" s="151">
        <v>4090</v>
      </c>
      <c r="B4091" s="151" t="s">
        <v>8565</v>
      </c>
      <c r="C4091" s="151" t="s">
        <v>8566</v>
      </c>
      <c r="D4091" s="151" t="s">
        <v>8555</v>
      </c>
      <c r="E4091" s="151" t="s">
        <v>8556</v>
      </c>
      <c r="F4091" s="151">
        <v>8</v>
      </c>
      <c r="G4091" s="151" t="s">
        <v>1141</v>
      </c>
      <c r="H4091" s="153">
        <v>8</v>
      </c>
      <c r="I4091" s="151">
        <v>16</v>
      </c>
      <c r="J4091" s="154" t="s">
        <v>161</v>
      </c>
    </row>
    <row r="4092" spans="1:10" x14ac:dyDescent="0.3">
      <c r="A4092" s="151">
        <v>4091</v>
      </c>
      <c r="B4092" s="151" t="s">
        <v>8567</v>
      </c>
      <c r="C4092" s="151" t="s">
        <v>8568</v>
      </c>
      <c r="D4092" s="151" t="s">
        <v>8555</v>
      </c>
      <c r="E4092" s="151" t="s">
        <v>8556</v>
      </c>
      <c r="F4092" s="151">
        <v>8</v>
      </c>
      <c r="G4092" s="151" t="s">
        <v>1141</v>
      </c>
      <c r="H4092" s="153">
        <v>8</v>
      </c>
      <c r="I4092" s="151">
        <v>16</v>
      </c>
      <c r="J4092" s="154" t="s">
        <v>161</v>
      </c>
    </row>
    <row r="4093" spans="1:10" x14ac:dyDescent="0.3">
      <c r="A4093" s="151">
        <v>4092</v>
      </c>
      <c r="B4093" s="151" t="s">
        <v>8569</v>
      </c>
      <c r="C4093" s="151" t="s">
        <v>8570</v>
      </c>
      <c r="D4093" s="151" t="s">
        <v>8555</v>
      </c>
      <c r="E4093" s="151" t="s">
        <v>8556</v>
      </c>
      <c r="F4093" s="151">
        <v>8</v>
      </c>
      <c r="G4093" s="151" t="s">
        <v>1141</v>
      </c>
      <c r="H4093" s="153">
        <v>8</v>
      </c>
      <c r="I4093" s="151">
        <v>16</v>
      </c>
      <c r="J4093" s="154" t="s">
        <v>161</v>
      </c>
    </row>
    <row r="4094" spans="1:10" x14ac:dyDescent="0.3">
      <c r="A4094" s="151">
        <v>4093</v>
      </c>
      <c r="B4094" s="151" t="s">
        <v>8571</v>
      </c>
      <c r="C4094" s="151" t="s">
        <v>8572</v>
      </c>
      <c r="D4094" s="151" t="s">
        <v>8555</v>
      </c>
      <c r="E4094" s="151" t="s">
        <v>8556</v>
      </c>
      <c r="F4094" s="151">
        <v>8</v>
      </c>
      <c r="G4094" s="151" t="s">
        <v>1141</v>
      </c>
      <c r="H4094" s="153">
        <v>9</v>
      </c>
      <c r="I4094" s="151">
        <v>17</v>
      </c>
      <c r="J4094" s="154" t="s">
        <v>72</v>
      </c>
    </row>
    <row r="4095" spans="1:10" x14ac:dyDescent="0.3">
      <c r="A4095" s="151">
        <v>4094</v>
      </c>
      <c r="B4095" s="151" t="s">
        <v>8573</v>
      </c>
      <c r="C4095" s="151" t="s">
        <v>8574</v>
      </c>
      <c r="D4095" s="151" t="s">
        <v>8555</v>
      </c>
      <c r="E4095" s="151" t="s">
        <v>8556</v>
      </c>
      <c r="F4095" s="151">
        <v>8</v>
      </c>
      <c r="G4095" s="151" t="s">
        <v>1141</v>
      </c>
      <c r="H4095" s="153">
        <v>9</v>
      </c>
      <c r="I4095" s="151">
        <v>17</v>
      </c>
      <c r="J4095" s="154" t="s">
        <v>88</v>
      </c>
    </row>
    <row r="4096" spans="1:10" x14ac:dyDescent="0.3">
      <c r="A4096" s="151">
        <v>4095</v>
      </c>
      <c r="B4096" s="151" t="s">
        <v>8575</v>
      </c>
      <c r="C4096" s="151" t="s">
        <v>8576</v>
      </c>
      <c r="D4096" s="151" t="s">
        <v>8555</v>
      </c>
      <c r="E4096" s="151" t="s">
        <v>8556</v>
      </c>
      <c r="F4096" s="151">
        <v>8</v>
      </c>
      <c r="G4096" s="151" t="s">
        <v>1141</v>
      </c>
      <c r="H4096" s="153">
        <v>9</v>
      </c>
      <c r="I4096" s="151">
        <v>17</v>
      </c>
      <c r="J4096" s="154" t="s">
        <v>88</v>
      </c>
    </row>
    <row r="4097" spans="1:10" x14ac:dyDescent="0.3">
      <c r="A4097" s="151">
        <v>4096</v>
      </c>
      <c r="B4097" s="151" t="s">
        <v>8577</v>
      </c>
      <c r="C4097" s="151" t="s">
        <v>8578</v>
      </c>
      <c r="D4097" s="151" t="s">
        <v>8579</v>
      </c>
      <c r="E4097" s="151" t="s">
        <v>8580</v>
      </c>
      <c r="F4097" s="151">
        <v>8</v>
      </c>
      <c r="G4097" s="151" t="s">
        <v>1141</v>
      </c>
      <c r="H4097" s="153">
        <v>9</v>
      </c>
      <c r="I4097" s="151">
        <v>17</v>
      </c>
      <c r="J4097" s="154" t="s">
        <v>88</v>
      </c>
    </row>
    <row r="4098" spans="1:10" x14ac:dyDescent="0.3">
      <c r="A4098" s="151">
        <v>4097</v>
      </c>
      <c r="B4098" s="151" t="s">
        <v>8581</v>
      </c>
      <c r="C4098" s="151" t="s">
        <v>8582</v>
      </c>
      <c r="D4098" s="151" t="s">
        <v>8579</v>
      </c>
      <c r="E4098" s="151" t="s">
        <v>8580</v>
      </c>
      <c r="F4098" s="151">
        <v>8</v>
      </c>
      <c r="G4098" s="151" t="s">
        <v>1141</v>
      </c>
      <c r="H4098" s="153">
        <v>9</v>
      </c>
      <c r="I4098" s="151">
        <v>17</v>
      </c>
      <c r="J4098" s="154" t="s">
        <v>88</v>
      </c>
    </row>
    <row r="4099" spans="1:10" x14ac:dyDescent="0.3">
      <c r="A4099" s="151">
        <v>4098</v>
      </c>
      <c r="B4099" s="151" t="s">
        <v>8583</v>
      </c>
      <c r="C4099" s="151" t="s">
        <v>8584</v>
      </c>
      <c r="D4099" s="151" t="s">
        <v>8579</v>
      </c>
      <c r="E4099" s="151" t="s">
        <v>8580</v>
      </c>
      <c r="F4099" s="151">
        <v>8</v>
      </c>
      <c r="G4099" s="151" t="s">
        <v>1141</v>
      </c>
      <c r="H4099" s="153">
        <v>9</v>
      </c>
      <c r="I4099" s="151">
        <v>17</v>
      </c>
      <c r="J4099" s="154" t="s">
        <v>72</v>
      </c>
    </row>
    <row r="4100" spans="1:10" x14ac:dyDescent="0.3">
      <c r="A4100" s="151">
        <v>4099</v>
      </c>
      <c r="B4100" s="151" t="s">
        <v>8585</v>
      </c>
      <c r="C4100" s="151" t="s">
        <v>8586</v>
      </c>
      <c r="D4100" s="151" t="s">
        <v>8579</v>
      </c>
      <c r="E4100" s="151" t="s">
        <v>8580</v>
      </c>
      <c r="F4100" s="151">
        <v>8</v>
      </c>
      <c r="G4100" s="151" t="s">
        <v>1141</v>
      </c>
      <c r="H4100" s="153">
        <v>7</v>
      </c>
      <c r="I4100" s="151">
        <v>14</v>
      </c>
      <c r="J4100" s="154" t="s">
        <v>75</v>
      </c>
    </row>
    <row r="4101" spans="1:10" x14ac:dyDescent="0.3">
      <c r="A4101" s="151">
        <v>4100</v>
      </c>
      <c r="B4101" s="151" t="s">
        <v>8587</v>
      </c>
      <c r="C4101" s="151" t="s">
        <v>8588</v>
      </c>
      <c r="D4101" s="151" t="s">
        <v>8579</v>
      </c>
      <c r="E4101" s="151" t="s">
        <v>8580</v>
      </c>
      <c r="F4101" s="151">
        <v>8</v>
      </c>
      <c r="G4101" s="151" t="s">
        <v>1141</v>
      </c>
      <c r="H4101" s="153">
        <v>7</v>
      </c>
      <c r="I4101" s="151">
        <v>14</v>
      </c>
      <c r="J4101" s="154" t="s">
        <v>75</v>
      </c>
    </row>
    <row r="4102" spans="1:10" x14ac:dyDescent="0.3">
      <c r="A4102" s="151">
        <v>4101</v>
      </c>
      <c r="B4102" s="151" t="s">
        <v>8589</v>
      </c>
      <c r="C4102" s="151" t="s">
        <v>8590</v>
      </c>
      <c r="D4102" s="151" t="s">
        <v>8579</v>
      </c>
      <c r="E4102" s="151" t="s">
        <v>8580</v>
      </c>
      <c r="F4102" s="151">
        <v>8</v>
      </c>
      <c r="G4102" s="151" t="s">
        <v>1141</v>
      </c>
      <c r="H4102" s="153">
        <v>9</v>
      </c>
      <c r="I4102" s="151">
        <v>17</v>
      </c>
      <c r="J4102" s="154" t="s">
        <v>72</v>
      </c>
    </row>
    <row r="4103" spans="1:10" x14ac:dyDescent="0.3">
      <c r="A4103" s="151">
        <v>4102</v>
      </c>
      <c r="B4103" s="151" t="s">
        <v>8591</v>
      </c>
      <c r="C4103" s="151" t="s">
        <v>8592</v>
      </c>
      <c r="D4103" s="151" t="s">
        <v>8579</v>
      </c>
      <c r="E4103" s="151" t="s">
        <v>8580</v>
      </c>
      <c r="F4103" s="151">
        <v>8</v>
      </c>
      <c r="G4103" s="151" t="s">
        <v>1141</v>
      </c>
      <c r="H4103" s="153">
        <v>7</v>
      </c>
      <c r="I4103" s="151">
        <v>14</v>
      </c>
      <c r="J4103" s="154" t="s">
        <v>75</v>
      </c>
    </row>
    <row r="4104" spans="1:10" x14ac:dyDescent="0.3">
      <c r="A4104" s="151">
        <v>4103</v>
      </c>
      <c r="B4104" s="151" t="s">
        <v>8593</v>
      </c>
      <c r="C4104" s="151" t="s">
        <v>8594</v>
      </c>
      <c r="D4104" s="151" t="s">
        <v>8579</v>
      </c>
      <c r="E4104" s="151" t="s">
        <v>8580</v>
      </c>
      <c r="F4104" s="151">
        <v>8</v>
      </c>
      <c r="G4104" s="151" t="s">
        <v>1141</v>
      </c>
      <c r="H4104" s="153">
        <v>9</v>
      </c>
      <c r="I4104" s="151">
        <v>17</v>
      </c>
      <c r="J4104" s="154" t="s">
        <v>72</v>
      </c>
    </row>
    <row r="4105" spans="1:10" x14ac:dyDescent="0.3">
      <c r="A4105" s="151">
        <v>4104</v>
      </c>
      <c r="B4105" s="151" t="s">
        <v>8595</v>
      </c>
      <c r="C4105" s="151" t="s">
        <v>8596</v>
      </c>
      <c r="D4105" s="151" t="s">
        <v>8597</v>
      </c>
      <c r="E4105" s="151" t="s">
        <v>8598</v>
      </c>
      <c r="F4105" s="151">
        <v>8</v>
      </c>
      <c r="G4105" s="151" t="s">
        <v>1141</v>
      </c>
      <c r="H4105" s="153">
        <v>9</v>
      </c>
      <c r="I4105" s="151">
        <v>17</v>
      </c>
      <c r="J4105" s="154" t="s">
        <v>72</v>
      </c>
    </row>
    <row r="4106" spans="1:10" x14ac:dyDescent="0.3">
      <c r="A4106" s="151">
        <v>4105</v>
      </c>
      <c r="B4106" s="151" t="s">
        <v>8599</v>
      </c>
      <c r="C4106" s="151" t="s">
        <v>8600</v>
      </c>
      <c r="D4106" s="151" t="s">
        <v>8597</v>
      </c>
      <c r="E4106" s="151" t="s">
        <v>8598</v>
      </c>
      <c r="F4106" s="151">
        <v>8</v>
      </c>
      <c r="G4106" s="151" t="s">
        <v>1141</v>
      </c>
      <c r="H4106" s="153">
        <v>9</v>
      </c>
      <c r="I4106" s="151">
        <v>17</v>
      </c>
      <c r="J4106" s="154" t="s">
        <v>72</v>
      </c>
    </row>
    <row r="4107" spans="1:10" x14ac:dyDescent="0.3">
      <c r="A4107" s="151">
        <v>4106</v>
      </c>
      <c r="B4107" s="151" t="s">
        <v>8601</v>
      </c>
      <c r="C4107" s="151" t="s">
        <v>8602</v>
      </c>
      <c r="D4107" s="151" t="s">
        <v>8597</v>
      </c>
      <c r="E4107" s="151" t="s">
        <v>8598</v>
      </c>
      <c r="F4107" s="151">
        <v>8</v>
      </c>
      <c r="G4107" s="151" t="s">
        <v>1141</v>
      </c>
      <c r="H4107" s="153">
        <v>9</v>
      </c>
      <c r="I4107" s="151">
        <v>17</v>
      </c>
      <c r="J4107" s="154" t="s">
        <v>72</v>
      </c>
    </row>
    <row r="4108" spans="1:10" x14ac:dyDescent="0.3">
      <c r="A4108" s="151">
        <v>4107</v>
      </c>
      <c r="B4108" s="151" t="s">
        <v>8603</v>
      </c>
      <c r="C4108" s="151" t="s">
        <v>8604</v>
      </c>
      <c r="D4108" s="151" t="s">
        <v>8597</v>
      </c>
      <c r="E4108" s="151" t="s">
        <v>8598</v>
      </c>
      <c r="F4108" s="151">
        <v>8</v>
      </c>
      <c r="G4108" s="151" t="s">
        <v>1141</v>
      </c>
      <c r="H4108" s="153">
        <v>9</v>
      </c>
      <c r="I4108" s="151">
        <v>17</v>
      </c>
      <c r="J4108" s="154" t="s">
        <v>72</v>
      </c>
    </row>
    <row r="4109" spans="1:10" x14ac:dyDescent="0.3">
      <c r="A4109" s="151">
        <v>4108</v>
      </c>
      <c r="B4109" s="151" t="s">
        <v>8605</v>
      </c>
      <c r="C4109" s="151" t="s">
        <v>8606</v>
      </c>
      <c r="D4109" s="151" t="s">
        <v>8597</v>
      </c>
      <c r="E4109" s="151" t="s">
        <v>8598</v>
      </c>
      <c r="F4109" s="151">
        <v>8</v>
      </c>
      <c r="G4109" s="151" t="s">
        <v>1141</v>
      </c>
      <c r="H4109" s="153">
        <v>7</v>
      </c>
      <c r="I4109" s="151">
        <v>14</v>
      </c>
      <c r="J4109" s="154" t="s">
        <v>75</v>
      </c>
    </row>
    <row r="4110" spans="1:10" x14ac:dyDescent="0.3">
      <c r="A4110" s="151">
        <v>4109</v>
      </c>
      <c r="B4110" s="151" t="s">
        <v>8607</v>
      </c>
      <c r="C4110" s="151" t="s">
        <v>8608</v>
      </c>
      <c r="D4110" s="151" t="s">
        <v>8597</v>
      </c>
      <c r="E4110" s="151" t="s">
        <v>8598</v>
      </c>
      <c r="F4110" s="151">
        <v>8</v>
      </c>
      <c r="G4110" s="151" t="s">
        <v>1141</v>
      </c>
      <c r="H4110" s="153">
        <v>9</v>
      </c>
      <c r="I4110" s="151">
        <v>17</v>
      </c>
      <c r="J4110" s="154" t="s">
        <v>72</v>
      </c>
    </row>
    <row r="4111" spans="1:10" x14ac:dyDescent="0.3">
      <c r="A4111" s="151">
        <v>4110</v>
      </c>
      <c r="B4111" s="151" t="s">
        <v>8609</v>
      </c>
      <c r="C4111" s="151" t="s">
        <v>8610</v>
      </c>
      <c r="D4111" s="151" t="s">
        <v>8597</v>
      </c>
      <c r="E4111" s="151" t="s">
        <v>8598</v>
      </c>
      <c r="F4111" s="151">
        <v>8</v>
      </c>
      <c r="G4111" s="151" t="s">
        <v>1141</v>
      </c>
      <c r="H4111" s="153">
        <v>7</v>
      </c>
      <c r="I4111" s="151">
        <v>14</v>
      </c>
      <c r="J4111" s="154" t="s">
        <v>75</v>
      </c>
    </row>
    <row r="4112" spans="1:10" x14ac:dyDescent="0.3">
      <c r="A4112" s="151">
        <v>4111</v>
      </c>
      <c r="B4112" s="151" t="s">
        <v>8611</v>
      </c>
      <c r="C4112" s="151" t="s">
        <v>8612</v>
      </c>
      <c r="D4112" s="151" t="s">
        <v>8597</v>
      </c>
      <c r="E4112" s="151" t="s">
        <v>8598</v>
      </c>
      <c r="F4112" s="151">
        <v>8</v>
      </c>
      <c r="G4112" s="151" t="s">
        <v>1141</v>
      </c>
      <c r="H4112" s="153">
        <v>7</v>
      </c>
      <c r="I4112" s="151">
        <v>14</v>
      </c>
      <c r="J4112" s="154" t="s">
        <v>75</v>
      </c>
    </row>
    <row r="4113" spans="1:10" x14ac:dyDescent="0.3">
      <c r="A4113" s="151">
        <v>4112</v>
      </c>
      <c r="B4113" s="151" t="s">
        <v>8613</v>
      </c>
      <c r="C4113" s="151" t="s">
        <v>8614</v>
      </c>
      <c r="D4113" s="151" t="s">
        <v>8597</v>
      </c>
      <c r="E4113" s="151" t="s">
        <v>8598</v>
      </c>
      <c r="F4113" s="151">
        <v>8</v>
      </c>
      <c r="G4113" s="151" t="s">
        <v>1141</v>
      </c>
      <c r="H4113" s="153">
        <v>7</v>
      </c>
      <c r="I4113" s="151">
        <v>14</v>
      </c>
      <c r="J4113" s="154" t="s">
        <v>75</v>
      </c>
    </row>
    <row r="4114" spans="1:10" x14ac:dyDescent="0.3">
      <c r="A4114" s="151">
        <v>4113</v>
      </c>
      <c r="B4114" s="151" t="s">
        <v>8615</v>
      </c>
      <c r="C4114" s="151" t="s">
        <v>8616</v>
      </c>
      <c r="D4114" s="151" t="s">
        <v>8597</v>
      </c>
      <c r="E4114" s="151" t="s">
        <v>8598</v>
      </c>
      <c r="F4114" s="151">
        <v>8</v>
      </c>
      <c r="G4114" s="151" t="s">
        <v>1141</v>
      </c>
      <c r="H4114" s="153">
        <v>7</v>
      </c>
      <c r="I4114" s="151">
        <v>14</v>
      </c>
      <c r="J4114" s="154" t="s">
        <v>75</v>
      </c>
    </row>
    <row r="4115" spans="1:10" x14ac:dyDescent="0.3">
      <c r="A4115" s="151">
        <v>4114</v>
      </c>
      <c r="B4115" s="151" t="s">
        <v>8617</v>
      </c>
      <c r="C4115" s="151" t="s">
        <v>8618</v>
      </c>
      <c r="D4115" s="151" t="s">
        <v>8597</v>
      </c>
      <c r="E4115" s="151" t="s">
        <v>8598</v>
      </c>
      <c r="F4115" s="151">
        <v>8</v>
      </c>
      <c r="G4115" s="151" t="s">
        <v>1141</v>
      </c>
      <c r="H4115" s="153">
        <v>7</v>
      </c>
      <c r="I4115" s="151">
        <v>14</v>
      </c>
      <c r="J4115" s="154" t="s">
        <v>75</v>
      </c>
    </row>
    <row r="4116" spans="1:10" x14ac:dyDescent="0.3">
      <c r="A4116" s="151">
        <v>4115</v>
      </c>
      <c r="B4116" s="151" t="s">
        <v>8619</v>
      </c>
      <c r="C4116" s="151" t="s">
        <v>8620</v>
      </c>
      <c r="D4116" s="151" t="s">
        <v>8597</v>
      </c>
      <c r="E4116" s="151" t="s">
        <v>8598</v>
      </c>
      <c r="F4116" s="151">
        <v>8</v>
      </c>
      <c r="G4116" s="151" t="s">
        <v>1141</v>
      </c>
      <c r="H4116" s="153">
        <v>7</v>
      </c>
      <c r="I4116" s="151">
        <v>14</v>
      </c>
      <c r="J4116" s="154" t="s">
        <v>75</v>
      </c>
    </row>
    <row r="4117" spans="1:10" x14ac:dyDescent="0.3">
      <c r="A4117" s="151">
        <v>4116</v>
      </c>
      <c r="B4117" s="151" t="s">
        <v>8621</v>
      </c>
      <c r="C4117" s="151" t="s">
        <v>8622</v>
      </c>
      <c r="D4117" s="151" t="s">
        <v>8597</v>
      </c>
      <c r="E4117" s="151" t="s">
        <v>8598</v>
      </c>
      <c r="F4117" s="151">
        <v>8</v>
      </c>
      <c r="G4117" s="151" t="s">
        <v>1141</v>
      </c>
      <c r="H4117" s="153">
        <v>7</v>
      </c>
      <c r="I4117" s="151">
        <v>14</v>
      </c>
      <c r="J4117" s="154" t="s">
        <v>75</v>
      </c>
    </row>
    <row r="4118" spans="1:10" x14ac:dyDescent="0.3">
      <c r="A4118" s="151">
        <v>4117</v>
      </c>
      <c r="B4118" s="151" t="s">
        <v>8623</v>
      </c>
      <c r="C4118" s="151" t="s">
        <v>8624</v>
      </c>
      <c r="D4118" s="151" t="s">
        <v>8597</v>
      </c>
      <c r="E4118" s="151" t="s">
        <v>8598</v>
      </c>
      <c r="F4118" s="151">
        <v>8</v>
      </c>
      <c r="G4118" s="151" t="s">
        <v>1141</v>
      </c>
      <c r="H4118" s="153">
        <v>7</v>
      </c>
      <c r="I4118" s="151">
        <v>14</v>
      </c>
      <c r="J4118" s="154" t="s">
        <v>75</v>
      </c>
    </row>
    <row r="4119" spans="1:10" x14ac:dyDescent="0.3">
      <c r="A4119" s="151">
        <v>4118</v>
      </c>
      <c r="B4119" s="151" t="s">
        <v>8625</v>
      </c>
      <c r="C4119" s="151" t="s">
        <v>8626</v>
      </c>
      <c r="D4119" s="151" t="s">
        <v>8597</v>
      </c>
      <c r="E4119" s="151" t="s">
        <v>8598</v>
      </c>
      <c r="F4119" s="151">
        <v>8</v>
      </c>
      <c r="G4119" s="151" t="s">
        <v>1141</v>
      </c>
      <c r="H4119" s="153">
        <v>7</v>
      </c>
      <c r="I4119" s="151">
        <v>14</v>
      </c>
      <c r="J4119" s="154" t="s">
        <v>75</v>
      </c>
    </row>
    <row r="4120" spans="1:10" x14ac:dyDescent="0.3">
      <c r="A4120" s="151">
        <v>4119</v>
      </c>
      <c r="B4120" s="151" t="s">
        <v>8627</v>
      </c>
      <c r="C4120" s="151" t="s">
        <v>8628</v>
      </c>
      <c r="D4120" s="151" t="s">
        <v>8597</v>
      </c>
      <c r="E4120" s="151" t="s">
        <v>8598</v>
      </c>
      <c r="F4120" s="151">
        <v>8</v>
      </c>
      <c r="G4120" s="151" t="s">
        <v>1141</v>
      </c>
      <c r="H4120" s="153">
        <v>7</v>
      </c>
      <c r="I4120" s="151">
        <v>14</v>
      </c>
      <c r="J4120" s="154" t="s">
        <v>75</v>
      </c>
    </row>
    <row r="4121" spans="1:10" x14ac:dyDescent="0.3">
      <c r="A4121" s="151">
        <v>4120</v>
      </c>
      <c r="B4121" s="151" t="s">
        <v>8629</v>
      </c>
      <c r="C4121" s="151" t="s">
        <v>8630</v>
      </c>
      <c r="D4121" s="151" t="s">
        <v>8597</v>
      </c>
      <c r="E4121" s="151" t="s">
        <v>8598</v>
      </c>
      <c r="F4121" s="151">
        <v>8</v>
      </c>
      <c r="G4121" s="151" t="s">
        <v>1141</v>
      </c>
      <c r="H4121" s="153">
        <v>7</v>
      </c>
      <c r="I4121" s="151">
        <v>14</v>
      </c>
      <c r="J4121" s="154" t="s">
        <v>75</v>
      </c>
    </row>
    <row r="4122" spans="1:10" x14ac:dyDescent="0.3">
      <c r="A4122" s="151">
        <v>4121</v>
      </c>
      <c r="B4122" s="151" t="s">
        <v>8631</v>
      </c>
      <c r="C4122" s="151" t="s">
        <v>8632</v>
      </c>
      <c r="D4122" s="151" t="s">
        <v>8597</v>
      </c>
      <c r="E4122" s="151" t="s">
        <v>8598</v>
      </c>
      <c r="F4122" s="151">
        <v>8</v>
      </c>
      <c r="G4122" s="151" t="s">
        <v>1141</v>
      </c>
      <c r="H4122" s="153">
        <v>7</v>
      </c>
      <c r="I4122" s="151">
        <v>14</v>
      </c>
      <c r="J4122" s="154" t="s">
        <v>75</v>
      </c>
    </row>
    <row r="4123" spans="1:10" x14ac:dyDescent="0.3">
      <c r="A4123" s="151">
        <v>4122</v>
      </c>
      <c r="B4123" s="151" t="s">
        <v>8633</v>
      </c>
      <c r="C4123" s="151" t="s">
        <v>8634</v>
      </c>
      <c r="D4123" s="151" t="s">
        <v>8597</v>
      </c>
      <c r="E4123" s="151" t="s">
        <v>8598</v>
      </c>
      <c r="F4123" s="151">
        <v>8</v>
      </c>
      <c r="G4123" s="151" t="s">
        <v>1141</v>
      </c>
      <c r="H4123" s="153">
        <v>9</v>
      </c>
      <c r="I4123" s="151">
        <v>17</v>
      </c>
      <c r="J4123" s="154" t="s">
        <v>72</v>
      </c>
    </row>
    <row r="4124" spans="1:10" x14ac:dyDescent="0.3">
      <c r="A4124" s="151">
        <v>4123</v>
      </c>
      <c r="B4124" s="151" t="s">
        <v>8635</v>
      </c>
      <c r="C4124" s="151" t="s">
        <v>8636</v>
      </c>
      <c r="D4124" s="151" t="s">
        <v>8597</v>
      </c>
      <c r="E4124" s="151" t="s">
        <v>8598</v>
      </c>
      <c r="F4124" s="151">
        <v>8</v>
      </c>
      <c r="G4124" s="151" t="s">
        <v>1141</v>
      </c>
      <c r="H4124" s="153">
        <v>7</v>
      </c>
      <c r="I4124" s="151">
        <v>14</v>
      </c>
      <c r="J4124" s="154" t="s">
        <v>75</v>
      </c>
    </row>
    <row r="4125" spans="1:10" x14ac:dyDescent="0.3">
      <c r="A4125" s="151">
        <v>4124</v>
      </c>
      <c r="B4125" s="151" t="s">
        <v>8637</v>
      </c>
      <c r="C4125" s="151" t="s">
        <v>8638</v>
      </c>
      <c r="D4125" s="151" t="s">
        <v>8597</v>
      </c>
      <c r="E4125" s="151" t="s">
        <v>8598</v>
      </c>
      <c r="F4125" s="151">
        <v>8</v>
      </c>
      <c r="G4125" s="151" t="s">
        <v>1141</v>
      </c>
      <c r="H4125" s="153">
        <v>9</v>
      </c>
      <c r="I4125" s="151">
        <v>17</v>
      </c>
      <c r="J4125" s="154" t="s">
        <v>88</v>
      </c>
    </row>
    <row r="4126" spans="1:10" x14ac:dyDescent="0.3">
      <c r="A4126" s="151">
        <v>4125</v>
      </c>
      <c r="B4126" s="151" t="s">
        <v>8639</v>
      </c>
      <c r="C4126" s="151" t="s">
        <v>8640</v>
      </c>
      <c r="D4126" s="151" t="s">
        <v>8597</v>
      </c>
      <c r="E4126" s="151" t="s">
        <v>8598</v>
      </c>
      <c r="F4126" s="151">
        <v>8</v>
      </c>
      <c r="G4126" s="151" t="s">
        <v>1141</v>
      </c>
      <c r="H4126" s="153">
        <v>9</v>
      </c>
      <c r="I4126" s="151">
        <v>17</v>
      </c>
      <c r="J4126" s="154" t="s">
        <v>88</v>
      </c>
    </row>
    <row r="4127" spans="1:10" x14ac:dyDescent="0.3">
      <c r="A4127" s="151">
        <v>4126</v>
      </c>
      <c r="B4127" s="151" t="s">
        <v>8641</v>
      </c>
      <c r="C4127" s="151" t="s">
        <v>8642</v>
      </c>
      <c r="D4127" s="151" t="s">
        <v>8643</v>
      </c>
      <c r="E4127" s="151" t="s">
        <v>8644</v>
      </c>
      <c r="F4127" s="151">
        <v>8</v>
      </c>
      <c r="G4127" s="151" t="s">
        <v>1141</v>
      </c>
      <c r="H4127" s="153">
        <v>7</v>
      </c>
      <c r="I4127" s="151">
        <v>14</v>
      </c>
      <c r="J4127" s="154" t="s">
        <v>75</v>
      </c>
    </row>
    <row r="4128" spans="1:10" x14ac:dyDescent="0.3">
      <c r="A4128" s="151">
        <v>4127</v>
      </c>
      <c r="B4128" s="151" t="s">
        <v>8645</v>
      </c>
      <c r="C4128" s="151" t="s">
        <v>8646</v>
      </c>
      <c r="D4128" s="151" t="s">
        <v>8643</v>
      </c>
      <c r="E4128" s="151" t="s">
        <v>8644</v>
      </c>
      <c r="F4128" s="151">
        <v>8</v>
      </c>
      <c r="G4128" s="151" t="s">
        <v>1141</v>
      </c>
      <c r="H4128" s="153">
        <v>7</v>
      </c>
      <c r="I4128" s="151">
        <v>14</v>
      </c>
      <c r="J4128" s="154" t="s">
        <v>75</v>
      </c>
    </row>
    <row r="4129" spans="1:10" x14ac:dyDescent="0.3">
      <c r="A4129" s="151">
        <v>4128</v>
      </c>
      <c r="B4129" s="151" t="s">
        <v>8647</v>
      </c>
      <c r="C4129" s="151" t="s">
        <v>8648</v>
      </c>
      <c r="D4129" s="151" t="s">
        <v>8643</v>
      </c>
      <c r="E4129" s="151" t="s">
        <v>8644</v>
      </c>
      <c r="F4129" s="151">
        <v>8</v>
      </c>
      <c r="G4129" s="151" t="s">
        <v>1141</v>
      </c>
      <c r="H4129" s="153">
        <v>7</v>
      </c>
      <c r="I4129" s="151">
        <v>14</v>
      </c>
      <c r="J4129" s="154" t="s">
        <v>75</v>
      </c>
    </row>
    <row r="4130" spans="1:10" x14ac:dyDescent="0.3">
      <c r="A4130" s="151">
        <v>4129</v>
      </c>
      <c r="B4130" s="151" t="s">
        <v>8649</v>
      </c>
      <c r="C4130" s="151" t="s">
        <v>8650</v>
      </c>
      <c r="D4130" s="151" t="s">
        <v>8643</v>
      </c>
      <c r="E4130" s="151" t="s">
        <v>8644</v>
      </c>
      <c r="F4130" s="151">
        <v>8</v>
      </c>
      <c r="G4130" s="151" t="s">
        <v>1141</v>
      </c>
      <c r="H4130" s="153">
        <v>7</v>
      </c>
      <c r="I4130" s="151">
        <v>14</v>
      </c>
      <c r="J4130" s="154" t="s">
        <v>75</v>
      </c>
    </row>
    <row r="4131" spans="1:10" x14ac:dyDescent="0.3">
      <c r="A4131" s="151">
        <v>4130</v>
      </c>
      <c r="B4131" s="151" t="s">
        <v>8651</v>
      </c>
      <c r="C4131" s="151" t="s">
        <v>8652</v>
      </c>
      <c r="D4131" s="151" t="s">
        <v>8643</v>
      </c>
      <c r="E4131" s="151" t="s">
        <v>8644</v>
      </c>
      <c r="F4131" s="151">
        <v>8</v>
      </c>
      <c r="G4131" s="151" t="s">
        <v>1141</v>
      </c>
      <c r="H4131" s="153">
        <v>7</v>
      </c>
      <c r="I4131" s="151">
        <v>14</v>
      </c>
      <c r="J4131" s="154" t="s">
        <v>75</v>
      </c>
    </row>
    <row r="4132" spans="1:10" x14ac:dyDescent="0.3">
      <c r="A4132" s="151">
        <v>4131</v>
      </c>
      <c r="B4132" s="151" t="s">
        <v>8653</v>
      </c>
      <c r="C4132" s="151" t="s">
        <v>8654</v>
      </c>
      <c r="D4132" s="151" t="s">
        <v>8643</v>
      </c>
      <c r="E4132" s="151" t="s">
        <v>8644</v>
      </c>
      <c r="F4132" s="151">
        <v>8</v>
      </c>
      <c r="G4132" s="151" t="s">
        <v>1141</v>
      </c>
      <c r="H4132" s="153">
        <v>7</v>
      </c>
      <c r="I4132" s="151">
        <v>14</v>
      </c>
      <c r="J4132" s="154" t="s">
        <v>75</v>
      </c>
    </row>
    <row r="4133" spans="1:10" x14ac:dyDescent="0.3">
      <c r="A4133" s="151">
        <v>4132</v>
      </c>
      <c r="B4133" s="151" t="s">
        <v>8655</v>
      </c>
      <c r="C4133" s="151" t="s">
        <v>8656</v>
      </c>
      <c r="D4133" s="151" t="s">
        <v>8643</v>
      </c>
      <c r="E4133" s="151" t="s">
        <v>8644</v>
      </c>
      <c r="F4133" s="151">
        <v>8</v>
      </c>
      <c r="G4133" s="151" t="s">
        <v>1141</v>
      </c>
      <c r="H4133" s="153">
        <v>7</v>
      </c>
      <c r="I4133" s="151">
        <v>14</v>
      </c>
      <c r="J4133" s="154" t="s">
        <v>75</v>
      </c>
    </row>
    <row r="4134" spans="1:10" x14ac:dyDescent="0.3">
      <c r="A4134" s="151">
        <v>4133</v>
      </c>
      <c r="B4134" s="151" t="s">
        <v>8657</v>
      </c>
      <c r="C4134" s="151" t="s">
        <v>8658</v>
      </c>
      <c r="D4134" s="151" t="s">
        <v>8643</v>
      </c>
      <c r="E4134" s="151" t="s">
        <v>8644</v>
      </c>
      <c r="F4134" s="151">
        <v>8</v>
      </c>
      <c r="G4134" s="151" t="s">
        <v>1141</v>
      </c>
      <c r="H4134" s="153">
        <v>7</v>
      </c>
      <c r="I4134" s="151">
        <v>14</v>
      </c>
      <c r="J4134" s="154" t="s">
        <v>75</v>
      </c>
    </row>
    <row r="4135" spans="1:10" x14ac:dyDescent="0.3">
      <c r="A4135" s="151">
        <v>4134</v>
      </c>
      <c r="B4135" s="151" t="s">
        <v>8659</v>
      </c>
      <c r="C4135" s="151" t="s">
        <v>8660</v>
      </c>
      <c r="D4135" s="151" t="s">
        <v>8643</v>
      </c>
      <c r="E4135" s="151" t="s">
        <v>8644</v>
      </c>
      <c r="F4135" s="151">
        <v>8</v>
      </c>
      <c r="G4135" s="151" t="s">
        <v>1141</v>
      </c>
      <c r="H4135" s="153">
        <v>7</v>
      </c>
      <c r="I4135" s="151">
        <v>14</v>
      </c>
      <c r="J4135" s="154" t="s">
        <v>75</v>
      </c>
    </row>
    <row r="4136" spans="1:10" x14ac:dyDescent="0.3">
      <c r="A4136" s="151">
        <v>4135</v>
      </c>
      <c r="B4136" s="151" t="s">
        <v>8661</v>
      </c>
      <c r="C4136" s="151" t="s">
        <v>8662</v>
      </c>
      <c r="D4136" s="151" t="s">
        <v>8643</v>
      </c>
      <c r="E4136" s="151" t="s">
        <v>8644</v>
      </c>
      <c r="F4136" s="151">
        <v>8</v>
      </c>
      <c r="G4136" s="151" t="s">
        <v>1141</v>
      </c>
      <c r="H4136" s="153">
        <v>7</v>
      </c>
      <c r="I4136" s="151">
        <v>14</v>
      </c>
      <c r="J4136" s="154" t="s">
        <v>75</v>
      </c>
    </row>
    <row r="4137" spans="1:10" x14ac:dyDescent="0.3">
      <c r="A4137" s="151">
        <v>4136</v>
      </c>
      <c r="B4137" s="151" t="s">
        <v>8663</v>
      </c>
      <c r="C4137" s="151" t="s">
        <v>8664</v>
      </c>
      <c r="D4137" s="151" t="s">
        <v>8643</v>
      </c>
      <c r="E4137" s="151" t="s">
        <v>8644</v>
      </c>
      <c r="F4137" s="151">
        <v>8</v>
      </c>
      <c r="G4137" s="151" t="s">
        <v>1141</v>
      </c>
      <c r="H4137" s="153">
        <v>7</v>
      </c>
      <c r="I4137" s="151">
        <v>14</v>
      </c>
      <c r="J4137" s="154" t="s">
        <v>75</v>
      </c>
    </row>
    <row r="4138" spans="1:10" x14ac:dyDescent="0.3">
      <c r="A4138" s="151">
        <v>4137</v>
      </c>
      <c r="B4138" s="151" t="s">
        <v>8665</v>
      </c>
      <c r="C4138" s="151" t="s">
        <v>8666</v>
      </c>
      <c r="D4138" s="151" t="s">
        <v>8643</v>
      </c>
      <c r="E4138" s="151" t="s">
        <v>8644</v>
      </c>
      <c r="F4138" s="151">
        <v>8</v>
      </c>
      <c r="G4138" s="151" t="s">
        <v>1141</v>
      </c>
      <c r="H4138" s="153">
        <v>7</v>
      </c>
      <c r="I4138" s="151">
        <v>14</v>
      </c>
      <c r="J4138" s="154" t="s">
        <v>75</v>
      </c>
    </row>
    <row r="4139" spans="1:10" x14ac:dyDescent="0.3">
      <c r="A4139" s="151">
        <v>4138</v>
      </c>
      <c r="B4139" s="151" t="s">
        <v>8667</v>
      </c>
      <c r="C4139" s="151" t="s">
        <v>8668</v>
      </c>
      <c r="D4139" s="151" t="s">
        <v>8643</v>
      </c>
      <c r="E4139" s="151" t="s">
        <v>8644</v>
      </c>
      <c r="F4139" s="151">
        <v>8</v>
      </c>
      <c r="G4139" s="151" t="s">
        <v>1141</v>
      </c>
      <c r="H4139" s="153">
        <v>7</v>
      </c>
      <c r="I4139" s="151">
        <v>14</v>
      </c>
      <c r="J4139" s="154" t="s">
        <v>75</v>
      </c>
    </row>
    <row r="4140" spans="1:10" x14ac:dyDescent="0.3">
      <c r="A4140" s="151">
        <v>4139</v>
      </c>
      <c r="B4140" s="151" t="s">
        <v>8669</v>
      </c>
      <c r="C4140" s="151" t="s">
        <v>8670</v>
      </c>
      <c r="D4140" s="151" t="s">
        <v>8671</v>
      </c>
      <c r="E4140" s="151" t="s">
        <v>8672</v>
      </c>
      <c r="F4140" s="151">
        <v>8</v>
      </c>
      <c r="G4140" s="151" t="s">
        <v>1141</v>
      </c>
      <c r="H4140" s="153">
        <v>9</v>
      </c>
      <c r="I4140" s="151">
        <v>17</v>
      </c>
      <c r="J4140" s="154" t="s">
        <v>72</v>
      </c>
    </row>
    <row r="4141" spans="1:10" x14ac:dyDescent="0.3">
      <c r="A4141" s="151">
        <v>4140</v>
      </c>
      <c r="B4141" s="151" t="s">
        <v>8673</v>
      </c>
      <c r="C4141" s="151" t="s">
        <v>8674</v>
      </c>
      <c r="D4141" s="151" t="s">
        <v>8671</v>
      </c>
      <c r="E4141" s="151" t="s">
        <v>8672</v>
      </c>
      <c r="F4141" s="151">
        <v>8</v>
      </c>
      <c r="G4141" s="151" t="s">
        <v>1141</v>
      </c>
      <c r="H4141" s="153">
        <v>9</v>
      </c>
      <c r="I4141" s="151">
        <v>17</v>
      </c>
      <c r="J4141" s="154" t="s">
        <v>72</v>
      </c>
    </row>
    <row r="4142" spans="1:10" x14ac:dyDescent="0.3">
      <c r="A4142" s="151">
        <v>4141</v>
      </c>
      <c r="B4142" s="151" t="s">
        <v>8675</v>
      </c>
      <c r="C4142" s="151" t="s">
        <v>8676</v>
      </c>
      <c r="D4142" s="151" t="s">
        <v>8671</v>
      </c>
      <c r="E4142" s="151" t="s">
        <v>8672</v>
      </c>
      <c r="F4142" s="151">
        <v>8</v>
      </c>
      <c r="G4142" s="151" t="s">
        <v>1141</v>
      </c>
      <c r="H4142" s="153">
        <v>9</v>
      </c>
      <c r="I4142" s="151">
        <v>17</v>
      </c>
      <c r="J4142" s="154" t="s">
        <v>72</v>
      </c>
    </row>
    <row r="4143" spans="1:10" x14ac:dyDescent="0.3">
      <c r="A4143" s="151">
        <v>4142</v>
      </c>
      <c r="B4143" s="151" t="s">
        <v>8677</v>
      </c>
      <c r="C4143" s="151" t="s">
        <v>8678</v>
      </c>
      <c r="D4143" s="151" t="s">
        <v>8671</v>
      </c>
      <c r="E4143" s="151" t="s">
        <v>8672</v>
      </c>
      <c r="F4143" s="151">
        <v>8</v>
      </c>
      <c r="G4143" s="151" t="s">
        <v>1141</v>
      </c>
      <c r="H4143" s="153">
        <v>9</v>
      </c>
      <c r="I4143" s="151">
        <v>17</v>
      </c>
      <c r="J4143" s="154" t="s">
        <v>72</v>
      </c>
    </row>
    <row r="4144" spans="1:10" x14ac:dyDescent="0.3">
      <c r="A4144" s="151">
        <v>4143</v>
      </c>
      <c r="B4144" s="151" t="s">
        <v>8679</v>
      </c>
      <c r="C4144" s="151" t="s">
        <v>8680</v>
      </c>
      <c r="D4144" s="151" t="s">
        <v>8671</v>
      </c>
      <c r="E4144" s="151" t="s">
        <v>8672</v>
      </c>
      <c r="F4144" s="151">
        <v>8</v>
      </c>
      <c r="G4144" s="151" t="s">
        <v>1141</v>
      </c>
      <c r="H4144" s="153">
        <v>9</v>
      </c>
      <c r="I4144" s="151">
        <v>17</v>
      </c>
      <c r="J4144" s="154" t="s">
        <v>72</v>
      </c>
    </row>
    <row r="4145" spans="1:10" x14ac:dyDescent="0.3">
      <c r="A4145" s="151">
        <v>4144</v>
      </c>
      <c r="B4145" s="151" t="s">
        <v>8681</v>
      </c>
      <c r="C4145" s="151" t="s">
        <v>8682</v>
      </c>
      <c r="D4145" s="151" t="s">
        <v>8671</v>
      </c>
      <c r="E4145" s="151" t="s">
        <v>8672</v>
      </c>
      <c r="F4145" s="151">
        <v>8</v>
      </c>
      <c r="G4145" s="151" t="s">
        <v>1141</v>
      </c>
      <c r="H4145" s="153">
        <v>9</v>
      </c>
      <c r="I4145" s="151">
        <v>17</v>
      </c>
      <c r="J4145" s="154" t="s">
        <v>72</v>
      </c>
    </row>
    <row r="4146" spans="1:10" x14ac:dyDescent="0.3">
      <c r="A4146" s="151">
        <v>4145</v>
      </c>
      <c r="B4146" s="151" t="s">
        <v>8683</v>
      </c>
      <c r="C4146" s="151" t="s">
        <v>8684</v>
      </c>
      <c r="D4146" s="151" t="s">
        <v>8671</v>
      </c>
      <c r="E4146" s="151" t="s">
        <v>8672</v>
      </c>
      <c r="F4146" s="151">
        <v>8</v>
      </c>
      <c r="G4146" s="151" t="s">
        <v>1141</v>
      </c>
      <c r="H4146" s="153">
        <v>9</v>
      </c>
      <c r="I4146" s="151">
        <v>17</v>
      </c>
      <c r="J4146" s="154" t="s">
        <v>72</v>
      </c>
    </row>
    <row r="4147" spans="1:10" x14ac:dyDescent="0.3">
      <c r="A4147" s="151">
        <v>4146</v>
      </c>
      <c r="B4147" s="151" t="s">
        <v>8685</v>
      </c>
      <c r="C4147" s="151" t="s">
        <v>8686</v>
      </c>
      <c r="D4147" s="151" t="s">
        <v>8671</v>
      </c>
      <c r="E4147" s="151" t="s">
        <v>8672</v>
      </c>
      <c r="F4147" s="151">
        <v>8</v>
      </c>
      <c r="G4147" s="151" t="s">
        <v>1141</v>
      </c>
      <c r="H4147" s="153">
        <v>9</v>
      </c>
      <c r="I4147" s="151">
        <v>17</v>
      </c>
      <c r="J4147" s="154" t="s">
        <v>72</v>
      </c>
    </row>
    <row r="4148" spans="1:10" x14ac:dyDescent="0.3">
      <c r="A4148" s="151">
        <v>4147</v>
      </c>
      <c r="B4148" s="151" t="s">
        <v>8687</v>
      </c>
      <c r="C4148" s="151" t="s">
        <v>8688</v>
      </c>
      <c r="D4148" s="151" t="s">
        <v>8671</v>
      </c>
      <c r="E4148" s="151" t="s">
        <v>8672</v>
      </c>
      <c r="F4148" s="151">
        <v>8</v>
      </c>
      <c r="G4148" s="151" t="s">
        <v>1141</v>
      </c>
      <c r="H4148" s="153">
        <v>9</v>
      </c>
      <c r="I4148" s="151">
        <v>17</v>
      </c>
      <c r="J4148" s="154" t="s">
        <v>72</v>
      </c>
    </row>
    <row r="4149" spans="1:10" x14ac:dyDescent="0.3">
      <c r="A4149" s="151">
        <v>4148</v>
      </c>
      <c r="B4149" s="151" t="s">
        <v>8689</v>
      </c>
      <c r="C4149" s="151" t="s">
        <v>8690</v>
      </c>
      <c r="D4149" s="151" t="s">
        <v>8691</v>
      </c>
      <c r="E4149" s="151" t="s">
        <v>8692</v>
      </c>
      <c r="F4149" s="151">
        <v>8</v>
      </c>
      <c r="G4149" s="151" t="s">
        <v>1141</v>
      </c>
      <c r="H4149" s="153">
        <v>9</v>
      </c>
      <c r="I4149" s="151">
        <v>17</v>
      </c>
      <c r="J4149" s="154" t="s">
        <v>72</v>
      </c>
    </row>
    <row r="4150" spans="1:10" x14ac:dyDescent="0.3">
      <c r="A4150" s="151">
        <v>4149</v>
      </c>
      <c r="B4150" s="151" t="s">
        <v>8693</v>
      </c>
      <c r="C4150" s="151" t="s">
        <v>8694</v>
      </c>
      <c r="D4150" s="151" t="s">
        <v>8691</v>
      </c>
      <c r="E4150" s="151" t="s">
        <v>8692</v>
      </c>
      <c r="F4150" s="151">
        <v>8</v>
      </c>
      <c r="G4150" s="151" t="s">
        <v>1141</v>
      </c>
      <c r="H4150" s="153">
        <v>8</v>
      </c>
      <c r="I4150" s="151">
        <v>16</v>
      </c>
      <c r="J4150" s="154" t="s">
        <v>161</v>
      </c>
    </row>
    <row r="4151" spans="1:10" x14ac:dyDescent="0.3">
      <c r="A4151" s="151">
        <v>4150</v>
      </c>
      <c r="B4151" s="151" t="s">
        <v>8695</v>
      </c>
      <c r="C4151" s="151" t="s">
        <v>8696</v>
      </c>
      <c r="D4151" s="151" t="s">
        <v>8691</v>
      </c>
      <c r="E4151" s="151" t="s">
        <v>8692</v>
      </c>
      <c r="F4151" s="151">
        <v>8</v>
      </c>
      <c r="G4151" s="151" t="s">
        <v>1141</v>
      </c>
      <c r="H4151" s="153">
        <v>8</v>
      </c>
      <c r="I4151" s="151">
        <v>16</v>
      </c>
      <c r="J4151" s="154" t="s">
        <v>161</v>
      </c>
    </row>
    <row r="4152" spans="1:10" x14ac:dyDescent="0.3">
      <c r="A4152" s="151">
        <v>4151</v>
      </c>
      <c r="B4152" s="151" t="s">
        <v>8697</v>
      </c>
      <c r="C4152" s="151" t="s">
        <v>8698</v>
      </c>
      <c r="D4152" s="151" t="s">
        <v>8691</v>
      </c>
      <c r="E4152" s="151" t="s">
        <v>8692</v>
      </c>
      <c r="F4152" s="151">
        <v>8</v>
      </c>
      <c r="G4152" s="151" t="s">
        <v>1141</v>
      </c>
      <c r="H4152" s="153">
        <v>9</v>
      </c>
      <c r="I4152" s="151">
        <v>17</v>
      </c>
      <c r="J4152" s="154" t="s">
        <v>72</v>
      </c>
    </row>
    <row r="4153" spans="1:10" x14ac:dyDescent="0.3">
      <c r="A4153" s="151">
        <v>4152</v>
      </c>
      <c r="B4153" s="151" t="s">
        <v>8699</v>
      </c>
      <c r="C4153" s="151" t="s">
        <v>8700</v>
      </c>
      <c r="D4153" s="151" t="s">
        <v>8691</v>
      </c>
      <c r="E4153" s="151" t="s">
        <v>8692</v>
      </c>
      <c r="F4153" s="151">
        <v>8</v>
      </c>
      <c r="G4153" s="151" t="s">
        <v>1141</v>
      </c>
      <c r="H4153" s="153">
        <v>9</v>
      </c>
      <c r="I4153" s="151">
        <v>17</v>
      </c>
      <c r="J4153" s="154" t="s">
        <v>72</v>
      </c>
    </row>
    <row r="4154" spans="1:10" x14ac:dyDescent="0.3">
      <c r="A4154" s="151">
        <v>4153</v>
      </c>
      <c r="B4154" s="151" t="s">
        <v>8701</v>
      </c>
      <c r="C4154" s="151" t="s">
        <v>8702</v>
      </c>
      <c r="D4154" s="151" t="s">
        <v>8691</v>
      </c>
      <c r="E4154" s="151" t="s">
        <v>8692</v>
      </c>
      <c r="F4154" s="151">
        <v>8</v>
      </c>
      <c r="G4154" s="151" t="s">
        <v>1141</v>
      </c>
      <c r="H4154" s="153">
        <v>9</v>
      </c>
      <c r="I4154" s="151">
        <v>17</v>
      </c>
      <c r="J4154" s="154" t="s">
        <v>72</v>
      </c>
    </row>
    <row r="4155" spans="1:10" x14ac:dyDescent="0.3">
      <c r="A4155" s="151">
        <v>4154</v>
      </c>
      <c r="B4155" s="151" t="s">
        <v>8703</v>
      </c>
      <c r="C4155" s="151" t="s">
        <v>8704</v>
      </c>
      <c r="D4155" s="151" t="s">
        <v>8691</v>
      </c>
      <c r="E4155" s="151" t="s">
        <v>8692</v>
      </c>
      <c r="F4155" s="151">
        <v>8</v>
      </c>
      <c r="G4155" s="151" t="s">
        <v>1141</v>
      </c>
      <c r="H4155" s="153">
        <v>9</v>
      </c>
      <c r="I4155" s="151">
        <v>17</v>
      </c>
      <c r="J4155" s="154" t="s">
        <v>88</v>
      </c>
    </row>
    <row r="4156" spans="1:10" x14ac:dyDescent="0.3">
      <c r="A4156" s="151">
        <v>4155</v>
      </c>
      <c r="B4156" s="151" t="s">
        <v>8705</v>
      </c>
      <c r="C4156" s="151" t="s">
        <v>8706</v>
      </c>
      <c r="D4156" s="151" t="s">
        <v>8691</v>
      </c>
      <c r="E4156" s="151" t="s">
        <v>8692</v>
      </c>
      <c r="F4156" s="151">
        <v>8</v>
      </c>
      <c r="G4156" s="151" t="s">
        <v>1141</v>
      </c>
      <c r="H4156" s="153">
        <v>9</v>
      </c>
      <c r="I4156" s="151">
        <v>17</v>
      </c>
      <c r="J4156" s="154" t="s">
        <v>72</v>
      </c>
    </row>
    <row r="4157" spans="1:10" x14ac:dyDescent="0.3">
      <c r="A4157" s="151">
        <v>4156</v>
      </c>
      <c r="B4157" s="151" t="s">
        <v>8707</v>
      </c>
      <c r="C4157" s="151" t="s">
        <v>8708</v>
      </c>
      <c r="D4157" s="151" t="s">
        <v>8691</v>
      </c>
      <c r="E4157" s="151" t="s">
        <v>8692</v>
      </c>
      <c r="F4157" s="151">
        <v>8</v>
      </c>
      <c r="G4157" s="151" t="s">
        <v>1141</v>
      </c>
      <c r="H4157" s="153">
        <v>9</v>
      </c>
      <c r="I4157" s="151">
        <v>17</v>
      </c>
      <c r="J4157" s="154" t="s">
        <v>72</v>
      </c>
    </row>
    <row r="4158" spans="1:10" x14ac:dyDescent="0.3">
      <c r="A4158" s="151">
        <v>4157</v>
      </c>
      <c r="B4158" s="151" t="s">
        <v>8709</v>
      </c>
      <c r="C4158" s="151" t="s">
        <v>8710</v>
      </c>
      <c r="D4158" s="151" t="s">
        <v>8691</v>
      </c>
      <c r="E4158" s="151" t="s">
        <v>8692</v>
      </c>
      <c r="F4158" s="151">
        <v>8</v>
      </c>
      <c r="G4158" s="151" t="s">
        <v>1141</v>
      </c>
      <c r="H4158" s="153">
        <v>9</v>
      </c>
      <c r="I4158" s="151">
        <v>17</v>
      </c>
      <c r="J4158" s="154" t="s">
        <v>72</v>
      </c>
    </row>
    <row r="4159" spans="1:10" x14ac:dyDescent="0.3">
      <c r="A4159" s="151">
        <v>4158</v>
      </c>
      <c r="B4159" s="151" t="s">
        <v>8711</v>
      </c>
      <c r="C4159" s="151" t="s">
        <v>8712</v>
      </c>
      <c r="D4159" s="151" t="s">
        <v>8691</v>
      </c>
      <c r="E4159" s="151" t="s">
        <v>8692</v>
      </c>
      <c r="F4159" s="151">
        <v>8</v>
      </c>
      <c r="G4159" s="151" t="s">
        <v>1141</v>
      </c>
      <c r="H4159" s="153">
        <v>9</v>
      </c>
      <c r="I4159" s="151">
        <v>17</v>
      </c>
      <c r="J4159" s="154" t="s">
        <v>72</v>
      </c>
    </row>
    <row r="4160" spans="1:10" x14ac:dyDescent="0.3">
      <c r="A4160" s="151">
        <v>4159</v>
      </c>
      <c r="B4160" s="151" t="s">
        <v>8713</v>
      </c>
      <c r="C4160" s="151" t="s">
        <v>8714</v>
      </c>
      <c r="D4160" s="151" t="s">
        <v>8715</v>
      </c>
      <c r="E4160" s="151" t="s">
        <v>8716</v>
      </c>
      <c r="F4160" s="151">
        <v>8</v>
      </c>
      <c r="G4160" s="151" t="s">
        <v>1141</v>
      </c>
      <c r="H4160" s="153">
        <v>9</v>
      </c>
      <c r="I4160" s="151">
        <v>17</v>
      </c>
      <c r="J4160" s="154" t="s">
        <v>72</v>
      </c>
    </row>
    <row r="4161" spans="1:10" x14ac:dyDescent="0.3">
      <c r="A4161" s="151">
        <v>4160</v>
      </c>
      <c r="B4161" s="151" t="s">
        <v>8717</v>
      </c>
      <c r="C4161" s="151" t="s">
        <v>8718</v>
      </c>
      <c r="D4161" s="151" t="s">
        <v>8715</v>
      </c>
      <c r="E4161" s="151" t="s">
        <v>8716</v>
      </c>
      <c r="F4161" s="151">
        <v>8</v>
      </c>
      <c r="G4161" s="151" t="s">
        <v>1141</v>
      </c>
      <c r="H4161" s="153">
        <v>9</v>
      </c>
      <c r="I4161" s="151">
        <v>17</v>
      </c>
      <c r="J4161" s="154" t="s">
        <v>72</v>
      </c>
    </row>
    <row r="4162" spans="1:10" x14ac:dyDescent="0.3">
      <c r="A4162" s="151">
        <v>4161</v>
      </c>
      <c r="B4162" s="151" t="s">
        <v>8719</v>
      </c>
      <c r="C4162" s="151" t="s">
        <v>8720</v>
      </c>
      <c r="D4162" s="151" t="s">
        <v>8715</v>
      </c>
      <c r="E4162" s="151" t="s">
        <v>8716</v>
      </c>
      <c r="F4162" s="151">
        <v>8</v>
      </c>
      <c r="G4162" s="151" t="s">
        <v>1141</v>
      </c>
      <c r="H4162" s="153">
        <v>9</v>
      </c>
      <c r="I4162" s="151">
        <v>17</v>
      </c>
      <c r="J4162" s="154" t="s">
        <v>72</v>
      </c>
    </row>
    <row r="4163" spans="1:10" x14ac:dyDescent="0.3">
      <c r="A4163" s="151">
        <v>4162</v>
      </c>
      <c r="B4163" s="151" t="s">
        <v>8721</v>
      </c>
      <c r="C4163" s="151" t="s">
        <v>8722</v>
      </c>
      <c r="D4163" s="151" t="s">
        <v>8715</v>
      </c>
      <c r="E4163" s="151" t="s">
        <v>8716</v>
      </c>
      <c r="F4163" s="151">
        <v>8</v>
      </c>
      <c r="G4163" s="151" t="s">
        <v>1141</v>
      </c>
      <c r="H4163" s="153">
        <v>9</v>
      </c>
      <c r="I4163" s="151">
        <v>17</v>
      </c>
      <c r="J4163" s="154" t="s">
        <v>72</v>
      </c>
    </row>
    <row r="4164" spans="1:10" x14ac:dyDescent="0.3">
      <c r="A4164" s="151">
        <v>4163</v>
      </c>
      <c r="B4164" s="151" t="s">
        <v>8723</v>
      </c>
      <c r="C4164" s="151" t="s">
        <v>8724</v>
      </c>
      <c r="D4164" s="151" t="s">
        <v>8715</v>
      </c>
      <c r="E4164" s="151" t="s">
        <v>8716</v>
      </c>
      <c r="F4164" s="151">
        <v>8</v>
      </c>
      <c r="G4164" s="151" t="s">
        <v>1141</v>
      </c>
      <c r="H4164" s="153">
        <v>9</v>
      </c>
      <c r="I4164" s="151">
        <v>17</v>
      </c>
      <c r="J4164" s="154" t="s">
        <v>72</v>
      </c>
    </row>
    <row r="4165" spans="1:10" x14ac:dyDescent="0.3">
      <c r="A4165" s="151">
        <v>4164</v>
      </c>
      <c r="B4165" s="151" t="s">
        <v>8725</v>
      </c>
      <c r="C4165" s="151" t="s">
        <v>8726</v>
      </c>
      <c r="D4165" s="151" t="s">
        <v>8715</v>
      </c>
      <c r="E4165" s="151" t="s">
        <v>8716</v>
      </c>
      <c r="F4165" s="151">
        <v>8</v>
      </c>
      <c r="G4165" s="151" t="s">
        <v>1141</v>
      </c>
      <c r="H4165" s="153">
        <v>9</v>
      </c>
      <c r="I4165" s="151">
        <v>17</v>
      </c>
      <c r="J4165" s="154" t="s">
        <v>72</v>
      </c>
    </row>
    <row r="4166" spans="1:10" x14ac:dyDescent="0.3">
      <c r="A4166" s="151">
        <v>4165</v>
      </c>
      <c r="B4166" s="151" t="s">
        <v>8727</v>
      </c>
      <c r="C4166" s="151" t="s">
        <v>8728</v>
      </c>
      <c r="D4166" s="151" t="s">
        <v>8715</v>
      </c>
      <c r="E4166" s="151" t="s">
        <v>8716</v>
      </c>
      <c r="F4166" s="151">
        <v>8</v>
      </c>
      <c r="G4166" s="151" t="s">
        <v>1141</v>
      </c>
      <c r="H4166" s="153">
        <v>9</v>
      </c>
      <c r="I4166" s="151">
        <v>17</v>
      </c>
      <c r="J4166" s="154" t="s">
        <v>72</v>
      </c>
    </row>
    <row r="4167" spans="1:10" x14ac:dyDescent="0.3">
      <c r="A4167" s="151">
        <v>4166</v>
      </c>
      <c r="B4167" s="151" t="s">
        <v>8729</v>
      </c>
      <c r="C4167" s="151" t="s">
        <v>8730</v>
      </c>
      <c r="D4167" s="151" t="s">
        <v>8715</v>
      </c>
      <c r="E4167" s="151" t="s">
        <v>8716</v>
      </c>
      <c r="F4167" s="151">
        <v>8</v>
      </c>
      <c r="G4167" s="151" t="s">
        <v>1141</v>
      </c>
      <c r="H4167" s="153">
        <v>9</v>
      </c>
      <c r="I4167" s="151">
        <v>17</v>
      </c>
      <c r="J4167" s="154" t="s">
        <v>88</v>
      </c>
    </row>
    <row r="4168" spans="1:10" x14ac:dyDescent="0.3">
      <c r="A4168" s="151">
        <v>4167</v>
      </c>
      <c r="B4168" s="151" t="s">
        <v>8731</v>
      </c>
      <c r="C4168" s="151" t="s">
        <v>8732</v>
      </c>
      <c r="D4168" s="151" t="s">
        <v>8715</v>
      </c>
      <c r="E4168" s="151" t="s">
        <v>8716</v>
      </c>
      <c r="F4168" s="151">
        <v>8</v>
      </c>
      <c r="G4168" s="151" t="s">
        <v>1141</v>
      </c>
      <c r="H4168" s="153">
        <v>9</v>
      </c>
      <c r="I4168" s="151">
        <v>17</v>
      </c>
      <c r="J4168" s="154" t="s">
        <v>88</v>
      </c>
    </row>
    <row r="4169" spans="1:10" x14ac:dyDescent="0.3">
      <c r="A4169" s="151">
        <v>4168</v>
      </c>
      <c r="B4169" s="151" t="s">
        <v>8733</v>
      </c>
      <c r="C4169" s="151" t="s">
        <v>8734</v>
      </c>
      <c r="D4169" s="151" t="s">
        <v>8715</v>
      </c>
      <c r="E4169" s="151" t="s">
        <v>8716</v>
      </c>
      <c r="F4169" s="151">
        <v>8</v>
      </c>
      <c r="G4169" s="151" t="s">
        <v>1141</v>
      </c>
      <c r="H4169" s="153">
        <v>9</v>
      </c>
      <c r="I4169" s="151">
        <v>17</v>
      </c>
      <c r="J4169" s="154" t="s">
        <v>72</v>
      </c>
    </row>
    <row r="4170" spans="1:10" x14ac:dyDescent="0.3">
      <c r="A4170" s="151">
        <v>4169</v>
      </c>
      <c r="B4170" s="151" t="s">
        <v>8735</v>
      </c>
      <c r="C4170" s="151" t="s">
        <v>8736</v>
      </c>
      <c r="D4170" s="151" t="s">
        <v>8715</v>
      </c>
      <c r="E4170" s="151" t="s">
        <v>8716</v>
      </c>
      <c r="F4170" s="151">
        <v>8</v>
      </c>
      <c r="G4170" s="151" t="s">
        <v>1141</v>
      </c>
      <c r="H4170" s="153">
        <v>9</v>
      </c>
      <c r="I4170" s="151">
        <v>17</v>
      </c>
      <c r="J4170" s="154" t="s">
        <v>88</v>
      </c>
    </row>
    <row r="4171" spans="1:10" x14ac:dyDescent="0.3">
      <c r="A4171" s="151">
        <v>4170</v>
      </c>
      <c r="B4171" s="151" t="s">
        <v>8737</v>
      </c>
      <c r="C4171" s="151" t="s">
        <v>8738</v>
      </c>
      <c r="D4171" s="151" t="s">
        <v>8715</v>
      </c>
      <c r="E4171" s="151" t="s">
        <v>8716</v>
      </c>
      <c r="F4171" s="151">
        <v>8</v>
      </c>
      <c r="G4171" s="151" t="s">
        <v>1141</v>
      </c>
      <c r="H4171" s="153">
        <v>9</v>
      </c>
      <c r="I4171" s="151">
        <v>17</v>
      </c>
      <c r="J4171" s="154" t="s">
        <v>88</v>
      </c>
    </row>
    <row r="4172" spans="1:10" x14ac:dyDescent="0.3">
      <c r="A4172" s="151">
        <v>4171</v>
      </c>
      <c r="B4172" s="151" t="s">
        <v>8739</v>
      </c>
      <c r="C4172" s="151" t="s">
        <v>8740</v>
      </c>
      <c r="D4172" s="151" t="s">
        <v>8715</v>
      </c>
      <c r="E4172" s="151" t="s">
        <v>8716</v>
      </c>
      <c r="F4172" s="151">
        <v>8</v>
      </c>
      <c r="G4172" s="151" t="s">
        <v>1141</v>
      </c>
      <c r="H4172" s="153">
        <v>9</v>
      </c>
      <c r="I4172" s="151">
        <v>17</v>
      </c>
      <c r="J4172" s="154" t="s">
        <v>88</v>
      </c>
    </row>
    <row r="4173" spans="1:10" x14ac:dyDescent="0.3">
      <c r="A4173" s="151">
        <v>4172</v>
      </c>
      <c r="B4173" s="151" t="s">
        <v>8741</v>
      </c>
      <c r="C4173" s="151" t="s">
        <v>8742</v>
      </c>
      <c r="D4173" s="151" t="s">
        <v>8715</v>
      </c>
      <c r="E4173" s="151" t="s">
        <v>8716</v>
      </c>
      <c r="F4173" s="151">
        <v>8</v>
      </c>
      <c r="G4173" s="151" t="s">
        <v>1141</v>
      </c>
      <c r="H4173" s="153">
        <v>9</v>
      </c>
      <c r="I4173" s="151">
        <v>17</v>
      </c>
      <c r="J4173" s="154" t="s">
        <v>72</v>
      </c>
    </row>
    <row r="4174" spans="1:10" x14ac:dyDescent="0.3">
      <c r="A4174" s="151">
        <v>4173</v>
      </c>
      <c r="B4174" s="151" t="s">
        <v>8743</v>
      </c>
      <c r="C4174" s="151" t="s">
        <v>8744</v>
      </c>
      <c r="D4174" s="151" t="s">
        <v>8715</v>
      </c>
      <c r="E4174" s="151" t="s">
        <v>8716</v>
      </c>
      <c r="F4174" s="151">
        <v>8</v>
      </c>
      <c r="G4174" s="151" t="s">
        <v>1141</v>
      </c>
      <c r="H4174" s="153">
        <v>9</v>
      </c>
      <c r="I4174" s="151">
        <v>17</v>
      </c>
      <c r="J4174" s="154" t="s">
        <v>72</v>
      </c>
    </row>
    <row r="4175" spans="1:10" x14ac:dyDescent="0.3">
      <c r="A4175" s="151">
        <v>4174</v>
      </c>
      <c r="B4175" s="151" t="s">
        <v>8745</v>
      </c>
      <c r="C4175" s="151" t="s">
        <v>8746</v>
      </c>
      <c r="D4175" s="151" t="s">
        <v>8715</v>
      </c>
      <c r="E4175" s="151" t="s">
        <v>8716</v>
      </c>
      <c r="F4175" s="151">
        <v>8</v>
      </c>
      <c r="G4175" s="151" t="s">
        <v>1141</v>
      </c>
      <c r="H4175" s="153">
        <v>9</v>
      </c>
      <c r="I4175" s="151">
        <v>17</v>
      </c>
      <c r="J4175" s="154" t="s">
        <v>72</v>
      </c>
    </row>
    <row r="4176" spans="1:10" x14ac:dyDescent="0.3">
      <c r="A4176" s="151">
        <v>4175</v>
      </c>
      <c r="B4176" s="151" t="s">
        <v>8747</v>
      </c>
      <c r="C4176" s="151" t="s">
        <v>8748</v>
      </c>
      <c r="D4176" s="151" t="s">
        <v>8715</v>
      </c>
      <c r="E4176" s="151" t="s">
        <v>8716</v>
      </c>
      <c r="F4176" s="151">
        <v>8</v>
      </c>
      <c r="G4176" s="151" t="s">
        <v>1141</v>
      </c>
      <c r="H4176" s="153">
        <v>9</v>
      </c>
      <c r="I4176" s="151">
        <v>17</v>
      </c>
      <c r="J4176" s="154" t="s">
        <v>72</v>
      </c>
    </row>
    <row r="4177" spans="1:10" x14ac:dyDescent="0.3">
      <c r="A4177" s="151">
        <v>4176</v>
      </c>
      <c r="B4177" s="151" t="s">
        <v>8749</v>
      </c>
      <c r="C4177" s="151" t="s">
        <v>8750</v>
      </c>
      <c r="D4177" s="151" t="s">
        <v>8715</v>
      </c>
      <c r="E4177" s="151" t="s">
        <v>8716</v>
      </c>
      <c r="F4177" s="151">
        <v>8</v>
      </c>
      <c r="G4177" s="151" t="s">
        <v>1141</v>
      </c>
      <c r="H4177" s="153">
        <v>9</v>
      </c>
      <c r="I4177" s="151">
        <v>17</v>
      </c>
      <c r="J4177" s="154" t="s">
        <v>72</v>
      </c>
    </row>
    <row r="4178" spans="1:10" x14ac:dyDescent="0.3">
      <c r="A4178" s="151">
        <v>4177</v>
      </c>
      <c r="B4178" s="151" t="s">
        <v>8751</v>
      </c>
      <c r="C4178" s="151" t="s">
        <v>8752</v>
      </c>
      <c r="D4178" s="151" t="s">
        <v>8715</v>
      </c>
      <c r="E4178" s="151" t="s">
        <v>8716</v>
      </c>
      <c r="F4178" s="151">
        <v>8</v>
      </c>
      <c r="G4178" s="151" t="s">
        <v>1141</v>
      </c>
      <c r="H4178" s="153">
        <v>8</v>
      </c>
      <c r="I4178" s="151">
        <v>16</v>
      </c>
      <c r="J4178" s="154" t="s">
        <v>161</v>
      </c>
    </row>
    <row r="4179" spans="1:10" x14ac:dyDescent="0.3">
      <c r="A4179" s="151">
        <v>4178</v>
      </c>
      <c r="B4179" s="151" t="s">
        <v>8753</v>
      </c>
      <c r="C4179" s="151" t="s">
        <v>8754</v>
      </c>
      <c r="D4179" s="151" t="s">
        <v>8715</v>
      </c>
      <c r="E4179" s="151" t="s">
        <v>8716</v>
      </c>
      <c r="F4179" s="151">
        <v>8</v>
      </c>
      <c r="G4179" s="151" t="s">
        <v>1141</v>
      </c>
      <c r="H4179" s="153">
        <v>8</v>
      </c>
      <c r="I4179" s="151">
        <v>16</v>
      </c>
      <c r="J4179" s="154" t="s">
        <v>161</v>
      </c>
    </row>
    <row r="4180" spans="1:10" x14ac:dyDescent="0.3">
      <c r="A4180" s="151">
        <v>4179</v>
      </c>
      <c r="B4180" s="151" t="s">
        <v>8755</v>
      </c>
      <c r="C4180" s="151" t="s">
        <v>8756</v>
      </c>
      <c r="D4180" s="151" t="s">
        <v>8715</v>
      </c>
      <c r="E4180" s="151" t="s">
        <v>8716</v>
      </c>
      <c r="F4180" s="151">
        <v>8</v>
      </c>
      <c r="G4180" s="151" t="s">
        <v>1141</v>
      </c>
      <c r="H4180" s="153">
        <v>8</v>
      </c>
      <c r="I4180" s="151">
        <v>16</v>
      </c>
      <c r="J4180" s="154" t="s">
        <v>161</v>
      </c>
    </row>
    <row r="4181" spans="1:10" x14ac:dyDescent="0.3">
      <c r="A4181" s="151">
        <v>4180</v>
      </c>
      <c r="B4181" s="151" t="s">
        <v>8757</v>
      </c>
      <c r="C4181" s="151" t="s">
        <v>8758</v>
      </c>
      <c r="D4181" s="151" t="s">
        <v>8715</v>
      </c>
      <c r="E4181" s="151" t="s">
        <v>8716</v>
      </c>
      <c r="F4181" s="151">
        <v>8</v>
      </c>
      <c r="G4181" s="151" t="s">
        <v>1141</v>
      </c>
      <c r="H4181" s="153">
        <v>8</v>
      </c>
      <c r="I4181" s="151">
        <v>16</v>
      </c>
      <c r="J4181" s="154" t="s">
        <v>161</v>
      </c>
    </row>
    <row r="4182" spans="1:10" x14ac:dyDescent="0.3">
      <c r="A4182" s="151">
        <v>4181</v>
      </c>
      <c r="B4182" s="151" t="s">
        <v>8759</v>
      </c>
      <c r="C4182" s="151" t="s">
        <v>8760</v>
      </c>
      <c r="D4182" s="151" t="s">
        <v>8761</v>
      </c>
      <c r="E4182" s="151" t="s">
        <v>8762</v>
      </c>
      <c r="F4182" s="151">
        <v>8</v>
      </c>
      <c r="G4182" s="151" t="s">
        <v>1141</v>
      </c>
      <c r="H4182" s="153">
        <v>9</v>
      </c>
      <c r="I4182" s="151">
        <v>17</v>
      </c>
      <c r="J4182" s="154" t="s">
        <v>72</v>
      </c>
    </row>
    <row r="4183" spans="1:10" x14ac:dyDescent="0.3">
      <c r="A4183" s="151">
        <v>4182</v>
      </c>
      <c r="B4183" s="151" t="s">
        <v>8763</v>
      </c>
      <c r="C4183" s="151" t="s">
        <v>8764</v>
      </c>
      <c r="D4183" s="151" t="s">
        <v>8761</v>
      </c>
      <c r="E4183" s="151" t="s">
        <v>8762</v>
      </c>
      <c r="F4183" s="151">
        <v>8</v>
      </c>
      <c r="G4183" s="151" t="s">
        <v>1141</v>
      </c>
      <c r="H4183" s="153">
        <v>9</v>
      </c>
      <c r="I4183" s="151">
        <v>17</v>
      </c>
      <c r="J4183" s="154" t="s">
        <v>72</v>
      </c>
    </row>
    <row r="4184" spans="1:10" x14ac:dyDescent="0.3">
      <c r="A4184" s="151">
        <v>4183</v>
      </c>
      <c r="B4184" s="151" t="s">
        <v>8765</v>
      </c>
      <c r="C4184" s="151" t="s">
        <v>8766</v>
      </c>
      <c r="D4184" s="151" t="s">
        <v>8761</v>
      </c>
      <c r="E4184" s="151" t="s">
        <v>8762</v>
      </c>
      <c r="F4184" s="151">
        <v>8</v>
      </c>
      <c r="G4184" s="151" t="s">
        <v>1141</v>
      </c>
      <c r="H4184" s="153">
        <v>9</v>
      </c>
      <c r="I4184" s="151">
        <v>17</v>
      </c>
      <c r="J4184" s="154" t="s">
        <v>72</v>
      </c>
    </row>
    <row r="4185" spans="1:10" x14ac:dyDescent="0.3">
      <c r="A4185" s="151">
        <v>4184</v>
      </c>
      <c r="B4185" s="151" t="s">
        <v>8767</v>
      </c>
      <c r="C4185" s="151" t="s">
        <v>8768</v>
      </c>
      <c r="D4185" s="151" t="s">
        <v>8761</v>
      </c>
      <c r="E4185" s="151" t="s">
        <v>8762</v>
      </c>
      <c r="F4185" s="151">
        <v>8</v>
      </c>
      <c r="G4185" s="151" t="s">
        <v>1141</v>
      </c>
      <c r="H4185" s="153">
        <v>9</v>
      </c>
      <c r="I4185" s="151">
        <v>17</v>
      </c>
      <c r="J4185" s="154" t="s">
        <v>72</v>
      </c>
    </row>
    <row r="4186" spans="1:10" x14ac:dyDescent="0.3">
      <c r="A4186" s="151">
        <v>4185</v>
      </c>
      <c r="B4186" s="151" t="s">
        <v>8769</v>
      </c>
      <c r="C4186" s="151" t="s">
        <v>8770</v>
      </c>
      <c r="D4186" s="151" t="s">
        <v>8761</v>
      </c>
      <c r="E4186" s="151" t="s">
        <v>8762</v>
      </c>
      <c r="F4186" s="151">
        <v>8</v>
      </c>
      <c r="G4186" s="151" t="s">
        <v>1141</v>
      </c>
      <c r="H4186" s="153">
        <v>9</v>
      </c>
      <c r="I4186" s="151">
        <v>17</v>
      </c>
      <c r="J4186" s="154" t="s">
        <v>72</v>
      </c>
    </row>
    <row r="4187" spans="1:10" x14ac:dyDescent="0.3">
      <c r="A4187" s="151">
        <v>4186</v>
      </c>
      <c r="B4187" s="151" t="s">
        <v>8771</v>
      </c>
      <c r="C4187" s="151" t="s">
        <v>8772</v>
      </c>
      <c r="D4187" s="151" t="s">
        <v>8761</v>
      </c>
      <c r="E4187" s="151" t="s">
        <v>8762</v>
      </c>
      <c r="F4187" s="151">
        <v>8</v>
      </c>
      <c r="G4187" s="151" t="s">
        <v>1141</v>
      </c>
      <c r="H4187" s="153">
        <v>9</v>
      </c>
      <c r="I4187" s="151">
        <v>17</v>
      </c>
      <c r="J4187" s="154" t="s">
        <v>72</v>
      </c>
    </row>
    <row r="4188" spans="1:10" x14ac:dyDescent="0.3">
      <c r="A4188" s="151">
        <v>4187</v>
      </c>
      <c r="B4188" s="151" t="s">
        <v>8773</v>
      </c>
      <c r="C4188" s="151" t="s">
        <v>8774</v>
      </c>
      <c r="D4188" s="151" t="s">
        <v>8761</v>
      </c>
      <c r="E4188" s="151" t="s">
        <v>8762</v>
      </c>
      <c r="F4188" s="151">
        <v>8</v>
      </c>
      <c r="G4188" s="151" t="s">
        <v>1141</v>
      </c>
      <c r="H4188" s="153">
        <v>9</v>
      </c>
      <c r="I4188" s="151">
        <v>17</v>
      </c>
      <c r="J4188" s="154" t="s">
        <v>72</v>
      </c>
    </row>
    <row r="4189" spans="1:10" x14ac:dyDescent="0.3">
      <c r="A4189" s="151">
        <v>4188</v>
      </c>
      <c r="B4189" s="151" t="s">
        <v>8775</v>
      </c>
      <c r="C4189" s="151" t="s">
        <v>8776</v>
      </c>
      <c r="D4189" s="151" t="s">
        <v>8761</v>
      </c>
      <c r="E4189" s="151" t="s">
        <v>8762</v>
      </c>
      <c r="F4189" s="151">
        <v>8</v>
      </c>
      <c r="G4189" s="151" t="s">
        <v>1141</v>
      </c>
      <c r="H4189" s="153">
        <v>9</v>
      </c>
      <c r="I4189" s="151">
        <v>17</v>
      </c>
      <c r="J4189" s="154" t="s">
        <v>72</v>
      </c>
    </row>
    <row r="4190" spans="1:10" x14ac:dyDescent="0.3">
      <c r="A4190" s="151">
        <v>4189</v>
      </c>
      <c r="B4190" s="151" t="s">
        <v>8777</v>
      </c>
      <c r="C4190" s="151" t="s">
        <v>8778</v>
      </c>
      <c r="D4190" s="151" t="s">
        <v>8761</v>
      </c>
      <c r="E4190" s="151" t="s">
        <v>8762</v>
      </c>
      <c r="F4190" s="151">
        <v>8</v>
      </c>
      <c r="G4190" s="151" t="s">
        <v>1141</v>
      </c>
      <c r="H4190" s="153">
        <v>9</v>
      </c>
      <c r="I4190" s="151">
        <v>17</v>
      </c>
      <c r="J4190" s="154" t="s">
        <v>72</v>
      </c>
    </row>
    <row r="4191" spans="1:10" x14ac:dyDescent="0.3">
      <c r="A4191" s="151">
        <v>4190</v>
      </c>
      <c r="B4191" s="151" t="s">
        <v>8779</v>
      </c>
      <c r="C4191" s="151" t="s">
        <v>8780</v>
      </c>
      <c r="D4191" s="151" t="s">
        <v>8761</v>
      </c>
      <c r="E4191" s="151" t="s">
        <v>8762</v>
      </c>
      <c r="F4191" s="151">
        <v>8</v>
      </c>
      <c r="G4191" s="151" t="s">
        <v>1141</v>
      </c>
      <c r="H4191" s="153">
        <v>9</v>
      </c>
      <c r="I4191" s="151">
        <v>17</v>
      </c>
      <c r="J4191" s="154" t="s">
        <v>72</v>
      </c>
    </row>
    <row r="4192" spans="1:10" x14ac:dyDescent="0.3">
      <c r="A4192" s="151">
        <v>4191</v>
      </c>
      <c r="B4192" s="151" t="s">
        <v>8781</v>
      </c>
      <c r="C4192" s="151" t="s">
        <v>8782</v>
      </c>
      <c r="D4192" s="151" t="s">
        <v>8761</v>
      </c>
      <c r="E4192" s="151" t="s">
        <v>8762</v>
      </c>
      <c r="F4192" s="151">
        <v>8</v>
      </c>
      <c r="G4192" s="151" t="s">
        <v>1141</v>
      </c>
      <c r="H4192" s="153">
        <v>7</v>
      </c>
      <c r="I4192" s="151">
        <v>14</v>
      </c>
      <c r="J4192" s="154" t="s">
        <v>75</v>
      </c>
    </row>
    <row r="4193" spans="1:10" x14ac:dyDescent="0.3">
      <c r="A4193" s="151">
        <v>4192</v>
      </c>
      <c r="B4193" s="151" t="s">
        <v>8783</v>
      </c>
      <c r="C4193" s="151" t="s">
        <v>8784</v>
      </c>
      <c r="D4193" s="151" t="s">
        <v>8761</v>
      </c>
      <c r="E4193" s="151" t="s">
        <v>8762</v>
      </c>
      <c r="F4193" s="151">
        <v>8</v>
      </c>
      <c r="G4193" s="151" t="s">
        <v>1141</v>
      </c>
      <c r="H4193" s="153">
        <v>9</v>
      </c>
      <c r="I4193" s="151">
        <v>17</v>
      </c>
      <c r="J4193" s="154" t="s">
        <v>72</v>
      </c>
    </row>
    <row r="4194" spans="1:10" x14ac:dyDescent="0.3">
      <c r="A4194" s="151">
        <v>4193</v>
      </c>
      <c r="B4194" s="151" t="s">
        <v>8785</v>
      </c>
      <c r="C4194" s="151" t="s">
        <v>8786</v>
      </c>
      <c r="D4194" s="151" t="s">
        <v>8761</v>
      </c>
      <c r="E4194" s="151" t="s">
        <v>8762</v>
      </c>
      <c r="F4194" s="151">
        <v>8</v>
      </c>
      <c r="G4194" s="151" t="s">
        <v>1141</v>
      </c>
      <c r="H4194" s="153">
        <v>9</v>
      </c>
      <c r="I4194" s="151">
        <v>17</v>
      </c>
      <c r="J4194" s="154" t="s">
        <v>72</v>
      </c>
    </row>
    <row r="4195" spans="1:10" x14ac:dyDescent="0.3">
      <c r="A4195" s="151">
        <v>4194</v>
      </c>
      <c r="B4195" s="151" t="s">
        <v>8787</v>
      </c>
      <c r="C4195" s="151" t="s">
        <v>8788</v>
      </c>
      <c r="D4195" s="151" t="s">
        <v>8761</v>
      </c>
      <c r="E4195" s="151" t="s">
        <v>8762</v>
      </c>
      <c r="F4195" s="151">
        <v>8</v>
      </c>
      <c r="G4195" s="151" t="s">
        <v>1141</v>
      </c>
      <c r="H4195" s="153">
        <v>9</v>
      </c>
      <c r="I4195" s="151">
        <v>17</v>
      </c>
      <c r="J4195" s="154" t="s">
        <v>72</v>
      </c>
    </row>
    <row r="4196" spans="1:10" x14ac:dyDescent="0.3">
      <c r="A4196" s="151">
        <v>4195</v>
      </c>
      <c r="B4196" s="151" t="s">
        <v>8789</v>
      </c>
      <c r="C4196" s="151" t="s">
        <v>8790</v>
      </c>
      <c r="D4196" s="151" t="s">
        <v>8761</v>
      </c>
      <c r="E4196" s="151" t="s">
        <v>8762</v>
      </c>
      <c r="F4196" s="151">
        <v>8</v>
      </c>
      <c r="G4196" s="151" t="s">
        <v>1141</v>
      </c>
      <c r="H4196" s="153">
        <v>9</v>
      </c>
      <c r="I4196" s="151">
        <v>17</v>
      </c>
      <c r="J4196" s="154" t="s">
        <v>72</v>
      </c>
    </row>
    <row r="4197" spans="1:10" x14ac:dyDescent="0.3">
      <c r="A4197" s="151">
        <v>4196</v>
      </c>
      <c r="B4197" s="151" t="s">
        <v>8791</v>
      </c>
      <c r="C4197" s="151" t="s">
        <v>8792</v>
      </c>
      <c r="D4197" s="151" t="s">
        <v>8761</v>
      </c>
      <c r="E4197" s="151" t="s">
        <v>8762</v>
      </c>
      <c r="F4197" s="151">
        <v>8</v>
      </c>
      <c r="G4197" s="151" t="s">
        <v>1141</v>
      </c>
      <c r="H4197" s="153">
        <v>9</v>
      </c>
      <c r="I4197" s="151">
        <v>17</v>
      </c>
      <c r="J4197" s="154" t="s">
        <v>72</v>
      </c>
    </row>
    <row r="4198" spans="1:10" x14ac:dyDescent="0.3">
      <c r="A4198" s="151">
        <v>4197</v>
      </c>
      <c r="B4198" s="151" t="s">
        <v>8793</v>
      </c>
      <c r="C4198" s="151" t="s">
        <v>8794</v>
      </c>
      <c r="D4198" s="151" t="s">
        <v>8761</v>
      </c>
      <c r="E4198" s="151" t="s">
        <v>8762</v>
      </c>
      <c r="F4198" s="151">
        <v>8</v>
      </c>
      <c r="G4198" s="151" t="s">
        <v>1141</v>
      </c>
      <c r="H4198" s="153">
        <v>9</v>
      </c>
      <c r="I4198" s="151">
        <v>17</v>
      </c>
      <c r="J4198" s="154" t="s">
        <v>72</v>
      </c>
    </row>
    <row r="4199" spans="1:10" x14ac:dyDescent="0.3">
      <c r="A4199" s="151">
        <v>4198</v>
      </c>
      <c r="B4199" s="151" t="s">
        <v>8795</v>
      </c>
      <c r="C4199" s="151" t="s">
        <v>8796</v>
      </c>
      <c r="D4199" s="151" t="s">
        <v>8761</v>
      </c>
      <c r="E4199" s="151" t="s">
        <v>8762</v>
      </c>
      <c r="F4199" s="151">
        <v>8</v>
      </c>
      <c r="G4199" s="151" t="s">
        <v>1141</v>
      </c>
      <c r="H4199" s="153">
        <v>9</v>
      </c>
      <c r="I4199" s="151">
        <v>17</v>
      </c>
      <c r="J4199" s="154" t="s">
        <v>72</v>
      </c>
    </row>
    <row r="4200" spans="1:10" x14ac:dyDescent="0.3">
      <c r="A4200" s="151">
        <v>4199</v>
      </c>
      <c r="B4200" s="151" t="s">
        <v>8797</v>
      </c>
      <c r="C4200" s="151" t="s">
        <v>8798</v>
      </c>
      <c r="D4200" s="151" t="s">
        <v>8799</v>
      </c>
      <c r="E4200" s="151" t="s">
        <v>8800</v>
      </c>
      <c r="F4200" s="151">
        <v>3</v>
      </c>
      <c r="G4200" s="151" t="s">
        <v>3113</v>
      </c>
      <c r="H4200" s="153">
        <v>9</v>
      </c>
      <c r="I4200" s="151">
        <v>17</v>
      </c>
      <c r="J4200" s="154" t="s">
        <v>72</v>
      </c>
    </row>
    <row r="4201" spans="1:10" x14ac:dyDescent="0.3">
      <c r="A4201" s="151">
        <v>4200</v>
      </c>
      <c r="B4201" s="151" t="s">
        <v>8801</v>
      </c>
      <c r="C4201" s="151" t="s">
        <v>8802</v>
      </c>
      <c r="D4201" s="151" t="s">
        <v>8799</v>
      </c>
      <c r="E4201" s="151" t="s">
        <v>8800</v>
      </c>
      <c r="F4201" s="151">
        <v>3</v>
      </c>
      <c r="G4201" s="151" t="s">
        <v>3113</v>
      </c>
      <c r="H4201" s="153">
        <v>9</v>
      </c>
      <c r="I4201" s="151">
        <v>17</v>
      </c>
      <c r="J4201" s="154" t="s">
        <v>72</v>
      </c>
    </row>
    <row r="4202" spans="1:10" x14ac:dyDescent="0.3">
      <c r="A4202" s="151">
        <v>4201</v>
      </c>
      <c r="B4202" s="151" t="s">
        <v>8803</v>
      </c>
      <c r="C4202" s="151" t="s">
        <v>8804</v>
      </c>
      <c r="D4202" s="151" t="s">
        <v>8799</v>
      </c>
      <c r="E4202" s="151" t="s">
        <v>8800</v>
      </c>
      <c r="F4202" s="151">
        <v>3</v>
      </c>
      <c r="G4202" s="151" t="s">
        <v>3113</v>
      </c>
      <c r="H4202" s="153">
        <v>8</v>
      </c>
      <c r="I4202" s="151">
        <v>16</v>
      </c>
      <c r="J4202" s="154" t="s">
        <v>161</v>
      </c>
    </row>
    <row r="4203" spans="1:10" x14ac:dyDescent="0.3">
      <c r="A4203" s="151">
        <v>4202</v>
      </c>
      <c r="B4203" s="151" t="s">
        <v>8805</v>
      </c>
      <c r="C4203" s="151" t="s">
        <v>8806</v>
      </c>
      <c r="D4203" s="151" t="s">
        <v>8799</v>
      </c>
      <c r="E4203" s="151" t="s">
        <v>8800</v>
      </c>
      <c r="F4203" s="151">
        <v>3</v>
      </c>
      <c r="G4203" s="151" t="s">
        <v>3113</v>
      </c>
      <c r="H4203" s="153">
        <v>8</v>
      </c>
      <c r="I4203" s="151">
        <v>16</v>
      </c>
      <c r="J4203" s="154" t="s">
        <v>161</v>
      </c>
    </row>
    <row r="4204" spans="1:10" x14ac:dyDescent="0.3">
      <c r="A4204" s="151">
        <v>4203</v>
      </c>
      <c r="B4204" s="151" t="s">
        <v>8807</v>
      </c>
      <c r="C4204" s="151" t="s">
        <v>8808</v>
      </c>
      <c r="D4204" s="151" t="s">
        <v>8799</v>
      </c>
      <c r="E4204" s="151" t="s">
        <v>8800</v>
      </c>
      <c r="F4204" s="151">
        <v>3</v>
      </c>
      <c r="G4204" s="151" t="s">
        <v>3113</v>
      </c>
      <c r="H4204" s="153">
        <v>8</v>
      </c>
      <c r="I4204" s="151">
        <v>16</v>
      </c>
      <c r="J4204" s="154" t="s">
        <v>161</v>
      </c>
    </row>
    <row r="4205" spans="1:10" x14ac:dyDescent="0.3">
      <c r="A4205" s="151">
        <v>4204</v>
      </c>
      <c r="B4205" s="151" t="s">
        <v>8809</v>
      </c>
      <c r="C4205" s="151" t="s">
        <v>8810</v>
      </c>
      <c r="D4205" s="151" t="s">
        <v>8799</v>
      </c>
      <c r="E4205" s="151" t="s">
        <v>8800</v>
      </c>
      <c r="F4205" s="151">
        <v>3</v>
      </c>
      <c r="G4205" s="151" t="s">
        <v>3113</v>
      </c>
      <c r="H4205" s="153">
        <v>8</v>
      </c>
      <c r="I4205" s="151">
        <v>16</v>
      </c>
      <c r="J4205" s="154" t="s">
        <v>161</v>
      </c>
    </row>
    <row r="4206" spans="1:10" x14ac:dyDescent="0.3">
      <c r="A4206" s="151">
        <v>4205</v>
      </c>
      <c r="B4206" s="151" t="s">
        <v>8811</v>
      </c>
      <c r="C4206" s="151" t="s">
        <v>8812</v>
      </c>
      <c r="D4206" s="151" t="s">
        <v>8799</v>
      </c>
      <c r="E4206" s="151" t="s">
        <v>8800</v>
      </c>
      <c r="F4206" s="151">
        <v>3</v>
      </c>
      <c r="G4206" s="151" t="s">
        <v>3113</v>
      </c>
      <c r="H4206" s="153">
        <v>9</v>
      </c>
      <c r="I4206" s="151">
        <v>17</v>
      </c>
      <c r="J4206" s="154" t="s">
        <v>72</v>
      </c>
    </row>
    <row r="4207" spans="1:10" x14ac:dyDescent="0.3">
      <c r="A4207" s="151">
        <v>4206</v>
      </c>
      <c r="B4207" s="151" t="s">
        <v>8813</v>
      </c>
      <c r="C4207" s="151" t="s">
        <v>8814</v>
      </c>
      <c r="D4207" s="151" t="s">
        <v>8799</v>
      </c>
      <c r="E4207" s="151" t="s">
        <v>8800</v>
      </c>
      <c r="F4207" s="151">
        <v>3</v>
      </c>
      <c r="G4207" s="151" t="s">
        <v>3113</v>
      </c>
      <c r="H4207" s="153">
        <v>8</v>
      </c>
      <c r="I4207" s="151">
        <v>16</v>
      </c>
      <c r="J4207" s="154" t="s">
        <v>161</v>
      </c>
    </row>
    <row r="4208" spans="1:10" x14ac:dyDescent="0.3">
      <c r="A4208" s="151">
        <v>4207</v>
      </c>
      <c r="B4208" s="151" t="s">
        <v>8815</v>
      </c>
      <c r="C4208" s="151" t="s">
        <v>8816</v>
      </c>
      <c r="D4208" s="151" t="s">
        <v>8799</v>
      </c>
      <c r="E4208" s="151" t="s">
        <v>8800</v>
      </c>
      <c r="F4208" s="151">
        <v>3</v>
      </c>
      <c r="G4208" s="151" t="s">
        <v>3113</v>
      </c>
      <c r="H4208" s="153">
        <v>8</v>
      </c>
      <c r="I4208" s="151">
        <v>16</v>
      </c>
      <c r="J4208" s="154" t="s">
        <v>161</v>
      </c>
    </row>
    <row r="4209" spans="1:10" x14ac:dyDescent="0.3">
      <c r="A4209" s="151">
        <v>4208</v>
      </c>
      <c r="B4209" s="151" t="s">
        <v>8817</v>
      </c>
      <c r="C4209" s="151" t="s">
        <v>8818</v>
      </c>
      <c r="D4209" s="151" t="s">
        <v>8799</v>
      </c>
      <c r="E4209" s="151" t="s">
        <v>8800</v>
      </c>
      <c r="F4209" s="151">
        <v>3</v>
      </c>
      <c r="G4209" s="151" t="s">
        <v>3113</v>
      </c>
      <c r="H4209" s="153">
        <v>8</v>
      </c>
      <c r="I4209" s="151">
        <v>16</v>
      </c>
      <c r="J4209" s="154" t="s">
        <v>161</v>
      </c>
    </row>
    <row r="4210" spans="1:10" x14ac:dyDescent="0.3">
      <c r="A4210" s="151">
        <v>4209</v>
      </c>
      <c r="B4210" s="151" t="s">
        <v>8819</v>
      </c>
      <c r="C4210" s="151" t="s">
        <v>8820</v>
      </c>
      <c r="D4210" s="151" t="s">
        <v>8799</v>
      </c>
      <c r="E4210" s="151" t="s">
        <v>8800</v>
      </c>
      <c r="F4210" s="151">
        <v>3</v>
      </c>
      <c r="G4210" s="151" t="s">
        <v>3113</v>
      </c>
      <c r="H4210" s="153">
        <v>8</v>
      </c>
      <c r="I4210" s="151">
        <v>16</v>
      </c>
      <c r="J4210" s="154" t="s">
        <v>161</v>
      </c>
    </row>
    <row r="4211" spans="1:10" x14ac:dyDescent="0.3">
      <c r="A4211" s="151">
        <v>4210</v>
      </c>
      <c r="B4211" s="151" t="s">
        <v>8821</v>
      </c>
      <c r="C4211" s="151" t="s">
        <v>8822</v>
      </c>
      <c r="D4211" s="151" t="s">
        <v>8799</v>
      </c>
      <c r="E4211" s="151" t="s">
        <v>8800</v>
      </c>
      <c r="F4211" s="151">
        <v>3</v>
      </c>
      <c r="G4211" s="151" t="s">
        <v>3113</v>
      </c>
      <c r="H4211" s="153">
        <v>9</v>
      </c>
      <c r="I4211" s="151">
        <v>17</v>
      </c>
      <c r="J4211" s="154" t="s">
        <v>72</v>
      </c>
    </row>
    <row r="4212" spans="1:10" x14ac:dyDescent="0.3">
      <c r="A4212" s="151">
        <v>4211</v>
      </c>
      <c r="B4212" s="151" t="s">
        <v>8823</v>
      </c>
      <c r="C4212" s="151" t="s">
        <v>8824</v>
      </c>
      <c r="D4212" s="151" t="s">
        <v>8799</v>
      </c>
      <c r="E4212" s="151" t="s">
        <v>8800</v>
      </c>
      <c r="F4212" s="151">
        <v>3</v>
      </c>
      <c r="G4212" s="151" t="s">
        <v>3113</v>
      </c>
      <c r="H4212" s="153">
        <v>8</v>
      </c>
      <c r="I4212" s="151">
        <v>16</v>
      </c>
      <c r="J4212" s="154" t="s">
        <v>161</v>
      </c>
    </row>
    <row r="4213" spans="1:10" x14ac:dyDescent="0.3">
      <c r="A4213" s="151">
        <v>4212</v>
      </c>
      <c r="B4213" s="151" t="s">
        <v>8825</v>
      </c>
      <c r="C4213" s="151" t="s">
        <v>8826</v>
      </c>
      <c r="D4213" s="151" t="s">
        <v>8799</v>
      </c>
      <c r="E4213" s="151" t="s">
        <v>8800</v>
      </c>
      <c r="F4213" s="151">
        <v>3</v>
      </c>
      <c r="G4213" s="151" t="s">
        <v>3113</v>
      </c>
      <c r="H4213" s="153">
        <v>8</v>
      </c>
      <c r="I4213" s="151">
        <v>16</v>
      </c>
      <c r="J4213" s="154" t="s">
        <v>161</v>
      </c>
    </row>
    <row r="4214" spans="1:10" x14ac:dyDescent="0.3">
      <c r="A4214" s="151">
        <v>4213</v>
      </c>
      <c r="B4214" s="151" t="s">
        <v>8827</v>
      </c>
      <c r="C4214" s="151" t="s">
        <v>8828</v>
      </c>
      <c r="D4214" s="151" t="s">
        <v>8799</v>
      </c>
      <c r="E4214" s="151" t="s">
        <v>8800</v>
      </c>
      <c r="F4214" s="151">
        <v>3</v>
      </c>
      <c r="G4214" s="151" t="s">
        <v>3113</v>
      </c>
      <c r="H4214" s="153">
        <v>8</v>
      </c>
      <c r="I4214" s="151">
        <v>16</v>
      </c>
      <c r="J4214" s="154" t="s">
        <v>161</v>
      </c>
    </row>
    <row r="4215" spans="1:10" x14ac:dyDescent="0.3">
      <c r="A4215" s="151">
        <v>4214</v>
      </c>
      <c r="B4215" s="151" t="s">
        <v>8829</v>
      </c>
      <c r="C4215" s="151" t="s">
        <v>8830</v>
      </c>
      <c r="D4215" s="151" t="s">
        <v>8799</v>
      </c>
      <c r="E4215" s="151" t="s">
        <v>8800</v>
      </c>
      <c r="F4215" s="151">
        <v>3</v>
      </c>
      <c r="G4215" s="151" t="s">
        <v>3113</v>
      </c>
      <c r="H4215" s="153">
        <v>9</v>
      </c>
      <c r="I4215" s="151">
        <v>17</v>
      </c>
      <c r="J4215" s="154" t="s">
        <v>72</v>
      </c>
    </row>
    <row r="4216" spans="1:10" x14ac:dyDescent="0.3">
      <c r="A4216" s="151">
        <v>4215</v>
      </c>
      <c r="B4216" s="151" t="s">
        <v>8831</v>
      </c>
      <c r="C4216" s="151" t="s">
        <v>8832</v>
      </c>
      <c r="D4216" s="151" t="s">
        <v>8799</v>
      </c>
      <c r="E4216" s="151" t="s">
        <v>8800</v>
      </c>
      <c r="F4216" s="151">
        <v>3</v>
      </c>
      <c r="G4216" s="151" t="s">
        <v>3113</v>
      </c>
      <c r="H4216" s="153">
        <v>9</v>
      </c>
      <c r="I4216" s="151">
        <v>17</v>
      </c>
      <c r="J4216" s="154" t="s">
        <v>72</v>
      </c>
    </row>
    <row r="4217" spans="1:10" x14ac:dyDescent="0.3">
      <c r="A4217" s="151">
        <v>4216</v>
      </c>
      <c r="B4217" s="151" t="s">
        <v>8833</v>
      </c>
      <c r="C4217" s="151" t="s">
        <v>8834</v>
      </c>
      <c r="D4217" s="151" t="s">
        <v>8835</v>
      </c>
      <c r="E4217" s="151" t="s">
        <v>8836</v>
      </c>
      <c r="F4217" s="151">
        <v>3</v>
      </c>
      <c r="G4217" s="151" t="s">
        <v>3113</v>
      </c>
      <c r="H4217" s="153">
        <v>9</v>
      </c>
      <c r="I4217" s="151">
        <v>17</v>
      </c>
      <c r="J4217" s="154" t="s">
        <v>72</v>
      </c>
    </row>
    <row r="4218" spans="1:10" x14ac:dyDescent="0.3">
      <c r="A4218" s="151">
        <v>4217</v>
      </c>
      <c r="B4218" s="151" t="s">
        <v>8837</v>
      </c>
      <c r="C4218" s="151" t="s">
        <v>8838</v>
      </c>
      <c r="D4218" s="151" t="s">
        <v>8835</v>
      </c>
      <c r="E4218" s="151" t="s">
        <v>8836</v>
      </c>
      <c r="F4218" s="151">
        <v>3</v>
      </c>
      <c r="G4218" s="151" t="s">
        <v>3113</v>
      </c>
      <c r="H4218" s="153">
        <v>9</v>
      </c>
      <c r="I4218" s="151">
        <v>17</v>
      </c>
      <c r="J4218" s="154" t="s">
        <v>72</v>
      </c>
    </row>
    <row r="4219" spans="1:10" x14ac:dyDescent="0.3">
      <c r="A4219" s="151">
        <v>4218</v>
      </c>
      <c r="B4219" s="151" t="s">
        <v>8839</v>
      </c>
      <c r="C4219" s="151" t="s">
        <v>8840</v>
      </c>
      <c r="D4219" s="151" t="s">
        <v>8835</v>
      </c>
      <c r="E4219" s="151" t="s">
        <v>8836</v>
      </c>
      <c r="F4219" s="151">
        <v>3</v>
      </c>
      <c r="G4219" s="151" t="s">
        <v>3113</v>
      </c>
      <c r="H4219" s="153">
        <v>9</v>
      </c>
      <c r="I4219" s="151">
        <v>17</v>
      </c>
      <c r="J4219" s="154" t="s">
        <v>88</v>
      </c>
    </row>
    <row r="4220" spans="1:10" x14ac:dyDescent="0.3">
      <c r="A4220" s="151">
        <v>4219</v>
      </c>
      <c r="B4220" s="151" t="s">
        <v>8841</v>
      </c>
      <c r="C4220" s="151" t="s">
        <v>8842</v>
      </c>
      <c r="D4220" s="151" t="s">
        <v>8835</v>
      </c>
      <c r="E4220" s="151" t="s">
        <v>8836</v>
      </c>
      <c r="F4220" s="151">
        <v>3</v>
      </c>
      <c r="G4220" s="151" t="s">
        <v>3113</v>
      </c>
      <c r="H4220" s="153">
        <v>9</v>
      </c>
      <c r="I4220" s="151">
        <v>17</v>
      </c>
      <c r="J4220" s="154" t="s">
        <v>88</v>
      </c>
    </row>
    <row r="4221" spans="1:10" x14ac:dyDescent="0.3">
      <c r="A4221" s="151">
        <v>4220</v>
      </c>
      <c r="B4221" s="151" t="s">
        <v>8843</v>
      </c>
      <c r="C4221" s="151" t="s">
        <v>8844</v>
      </c>
      <c r="D4221" s="151" t="s">
        <v>8835</v>
      </c>
      <c r="E4221" s="151" t="s">
        <v>8836</v>
      </c>
      <c r="F4221" s="151">
        <v>3</v>
      </c>
      <c r="G4221" s="151" t="s">
        <v>3113</v>
      </c>
      <c r="H4221" s="153">
        <v>8</v>
      </c>
      <c r="I4221" s="151">
        <v>16</v>
      </c>
      <c r="J4221" s="154" t="s">
        <v>161</v>
      </c>
    </row>
    <row r="4222" spans="1:10" x14ac:dyDescent="0.3">
      <c r="A4222" s="151">
        <v>4221</v>
      </c>
      <c r="B4222" s="151" t="s">
        <v>8845</v>
      </c>
      <c r="C4222" s="151" t="s">
        <v>8846</v>
      </c>
      <c r="D4222" s="151" t="s">
        <v>8835</v>
      </c>
      <c r="E4222" s="151" t="s">
        <v>8836</v>
      </c>
      <c r="F4222" s="151">
        <v>3</v>
      </c>
      <c r="G4222" s="151" t="s">
        <v>3113</v>
      </c>
      <c r="H4222" s="153">
        <v>8</v>
      </c>
      <c r="I4222" s="151">
        <v>16</v>
      </c>
      <c r="J4222" s="154" t="s">
        <v>161</v>
      </c>
    </row>
    <row r="4223" spans="1:10" x14ac:dyDescent="0.3">
      <c r="A4223" s="151">
        <v>4222</v>
      </c>
      <c r="B4223" s="151" t="s">
        <v>8847</v>
      </c>
      <c r="C4223" s="151" t="s">
        <v>8848</v>
      </c>
      <c r="D4223" s="151" t="s">
        <v>8835</v>
      </c>
      <c r="E4223" s="151" t="s">
        <v>8836</v>
      </c>
      <c r="F4223" s="151">
        <v>3</v>
      </c>
      <c r="G4223" s="151" t="s">
        <v>3113</v>
      </c>
      <c r="H4223" s="153">
        <v>8</v>
      </c>
      <c r="I4223" s="151">
        <v>16</v>
      </c>
      <c r="J4223" s="154" t="s">
        <v>161</v>
      </c>
    </row>
    <row r="4224" spans="1:10" x14ac:dyDescent="0.3">
      <c r="A4224" s="151">
        <v>4223</v>
      </c>
      <c r="B4224" s="151" t="s">
        <v>8849</v>
      </c>
      <c r="C4224" s="151" t="s">
        <v>8850</v>
      </c>
      <c r="D4224" s="151" t="s">
        <v>8835</v>
      </c>
      <c r="E4224" s="151" t="s">
        <v>8836</v>
      </c>
      <c r="F4224" s="151">
        <v>3</v>
      </c>
      <c r="G4224" s="151" t="s">
        <v>3113</v>
      </c>
      <c r="H4224" s="153">
        <v>8</v>
      </c>
      <c r="I4224" s="151">
        <v>16</v>
      </c>
      <c r="J4224" s="154" t="s">
        <v>161</v>
      </c>
    </row>
    <row r="4225" spans="1:10" x14ac:dyDescent="0.3">
      <c r="A4225" s="151">
        <v>4224</v>
      </c>
      <c r="B4225" s="151" t="s">
        <v>8851</v>
      </c>
      <c r="C4225" s="151" t="s">
        <v>8852</v>
      </c>
      <c r="D4225" s="151" t="s">
        <v>8835</v>
      </c>
      <c r="E4225" s="151" t="s">
        <v>8836</v>
      </c>
      <c r="F4225" s="151">
        <v>3</v>
      </c>
      <c r="G4225" s="151" t="s">
        <v>3113</v>
      </c>
      <c r="H4225" s="153">
        <v>9</v>
      </c>
      <c r="I4225" s="151">
        <v>17</v>
      </c>
      <c r="J4225" s="154" t="s">
        <v>88</v>
      </c>
    </row>
    <row r="4226" spans="1:10" x14ac:dyDescent="0.3">
      <c r="A4226" s="151">
        <v>4225</v>
      </c>
      <c r="B4226" s="151" t="s">
        <v>8853</v>
      </c>
      <c r="C4226" s="151" t="s">
        <v>8854</v>
      </c>
      <c r="D4226" s="151" t="s">
        <v>8835</v>
      </c>
      <c r="E4226" s="151" t="s">
        <v>8836</v>
      </c>
      <c r="F4226" s="151">
        <v>3</v>
      </c>
      <c r="G4226" s="151" t="s">
        <v>3113</v>
      </c>
      <c r="H4226" s="153">
        <v>9</v>
      </c>
      <c r="I4226" s="151">
        <v>17</v>
      </c>
      <c r="J4226" s="154" t="s">
        <v>88</v>
      </c>
    </row>
    <row r="4227" spans="1:10" x14ac:dyDescent="0.3">
      <c r="A4227" s="151">
        <v>4226</v>
      </c>
      <c r="B4227" s="151" t="s">
        <v>8855</v>
      </c>
      <c r="C4227" s="151" t="s">
        <v>8856</v>
      </c>
      <c r="D4227" s="151" t="s">
        <v>8835</v>
      </c>
      <c r="E4227" s="151" t="s">
        <v>8836</v>
      </c>
      <c r="F4227" s="151">
        <v>3</v>
      </c>
      <c r="G4227" s="151" t="s">
        <v>3113</v>
      </c>
      <c r="H4227" s="153">
        <v>9</v>
      </c>
      <c r="I4227" s="151">
        <v>17</v>
      </c>
      <c r="J4227" s="154" t="s">
        <v>88</v>
      </c>
    </row>
    <row r="4228" spans="1:10" x14ac:dyDescent="0.3">
      <c r="A4228" s="151">
        <v>4227</v>
      </c>
      <c r="B4228" s="151" t="s">
        <v>8857</v>
      </c>
      <c r="C4228" s="151" t="s">
        <v>8858</v>
      </c>
      <c r="D4228" s="151" t="s">
        <v>8835</v>
      </c>
      <c r="E4228" s="151" t="s">
        <v>8836</v>
      </c>
      <c r="F4228" s="151">
        <v>3</v>
      </c>
      <c r="G4228" s="151" t="s">
        <v>3113</v>
      </c>
      <c r="H4228" s="153">
        <v>9</v>
      </c>
      <c r="I4228" s="151">
        <v>17</v>
      </c>
      <c r="J4228" s="154" t="s">
        <v>72</v>
      </c>
    </row>
    <row r="4229" spans="1:10" x14ac:dyDescent="0.3">
      <c r="A4229" s="151">
        <v>4228</v>
      </c>
      <c r="B4229" s="151" t="s">
        <v>8859</v>
      </c>
      <c r="C4229" s="151" t="s">
        <v>8860</v>
      </c>
      <c r="D4229" s="151" t="s">
        <v>8835</v>
      </c>
      <c r="E4229" s="151" t="s">
        <v>8836</v>
      </c>
      <c r="F4229" s="151">
        <v>3</v>
      </c>
      <c r="G4229" s="151" t="s">
        <v>3113</v>
      </c>
      <c r="H4229" s="153">
        <v>9</v>
      </c>
      <c r="I4229" s="151">
        <v>17</v>
      </c>
      <c r="J4229" s="154" t="s">
        <v>72</v>
      </c>
    </row>
    <row r="4230" spans="1:10" x14ac:dyDescent="0.3">
      <c r="A4230" s="151">
        <v>4229</v>
      </c>
      <c r="B4230" s="151" t="s">
        <v>8861</v>
      </c>
      <c r="C4230" s="151" t="s">
        <v>8862</v>
      </c>
      <c r="D4230" s="151" t="s">
        <v>8835</v>
      </c>
      <c r="E4230" s="151" t="s">
        <v>8836</v>
      </c>
      <c r="F4230" s="151">
        <v>3</v>
      </c>
      <c r="G4230" s="151" t="s">
        <v>3113</v>
      </c>
      <c r="H4230" s="153">
        <v>9</v>
      </c>
      <c r="I4230" s="151">
        <v>17</v>
      </c>
      <c r="J4230" s="154" t="s">
        <v>72</v>
      </c>
    </row>
    <row r="4231" spans="1:10" x14ac:dyDescent="0.3">
      <c r="A4231" s="151">
        <v>4230</v>
      </c>
      <c r="B4231" s="151" t="s">
        <v>8863</v>
      </c>
      <c r="C4231" s="151" t="s">
        <v>8864</v>
      </c>
      <c r="D4231" s="151" t="s">
        <v>8835</v>
      </c>
      <c r="E4231" s="151" t="s">
        <v>8836</v>
      </c>
      <c r="F4231" s="151">
        <v>3</v>
      </c>
      <c r="G4231" s="151" t="s">
        <v>3113</v>
      </c>
      <c r="H4231" s="153">
        <v>8</v>
      </c>
      <c r="I4231" s="151">
        <v>16</v>
      </c>
      <c r="J4231" s="154" t="s">
        <v>161</v>
      </c>
    </row>
    <row r="4232" spans="1:10" x14ac:dyDescent="0.3">
      <c r="A4232" s="151">
        <v>4231</v>
      </c>
      <c r="B4232" s="151" t="s">
        <v>8865</v>
      </c>
      <c r="C4232" s="151" t="s">
        <v>8866</v>
      </c>
      <c r="D4232" s="151" t="s">
        <v>8835</v>
      </c>
      <c r="E4232" s="151" t="s">
        <v>8836</v>
      </c>
      <c r="F4232" s="151">
        <v>3</v>
      </c>
      <c r="G4232" s="151" t="s">
        <v>3113</v>
      </c>
      <c r="H4232" s="153">
        <v>8</v>
      </c>
      <c r="I4232" s="151">
        <v>16</v>
      </c>
      <c r="J4232" s="154" t="s">
        <v>161</v>
      </c>
    </row>
    <row r="4233" spans="1:10" x14ac:dyDescent="0.3">
      <c r="A4233" s="151">
        <v>4232</v>
      </c>
      <c r="B4233" s="151" t="s">
        <v>8867</v>
      </c>
      <c r="C4233" s="151" t="s">
        <v>8868</v>
      </c>
      <c r="D4233" s="151" t="s">
        <v>8835</v>
      </c>
      <c r="E4233" s="151" t="s">
        <v>8836</v>
      </c>
      <c r="F4233" s="151">
        <v>3</v>
      </c>
      <c r="G4233" s="151" t="s">
        <v>3113</v>
      </c>
      <c r="H4233" s="153">
        <v>8</v>
      </c>
      <c r="I4233" s="151">
        <v>16</v>
      </c>
      <c r="J4233" s="154" t="s">
        <v>161</v>
      </c>
    </row>
    <row r="4234" spans="1:10" x14ac:dyDescent="0.3">
      <c r="A4234" s="151">
        <v>4233</v>
      </c>
      <c r="B4234" s="151" t="s">
        <v>8869</v>
      </c>
      <c r="C4234" s="151" t="s">
        <v>8870</v>
      </c>
      <c r="D4234" s="151" t="s">
        <v>8835</v>
      </c>
      <c r="E4234" s="151" t="s">
        <v>8836</v>
      </c>
      <c r="F4234" s="151">
        <v>3</v>
      </c>
      <c r="G4234" s="151" t="s">
        <v>3113</v>
      </c>
      <c r="H4234" s="153">
        <v>8</v>
      </c>
      <c r="I4234" s="151">
        <v>16</v>
      </c>
      <c r="J4234" s="154" t="s">
        <v>161</v>
      </c>
    </row>
    <row r="4235" spans="1:10" x14ac:dyDescent="0.3">
      <c r="A4235" s="151">
        <v>4234</v>
      </c>
      <c r="B4235" s="151" t="s">
        <v>8871</v>
      </c>
      <c r="C4235" s="151" t="s">
        <v>8872</v>
      </c>
      <c r="D4235" s="151" t="s">
        <v>8835</v>
      </c>
      <c r="E4235" s="151" t="s">
        <v>8836</v>
      </c>
      <c r="F4235" s="151">
        <v>3</v>
      </c>
      <c r="G4235" s="151" t="s">
        <v>3113</v>
      </c>
      <c r="H4235" s="153">
        <v>8</v>
      </c>
      <c r="I4235" s="151">
        <v>16</v>
      </c>
      <c r="J4235" s="154" t="s">
        <v>161</v>
      </c>
    </row>
    <row r="4236" spans="1:10" x14ac:dyDescent="0.3">
      <c r="A4236" s="151">
        <v>4235</v>
      </c>
      <c r="B4236" s="151" t="s">
        <v>8873</v>
      </c>
      <c r="C4236" s="151" t="s">
        <v>8874</v>
      </c>
      <c r="D4236" s="151" t="s">
        <v>8835</v>
      </c>
      <c r="E4236" s="151" t="s">
        <v>8836</v>
      </c>
      <c r="F4236" s="151">
        <v>3</v>
      </c>
      <c r="G4236" s="151" t="s">
        <v>3113</v>
      </c>
      <c r="H4236" s="153">
        <v>8</v>
      </c>
      <c r="I4236" s="151">
        <v>16</v>
      </c>
      <c r="J4236" s="154" t="s">
        <v>161</v>
      </c>
    </row>
    <row r="4237" spans="1:10" x14ac:dyDescent="0.3">
      <c r="A4237" s="151">
        <v>4236</v>
      </c>
      <c r="B4237" s="151" t="s">
        <v>8875</v>
      </c>
      <c r="C4237" s="151" t="s">
        <v>8876</v>
      </c>
      <c r="D4237" s="151" t="s">
        <v>8835</v>
      </c>
      <c r="E4237" s="151" t="s">
        <v>8836</v>
      </c>
      <c r="F4237" s="151">
        <v>3</v>
      </c>
      <c r="G4237" s="151" t="s">
        <v>3113</v>
      </c>
      <c r="H4237" s="153">
        <v>9</v>
      </c>
      <c r="I4237" s="151">
        <v>17</v>
      </c>
      <c r="J4237" s="154" t="s">
        <v>72</v>
      </c>
    </row>
    <row r="4238" spans="1:10" x14ac:dyDescent="0.3">
      <c r="A4238" s="151">
        <v>4237</v>
      </c>
      <c r="B4238" s="151" t="s">
        <v>8877</v>
      </c>
      <c r="C4238" s="151" t="s">
        <v>8878</v>
      </c>
      <c r="D4238" s="151" t="s">
        <v>8835</v>
      </c>
      <c r="E4238" s="151" t="s">
        <v>8836</v>
      </c>
      <c r="F4238" s="151">
        <v>3</v>
      </c>
      <c r="G4238" s="151" t="s">
        <v>3113</v>
      </c>
      <c r="H4238" s="153">
        <v>8</v>
      </c>
      <c r="I4238" s="151">
        <v>16</v>
      </c>
      <c r="J4238" s="154" t="s">
        <v>161</v>
      </c>
    </row>
    <row r="4239" spans="1:10" x14ac:dyDescent="0.3">
      <c r="A4239" s="151">
        <v>4238</v>
      </c>
      <c r="B4239" s="151" t="s">
        <v>8879</v>
      </c>
      <c r="C4239" s="151" t="s">
        <v>8880</v>
      </c>
      <c r="D4239" s="151" t="s">
        <v>8835</v>
      </c>
      <c r="E4239" s="151" t="s">
        <v>8836</v>
      </c>
      <c r="F4239" s="151">
        <v>3</v>
      </c>
      <c r="G4239" s="151" t="s">
        <v>3113</v>
      </c>
      <c r="H4239" s="153">
        <v>8</v>
      </c>
      <c r="I4239" s="151">
        <v>16</v>
      </c>
      <c r="J4239" s="154" t="s">
        <v>161</v>
      </c>
    </row>
    <row r="4240" spans="1:10" x14ac:dyDescent="0.3">
      <c r="A4240" s="151">
        <v>4239</v>
      </c>
      <c r="B4240" s="151" t="s">
        <v>8881</v>
      </c>
      <c r="C4240" s="151" t="s">
        <v>8882</v>
      </c>
      <c r="D4240" s="151" t="s">
        <v>8835</v>
      </c>
      <c r="E4240" s="151" t="s">
        <v>8836</v>
      </c>
      <c r="F4240" s="151">
        <v>3</v>
      </c>
      <c r="G4240" s="151" t="s">
        <v>3113</v>
      </c>
      <c r="H4240" s="153">
        <v>8</v>
      </c>
      <c r="I4240" s="151">
        <v>16</v>
      </c>
      <c r="J4240" s="154" t="s">
        <v>161</v>
      </c>
    </row>
    <row r="4241" spans="1:10" x14ac:dyDescent="0.3">
      <c r="A4241" s="151">
        <v>4240</v>
      </c>
      <c r="B4241" s="151" t="s">
        <v>8883</v>
      </c>
      <c r="C4241" s="151" t="s">
        <v>8884</v>
      </c>
      <c r="D4241" s="151" t="s">
        <v>8835</v>
      </c>
      <c r="E4241" s="151" t="s">
        <v>8836</v>
      </c>
      <c r="F4241" s="151">
        <v>3</v>
      </c>
      <c r="G4241" s="151" t="s">
        <v>3113</v>
      </c>
      <c r="H4241" s="153">
        <v>8</v>
      </c>
      <c r="I4241" s="151">
        <v>16</v>
      </c>
      <c r="J4241" s="154" t="s">
        <v>161</v>
      </c>
    </row>
    <row r="4242" spans="1:10" x14ac:dyDescent="0.3">
      <c r="A4242" s="151">
        <v>4241</v>
      </c>
      <c r="B4242" s="151" t="s">
        <v>8885</v>
      </c>
      <c r="C4242" s="151" t="s">
        <v>8886</v>
      </c>
      <c r="D4242" s="151" t="s">
        <v>8835</v>
      </c>
      <c r="E4242" s="151" t="s">
        <v>8836</v>
      </c>
      <c r="F4242" s="151">
        <v>3</v>
      </c>
      <c r="G4242" s="151" t="s">
        <v>3113</v>
      </c>
      <c r="H4242" s="153">
        <v>9</v>
      </c>
      <c r="I4242" s="151">
        <v>17</v>
      </c>
      <c r="J4242" s="154" t="s">
        <v>72</v>
      </c>
    </row>
    <row r="4243" spans="1:10" x14ac:dyDescent="0.3">
      <c r="A4243" s="151">
        <v>4242</v>
      </c>
      <c r="B4243" s="151" t="s">
        <v>8887</v>
      </c>
      <c r="C4243" s="151" t="s">
        <v>8888</v>
      </c>
      <c r="D4243" s="151" t="s">
        <v>8835</v>
      </c>
      <c r="E4243" s="151" t="s">
        <v>8836</v>
      </c>
      <c r="F4243" s="151">
        <v>3</v>
      </c>
      <c r="G4243" s="151" t="s">
        <v>3113</v>
      </c>
      <c r="H4243" s="153">
        <v>9</v>
      </c>
      <c r="I4243" s="151">
        <v>17</v>
      </c>
      <c r="J4243" s="154" t="s">
        <v>72</v>
      </c>
    </row>
    <row r="4244" spans="1:10" x14ac:dyDescent="0.3">
      <c r="A4244" s="151">
        <v>4243</v>
      </c>
      <c r="B4244" s="151" t="s">
        <v>8889</v>
      </c>
      <c r="C4244" s="151" t="s">
        <v>8890</v>
      </c>
      <c r="D4244" s="151" t="s">
        <v>8835</v>
      </c>
      <c r="E4244" s="151" t="s">
        <v>8836</v>
      </c>
      <c r="F4244" s="151">
        <v>3</v>
      </c>
      <c r="G4244" s="151" t="s">
        <v>3113</v>
      </c>
      <c r="H4244" s="153">
        <v>9</v>
      </c>
      <c r="I4244" s="151">
        <v>17</v>
      </c>
      <c r="J4244" s="154" t="s">
        <v>72</v>
      </c>
    </row>
    <row r="4245" spans="1:10" x14ac:dyDescent="0.3">
      <c r="A4245" s="151">
        <v>4244</v>
      </c>
      <c r="B4245" s="151" t="s">
        <v>8891</v>
      </c>
      <c r="C4245" s="151" t="s">
        <v>8892</v>
      </c>
      <c r="D4245" s="151" t="s">
        <v>8835</v>
      </c>
      <c r="E4245" s="151" t="s">
        <v>8836</v>
      </c>
      <c r="F4245" s="151">
        <v>3</v>
      </c>
      <c r="G4245" s="151" t="s">
        <v>3113</v>
      </c>
      <c r="H4245" s="153">
        <v>9</v>
      </c>
      <c r="I4245" s="151">
        <v>17</v>
      </c>
      <c r="J4245" s="154" t="s">
        <v>72</v>
      </c>
    </row>
    <row r="4246" spans="1:10" x14ac:dyDescent="0.3">
      <c r="A4246" s="151">
        <v>4245</v>
      </c>
      <c r="B4246" s="151" t="s">
        <v>8893</v>
      </c>
      <c r="C4246" s="151" t="s">
        <v>8894</v>
      </c>
      <c r="D4246" s="151" t="s">
        <v>8835</v>
      </c>
      <c r="E4246" s="151" t="s">
        <v>8836</v>
      </c>
      <c r="F4246" s="151">
        <v>3</v>
      </c>
      <c r="G4246" s="151" t="s">
        <v>3113</v>
      </c>
      <c r="H4246" s="153">
        <v>9</v>
      </c>
      <c r="I4246" s="151">
        <v>17</v>
      </c>
      <c r="J4246" s="154" t="s">
        <v>72</v>
      </c>
    </row>
    <row r="4247" spans="1:10" x14ac:dyDescent="0.3">
      <c r="A4247" s="151">
        <v>4246</v>
      </c>
      <c r="B4247" s="151" t="s">
        <v>8895</v>
      </c>
      <c r="C4247" s="151" t="s">
        <v>8896</v>
      </c>
      <c r="D4247" s="151" t="s">
        <v>8799</v>
      </c>
      <c r="E4247" s="151" t="s">
        <v>8800</v>
      </c>
      <c r="F4247" s="151">
        <v>3</v>
      </c>
      <c r="G4247" s="151" t="s">
        <v>3113</v>
      </c>
      <c r="H4247" s="153">
        <v>9</v>
      </c>
      <c r="I4247" s="151">
        <v>17</v>
      </c>
      <c r="J4247" s="154" t="s">
        <v>88</v>
      </c>
    </row>
    <row r="4248" spans="1:10" x14ac:dyDescent="0.3">
      <c r="A4248" s="151">
        <v>4247</v>
      </c>
      <c r="B4248" s="151" t="s">
        <v>8897</v>
      </c>
      <c r="C4248" s="151" t="s">
        <v>8898</v>
      </c>
      <c r="D4248" s="151" t="s">
        <v>8799</v>
      </c>
      <c r="E4248" s="151" t="s">
        <v>8800</v>
      </c>
      <c r="F4248" s="151">
        <v>3</v>
      </c>
      <c r="G4248" s="151" t="s">
        <v>3113</v>
      </c>
      <c r="H4248" s="153">
        <v>9</v>
      </c>
      <c r="I4248" s="151">
        <v>17</v>
      </c>
      <c r="J4248" s="154" t="s">
        <v>72</v>
      </c>
    </row>
    <row r="4249" spans="1:10" x14ac:dyDescent="0.3">
      <c r="A4249" s="151">
        <v>4248</v>
      </c>
      <c r="B4249" s="151" t="s">
        <v>8899</v>
      </c>
      <c r="C4249" s="151" t="s">
        <v>8900</v>
      </c>
      <c r="D4249" s="151" t="s">
        <v>8799</v>
      </c>
      <c r="E4249" s="151" t="s">
        <v>8800</v>
      </c>
      <c r="F4249" s="151">
        <v>3</v>
      </c>
      <c r="G4249" s="151" t="s">
        <v>3113</v>
      </c>
      <c r="H4249" s="153">
        <v>6</v>
      </c>
      <c r="I4249" s="151">
        <v>9</v>
      </c>
      <c r="J4249" s="154" t="s">
        <v>277</v>
      </c>
    </row>
    <row r="4250" spans="1:10" x14ac:dyDescent="0.3">
      <c r="A4250" s="151">
        <v>4249</v>
      </c>
      <c r="B4250" s="151" t="s">
        <v>8901</v>
      </c>
      <c r="C4250" s="151" t="s">
        <v>8902</v>
      </c>
      <c r="D4250" s="151" t="s">
        <v>8799</v>
      </c>
      <c r="E4250" s="151" t="s">
        <v>8800</v>
      </c>
      <c r="F4250" s="151">
        <v>3</v>
      </c>
      <c r="G4250" s="151" t="s">
        <v>3113</v>
      </c>
      <c r="H4250" s="153">
        <v>9</v>
      </c>
      <c r="I4250" s="151">
        <v>17</v>
      </c>
      <c r="J4250" s="154" t="s">
        <v>72</v>
      </c>
    </row>
    <row r="4251" spans="1:10" x14ac:dyDescent="0.3">
      <c r="A4251" s="151">
        <v>4250</v>
      </c>
      <c r="B4251" s="151" t="s">
        <v>8903</v>
      </c>
      <c r="C4251" s="151" t="s">
        <v>8904</v>
      </c>
      <c r="D4251" s="151" t="s">
        <v>8799</v>
      </c>
      <c r="E4251" s="151" t="s">
        <v>8800</v>
      </c>
      <c r="F4251" s="151">
        <v>3</v>
      </c>
      <c r="G4251" s="151" t="s">
        <v>3113</v>
      </c>
      <c r="H4251" s="153">
        <v>6</v>
      </c>
      <c r="I4251" s="151">
        <v>9</v>
      </c>
      <c r="J4251" s="154" t="s">
        <v>277</v>
      </c>
    </row>
    <row r="4252" spans="1:10" x14ac:dyDescent="0.3">
      <c r="A4252" s="151">
        <v>4251</v>
      </c>
      <c r="B4252" s="151" t="s">
        <v>8905</v>
      </c>
      <c r="C4252" s="151" t="s">
        <v>8906</v>
      </c>
      <c r="D4252" s="151" t="s">
        <v>8799</v>
      </c>
      <c r="E4252" s="151" t="s">
        <v>8800</v>
      </c>
      <c r="F4252" s="151">
        <v>3</v>
      </c>
      <c r="G4252" s="151" t="s">
        <v>3113</v>
      </c>
      <c r="H4252" s="153">
        <v>6</v>
      </c>
      <c r="I4252" s="151">
        <v>9</v>
      </c>
      <c r="J4252" s="154" t="s">
        <v>277</v>
      </c>
    </row>
    <row r="4253" spans="1:10" x14ac:dyDescent="0.3">
      <c r="A4253" s="151">
        <v>4252</v>
      </c>
      <c r="B4253" s="151" t="s">
        <v>8907</v>
      </c>
      <c r="C4253" s="151" t="s">
        <v>8908</v>
      </c>
      <c r="D4253" s="151" t="s">
        <v>8799</v>
      </c>
      <c r="E4253" s="151" t="s">
        <v>8800</v>
      </c>
      <c r="F4253" s="151">
        <v>3</v>
      </c>
      <c r="G4253" s="151" t="s">
        <v>3113</v>
      </c>
      <c r="H4253" s="153">
        <v>6</v>
      </c>
      <c r="I4253" s="151">
        <v>9</v>
      </c>
      <c r="J4253" s="154" t="s">
        <v>277</v>
      </c>
    </row>
    <row r="4254" spans="1:10" x14ac:dyDescent="0.3">
      <c r="A4254" s="151">
        <v>4253</v>
      </c>
      <c r="B4254" s="151" t="s">
        <v>8909</v>
      </c>
      <c r="C4254" s="151" t="s">
        <v>8910</v>
      </c>
      <c r="D4254" s="151" t="s">
        <v>8799</v>
      </c>
      <c r="E4254" s="151" t="s">
        <v>8800</v>
      </c>
      <c r="F4254" s="151">
        <v>3</v>
      </c>
      <c r="G4254" s="151" t="s">
        <v>3113</v>
      </c>
      <c r="H4254" s="153">
        <v>6</v>
      </c>
      <c r="I4254" s="151">
        <v>9</v>
      </c>
      <c r="J4254" s="154" t="s">
        <v>277</v>
      </c>
    </row>
    <row r="4255" spans="1:10" x14ac:dyDescent="0.3">
      <c r="A4255" s="151">
        <v>4254</v>
      </c>
      <c r="B4255" s="151" t="s">
        <v>8911</v>
      </c>
      <c r="C4255" s="151" t="s">
        <v>8912</v>
      </c>
      <c r="D4255" s="151" t="s">
        <v>8799</v>
      </c>
      <c r="E4255" s="151" t="s">
        <v>8800</v>
      </c>
      <c r="F4255" s="151">
        <v>3</v>
      </c>
      <c r="G4255" s="151" t="s">
        <v>3113</v>
      </c>
      <c r="H4255" s="153">
        <v>6</v>
      </c>
      <c r="I4255" s="151">
        <v>9</v>
      </c>
      <c r="J4255" s="154" t="s">
        <v>277</v>
      </c>
    </row>
    <row r="4256" spans="1:10" x14ac:dyDescent="0.3">
      <c r="A4256" s="151">
        <v>4255</v>
      </c>
      <c r="B4256" s="151" t="s">
        <v>8913</v>
      </c>
      <c r="C4256" s="151" t="s">
        <v>8914</v>
      </c>
      <c r="D4256" s="151" t="s">
        <v>8799</v>
      </c>
      <c r="E4256" s="151" t="s">
        <v>8800</v>
      </c>
      <c r="F4256" s="151">
        <v>3</v>
      </c>
      <c r="G4256" s="151" t="s">
        <v>3113</v>
      </c>
      <c r="H4256" s="153">
        <v>6</v>
      </c>
      <c r="I4256" s="151">
        <v>9</v>
      </c>
      <c r="J4256" s="154" t="s">
        <v>277</v>
      </c>
    </row>
    <row r="4257" spans="1:10" x14ac:dyDescent="0.3">
      <c r="A4257" s="151">
        <v>4256</v>
      </c>
      <c r="B4257" s="151" t="s">
        <v>8915</v>
      </c>
      <c r="C4257" s="151" t="s">
        <v>8916</v>
      </c>
      <c r="D4257" s="151" t="s">
        <v>8799</v>
      </c>
      <c r="E4257" s="151" t="s">
        <v>8800</v>
      </c>
      <c r="F4257" s="151">
        <v>3</v>
      </c>
      <c r="G4257" s="151" t="s">
        <v>3113</v>
      </c>
      <c r="H4257" s="153">
        <v>6</v>
      </c>
      <c r="I4257" s="151">
        <v>9</v>
      </c>
      <c r="J4257" s="154" t="s">
        <v>277</v>
      </c>
    </row>
    <row r="4258" spans="1:10" x14ac:dyDescent="0.3">
      <c r="A4258" s="151">
        <v>4257</v>
      </c>
      <c r="B4258" s="151" t="s">
        <v>8917</v>
      </c>
      <c r="C4258" s="151" t="s">
        <v>8918</v>
      </c>
      <c r="D4258" s="151" t="s">
        <v>8799</v>
      </c>
      <c r="E4258" s="151" t="s">
        <v>8800</v>
      </c>
      <c r="F4258" s="151">
        <v>3</v>
      </c>
      <c r="G4258" s="151" t="s">
        <v>3113</v>
      </c>
      <c r="H4258" s="153">
        <v>6</v>
      </c>
      <c r="I4258" s="151">
        <v>9</v>
      </c>
      <c r="J4258" s="154" t="s">
        <v>277</v>
      </c>
    </row>
    <row r="4259" spans="1:10" x14ac:dyDescent="0.3">
      <c r="A4259" s="151">
        <v>4258</v>
      </c>
      <c r="B4259" s="151" t="s">
        <v>8919</v>
      </c>
      <c r="C4259" s="151" t="s">
        <v>8920</v>
      </c>
      <c r="D4259" s="151" t="s">
        <v>8835</v>
      </c>
      <c r="E4259" s="151" t="s">
        <v>8836</v>
      </c>
      <c r="F4259" s="151">
        <v>3</v>
      </c>
      <c r="G4259" s="151" t="s">
        <v>3113</v>
      </c>
      <c r="H4259" s="153">
        <v>9</v>
      </c>
      <c r="I4259" s="151">
        <v>17</v>
      </c>
      <c r="J4259" s="154" t="s">
        <v>72</v>
      </c>
    </row>
    <row r="4260" spans="1:10" x14ac:dyDescent="0.3">
      <c r="A4260" s="151">
        <v>4259</v>
      </c>
      <c r="B4260" s="151" t="s">
        <v>8921</v>
      </c>
      <c r="C4260" s="151" t="s">
        <v>8922</v>
      </c>
      <c r="D4260" s="151" t="s">
        <v>8835</v>
      </c>
      <c r="E4260" s="151" t="s">
        <v>8836</v>
      </c>
      <c r="F4260" s="151">
        <v>3</v>
      </c>
      <c r="G4260" s="151" t="s">
        <v>3113</v>
      </c>
      <c r="H4260" s="153">
        <v>8</v>
      </c>
      <c r="I4260" s="151">
        <v>16</v>
      </c>
      <c r="J4260" s="154" t="s">
        <v>161</v>
      </c>
    </row>
    <row r="4261" spans="1:10" x14ac:dyDescent="0.3">
      <c r="A4261" s="151">
        <v>4260</v>
      </c>
      <c r="B4261" s="151" t="s">
        <v>8923</v>
      </c>
      <c r="C4261" s="151" t="s">
        <v>8924</v>
      </c>
      <c r="D4261" s="151" t="s">
        <v>8835</v>
      </c>
      <c r="E4261" s="151" t="s">
        <v>8836</v>
      </c>
      <c r="F4261" s="151">
        <v>3</v>
      </c>
      <c r="G4261" s="151" t="s">
        <v>3113</v>
      </c>
      <c r="H4261" s="153">
        <v>8</v>
      </c>
      <c r="I4261" s="151">
        <v>16</v>
      </c>
      <c r="J4261" s="154" t="s">
        <v>161</v>
      </c>
    </row>
    <row r="4262" spans="1:10" x14ac:dyDescent="0.3">
      <c r="A4262" s="151">
        <v>4261</v>
      </c>
      <c r="B4262" s="151" t="s">
        <v>8925</v>
      </c>
      <c r="C4262" s="151" t="s">
        <v>8926</v>
      </c>
      <c r="D4262" s="151" t="s">
        <v>8835</v>
      </c>
      <c r="E4262" s="151" t="s">
        <v>8836</v>
      </c>
      <c r="F4262" s="151">
        <v>3</v>
      </c>
      <c r="G4262" s="151" t="s">
        <v>3113</v>
      </c>
      <c r="H4262" s="153">
        <v>9</v>
      </c>
      <c r="I4262" s="151">
        <v>17</v>
      </c>
      <c r="J4262" s="154" t="s">
        <v>88</v>
      </c>
    </row>
    <row r="4263" spans="1:10" x14ac:dyDescent="0.3">
      <c r="A4263" s="151">
        <v>4262</v>
      </c>
      <c r="B4263" s="151" t="s">
        <v>8927</v>
      </c>
      <c r="C4263" s="151" t="s">
        <v>8928</v>
      </c>
      <c r="D4263" s="151" t="s">
        <v>8835</v>
      </c>
      <c r="E4263" s="151" t="s">
        <v>8836</v>
      </c>
      <c r="F4263" s="151">
        <v>3</v>
      </c>
      <c r="G4263" s="151" t="s">
        <v>3113</v>
      </c>
      <c r="H4263" s="153">
        <v>9</v>
      </c>
      <c r="I4263" s="151">
        <v>17</v>
      </c>
      <c r="J4263" s="154" t="s">
        <v>72</v>
      </c>
    </row>
    <row r="4264" spans="1:10" x14ac:dyDescent="0.3">
      <c r="A4264" s="151">
        <v>4263</v>
      </c>
      <c r="B4264" s="151" t="s">
        <v>8929</v>
      </c>
      <c r="C4264" s="151" t="s">
        <v>8930</v>
      </c>
      <c r="D4264" s="151" t="s">
        <v>8835</v>
      </c>
      <c r="E4264" s="151" t="s">
        <v>8836</v>
      </c>
      <c r="F4264" s="151">
        <v>3</v>
      </c>
      <c r="G4264" s="151" t="s">
        <v>3113</v>
      </c>
      <c r="H4264" s="153">
        <v>9</v>
      </c>
      <c r="I4264" s="151">
        <v>17</v>
      </c>
      <c r="J4264" s="154" t="s">
        <v>72</v>
      </c>
    </row>
    <row r="4265" spans="1:10" x14ac:dyDescent="0.3">
      <c r="A4265" s="151">
        <v>4264</v>
      </c>
      <c r="B4265" s="151" t="s">
        <v>8931</v>
      </c>
      <c r="C4265" s="151" t="s">
        <v>8932</v>
      </c>
      <c r="D4265" s="151" t="s">
        <v>8835</v>
      </c>
      <c r="E4265" s="151" t="s">
        <v>8836</v>
      </c>
      <c r="F4265" s="151">
        <v>3</v>
      </c>
      <c r="G4265" s="151" t="s">
        <v>3113</v>
      </c>
      <c r="H4265" s="153">
        <v>9</v>
      </c>
      <c r="I4265" s="151">
        <v>17</v>
      </c>
      <c r="J4265" s="154" t="s">
        <v>72</v>
      </c>
    </row>
    <row r="4266" spans="1:10" x14ac:dyDescent="0.3">
      <c r="A4266" s="151">
        <v>4265</v>
      </c>
      <c r="B4266" s="151" t="s">
        <v>8933</v>
      </c>
      <c r="C4266" s="151" t="s">
        <v>8934</v>
      </c>
      <c r="D4266" s="151" t="s">
        <v>8835</v>
      </c>
      <c r="E4266" s="151" t="s">
        <v>8836</v>
      </c>
      <c r="F4266" s="151">
        <v>3</v>
      </c>
      <c r="G4266" s="151" t="s">
        <v>3113</v>
      </c>
      <c r="H4266" s="153">
        <v>9</v>
      </c>
      <c r="I4266" s="151">
        <v>17</v>
      </c>
      <c r="J4266" s="154" t="s">
        <v>72</v>
      </c>
    </row>
    <row r="4267" spans="1:10" x14ac:dyDescent="0.3">
      <c r="A4267" s="151">
        <v>4266</v>
      </c>
      <c r="B4267" s="151" t="s">
        <v>8935</v>
      </c>
      <c r="C4267" s="151" t="s">
        <v>8936</v>
      </c>
      <c r="D4267" s="151" t="s">
        <v>8835</v>
      </c>
      <c r="E4267" s="151" t="s">
        <v>8836</v>
      </c>
      <c r="F4267" s="151">
        <v>3</v>
      </c>
      <c r="G4267" s="151" t="s">
        <v>3113</v>
      </c>
      <c r="H4267" s="153">
        <v>9</v>
      </c>
      <c r="I4267" s="151">
        <v>17</v>
      </c>
      <c r="J4267" s="154" t="s">
        <v>88</v>
      </c>
    </row>
    <row r="4268" spans="1:10" x14ac:dyDescent="0.3">
      <c r="A4268" s="151">
        <v>4267</v>
      </c>
      <c r="B4268" s="151" t="s">
        <v>8937</v>
      </c>
      <c r="C4268" s="151" t="s">
        <v>8938</v>
      </c>
      <c r="D4268" s="151" t="s">
        <v>8835</v>
      </c>
      <c r="E4268" s="151" t="s">
        <v>8836</v>
      </c>
      <c r="F4268" s="151">
        <v>3</v>
      </c>
      <c r="G4268" s="151" t="s">
        <v>3113</v>
      </c>
      <c r="H4268" s="153">
        <v>9</v>
      </c>
      <c r="I4268" s="151">
        <v>17</v>
      </c>
      <c r="J4268" s="154" t="s">
        <v>72</v>
      </c>
    </row>
    <row r="4269" spans="1:10" x14ac:dyDescent="0.3">
      <c r="A4269" s="151">
        <v>4268</v>
      </c>
      <c r="B4269" s="151" t="s">
        <v>8939</v>
      </c>
      <c r="C4269" s="151" t="s">
        <v>8940</v>
      </c>
      <c r="D4269" s="151" t="s">
        <v>8835</v>
      </c>
      <c r="E4269" s="151" t="s">
        <v>8836</v>
      </c>
      <c r="F4269" s="151">
        <v>3</v>
      </c>
      <c r="G4269" s="151" t="s">
        <v>3113</v>
      </c>
      <c r="H4269" s="153">
        <v>9</v>
      </c>
      <c r="I4269" s="151">
        <v>17</v>
      </c>
      <c r="J4269" s="154" t="s">
        <v>88</v>
      </c>
    </row>
    <row r="4270" spans="1:10" x14ac:dyDescent="0.3">
      <c r="A4270" s="151">
        <v>4269</v>
      </c>
      <c r="B4270" s="151" t="s">
        <v>8941</v>
      </c>
      <c r="C4270" s="151" t="s">
        <v>8942</v>
      </c>
      <c r="D4270" s="151" t="s">
        <v>8835</v>
      </c>
      <c r="E4270" s="151" t="s">
        <v>8836</v>
      </c>
      <c r="F4270" s="151">
        <v>3</v>
      </c>
      <c r="G4270" s="151" t="s">
        <v>3113</v>
      </c>
      <c r="H4270" s="153">
        <v>9</v>
      </c>
      <c r="I4270" s="151">
        <v>17</v>
      </c>
      <c r="J4270" s="154" t="s">
        <v>72</v>
      </c>
    </row>
    <row r="4271" spans="1:10" x14ac:dyDescent="0.3">
      <c r="A4271" s="151">
        <v>4270</v>
      </c>
      <c r="B4271" s="151" t="s">
        <v>8943</v>
      </c>
      <c r="C4271" s="151" t="s">
        <v>8944</v>
      </c>
      <c r="D4271" s="151" t="s">
        <v>8835</v>
      </c>
      <c r="E4271" s="151" t="s">
        <v>8836</v>
      </c>
      <c r="F4271" s="151">
        <v>3</v>
      </c>
      <c r="G4271" s="151" t="s">
        <v>3113</v>
      </c>
      <c r="H4271" s="153">
        <v>9</v>
      </c>
      <c r="I4271" s="151">
        <v>17</v>
      </c>
      <c r="J4271" s="154" t="s">
        <v>72</v>
      </c>
    </row>
    <row r="4272" spans="1:10" x14ac:dyDescent="0.3">
      <c r="A4272" s="151">
        <v>4271</v>
      </c>
      <c r="B4272" s="151" t="s">
        <v>8945</v>
      </c>
      <c r="C4272" s="151" t="s">
        <v>8946</v>
      </c>
      <c r="D4272" s="151" t="s">
        <v>8835</v>
      </c>
      <c r="E4272" s="151" t="s">
        <v>8836</v>
      </c>
      <c r="F4272" s="151">
        <v>3</v>
      </c>
      <c r="G4272" s="151" t="s">
        <v>3113</v>
      </c>
      <c r="H4272" s="153">
        <v>8</v>
      </c>
      <c r="I4272" s="151">
        <v>16</v>
      </c>
      <c r="J4272" s="154" t="s">
        <v>161</v>
      </c>
    </row>
    <row r="4273" spans="1:10" x14ac:dyDescent="0.3">
      <c r="A4273" s="151">
        <v>4272</v>
      </c>
      <c r="B4273" s="151" t="s">
        <v>8947</v>
      </c>
      <c r="C4273" s="151" t="s">
        <v>8948</v>
      </c>
      <c r="D4273" s="151" t="s">
        <v>8835</v>
      </c>
      <c r="E4273" s="151" t="s">
        <v>8836</v>
      </c>
      <c r="F4273" s="151">
        <v>3</v>
      </c>
      <c r="G4273" s="151" t="s">
        <v>3113</v>
      </c>
      <c r="H4273" s="153">
        <v>8</v>
      </c>
      <c r="I4273" s="151">
        <v>16</v>
      </c>
      <c r="J4273" s="154" t="s">
        <v>161</v>
      </c>
    </row>
    <row r="4274" spans="1:10" x14ac:dyDescent="0.3">
      <c r="A4274" s="151">
        <v>4273</v>
      </c>
      <c r="B4274" s="151" t="s">
        <v>8949</v>
      </c>
      <c r="C4274" s="151" t="s">
        <v>8950</v>
      </c>
      <c r="D4274" s="151" t="s">
        <v>8835</v>
      </c>
      <c r="E4274" s="151" t="s">
        <v>8836</v>
      </c>
      <c r="F4274" s="151">
        <v>3</v>
      </c>
      <c r="G4274" s="151" t="s">
        <v>3113</v>
      </c>
      <c r="H4274" s="153">
        <v>8</v>
      </c>
      <c r="I4274" s="151">
        <v>16</v>
      </c>
      <c r="J4274" s="154" t="s">
        <v>161</v>
      </c>
    </row>
    <row r="4275" spans="1:10" x14ac:dyDescent="0.3">
      <c r="A4275" s="151">
        <v>4274</v>
      </c>
      <c r="B4275" s="151" t="s">
        <v>8951</v>
      </c>
      <c r="C4275" s="151" t="s">
        <v>8952</v>
      </c>
      <c r="D4275" s="151" t="s">
        <v>8835</v>
      </c>
      <c r="E4275" s="151" t="s">
        <v>8836</v>
      </c>
      <c r="F4275" s="151">
        <v>3</v>
      </c>
      <c r="G4275" s="151" t="s">
        <v>3113</v>
      </c>
      <c r="H4275" s="153">
        <v>8</v>
      </c>
      <c r="I4275" s="151">
        <v>16</v>
      </c>
      <c r="J4275" s="154" t="s">
        <v>161</v>
      </c>
    </row>
    <row r="4276" spans="1:10" x14ac:dyDescent="0.3">
      <c r="A4276" s="151">
        <v>4275</v>
      </c>
      <c r="B4276" s="151" t="s">
        <v>8953</v>
      </c>
      <c r="C4276" s="151" t="s">
        <v>8954</v>
      </c>
      <c r="D4276" s="151" t="s">
        <v>8835</v>
      </c>
      <c r="E4276" s="151" t="s">
        <v>8836</v>
      </c>
      <c r="F4276" s="151">
        <v>3</v>
      </c>
      <c r="G4276" s="151" t="s">
        <v>3113</v>
      </c>
      <c r="H4276" s="153">
        <v>8</v>
      </c>
      <c r="I4276" s="151">
        <v>16</v>
      </c>
      <c r="J4276" s="154" t="s">
        <v>161</v>
      </c>
    </row>
    <row r="4277" spans="1:10" x14ac:dyDescent="0.3">
      <c r="A4277" s="151">
        <v>4276</v>
      </c>
      <c r="B4277" s="151" t="s">
        <v>8955</v>
      </c>
      <c r="C4277" s="151" t="s">
        <v>8956</v>
      </c>
      <c r="D4277" s="151" t="s">
        <v>8835</v>
      </c>
      <c r="E4277" s="151" t="s">
        <v>8836</v>
      </c>
      <c r="F4277" s="151">
        <v>3</v>
      </c>
      <c r="G4277" s="151" t="s">
        <v>3113</v>
      </c>
      <c r="H4277" s="153">
        <v>8</v>
      </c>
      <c r="I4277" s="151">
        <v>16</v>
      </c>
      <c r="J4277" s="154" t="s">
        <v>161</v>
      </c>
    </row>
    <row r="4278" spans="1:10" x14ac:dyDescent="0.3">
      <c r="A4278" s="151">
        <v>4277</v>
      </c>
      <c r="B4278" s="151" t="s">
        <v>8957</v>
      </c>
      <c r="C4278" s="151" t="s">
        <v>8958</v>
      </c>
      <c r="D4278" s="151" t="s">
        <v>8835</v>
      </c>
      <c r="E4278" s="151" t="s">
        <v>8836</v>
      </c>
      <c r="F4278" s="151">
        <v>3</v>
      </c>
      <c r="G4278" s="151" t="s">
        <v>3113</v>
      </c>
      <c r="H4278" s="153">
        <v>9</v>
      </c>
      <c r="I4278" s="151">
        <v>17</v>
      </c>
      <c r="J4278" s="154" t="s">
        <v>72</v>
      </c>
    </row>
    <row r="4279" spans="1:10" x14ac:dyDescent="0.3">
      <c r="A4279" s="151">
        <v>4278</v>
      </c>
      <c r="B4279" s="151" t="s">
        <v>8959</v>
      </c>
      <c r="C4279" s="151" t="s">
        <v>8960</v>
      </c>
      <c r="D4279" s="151" t="s">
        <v>8835</v>
      </c>
      <c r="E4279" s="151" t="s">
        <v>8836</v>
      </c>
      <c r="F4279" s="151">
        <v>3</v>
      </c>
      <c r="G4279" s="151" t="s">
        <v>3113</v>
      </c>
      <c r="H4279" s="153">
        <v>8</v>
      </c>
      <c r="I4279" s="151">
        <v>16</v>
      </c>
      <c r="J4279" s="154" t="s">
        <v>161</v>
      </c>
    </row>
    <row r="4280" spans="1:10" x14ac:dyDescent="0.3">
      <c r="A4280" s="151">
        <v>4279</v>
      </c>
      <c r="B4280" s="151" t="s">
        <v>8961</v>
      </c>
      <c r="C4280" s="151" t="s">
        <v>8962</v>
      </c>
      <c r="D4280" s="151" t="s">
        <v>8799</v>
      </c>
      <c r="E4280" s="151" t="s">
        <v>8800</v>
      </c>
      <c r="F4280" s="151">
        <v>3</v>
      </c>
      <c r="G4280" s="151" t="s">
        <v>3113</v>
      </c>
      <c r="H4280" s="153">
        <v>9</v>
      </c>
      <c r="I4280" s="151">
        <v>17</v>
      </c>
      <c r="J4280" s="154" t="s">
        <v>72</v>
      </c>
    </row>
    <row r="4281" spans="1:10" x14ac:dyDescent="0.3">
      <c r="A4281" s="151">
        <v>4280</v>
      </c>
      <c r="B4281" s="151" t="s">
        <v>8963</v>
      </c>
      <c r="C4281" s="151" t="s">
        <v>8964</v>
      </c>
      <c r="D4281" s="151" t="s">
        <v>8799</v>
      </c>
      <c r="E4281" s="151" t="s">
        <v>8800</v>
      </c>
      <c r="F4281" s="151">
        <v>3</v>
      </c>
      <c r="G4281" s="151" t="s">
        <v>3113</v>
      </c>
      <c r="H4281" s="153">
        <v>9</v>
      </c>
      <c r="I4281" s="151">
        <v>17</v>
      </c>
      <c r="J4281" s="154" t="s">
        <v>72</v>
      </c>
    </row>
    <row r="4282" spans="1:10" x14ac:dyDescent="0.3">
      <c r="A4282" s="151">
        <v>4281</v>
      </c>
      <c r="B4282" s="151" t="s">
        <v>8965</v>
      </c>
      <c r="C4282" s="151" t="s">
        <v>8966</v>
      </c>
      <c r="D4282" s="151" t="s">
        <v>8799</v>
      </c>
      <c r="E4282" s="151" t="s">
        <v>8800</v>
      </c>
      <c r="F4282" s="151">
        <v>3</v>
      </c>
      <c r="G4282" s="151" t="s">
        <v>3113</v>
      </c>
      <c r="H4282" s="153">
        <v>8</v>
      </c>
      <c r="I4282" s="151">
        <v>16</v>
      </c>
      <c r="J4282" s="154" t="s">
        <v>161</v>
      </c>
    </row>
    <row r="4283" spans="1:10" x14ac:dyDescent="0.3">
      <c r="A4283" s="151">
        <v>4282</v>
      </c>
      <c r="B4283" s="151" t="s">
        <v>8967</v>
      </c>
      <c r="C4283" s="151" t="s">
        <v>8968</v>
      </c>
      <c r="D4283" s="151" t="s">
        <v>8799</v>
      </c>
      <c r="E4283" s="151" t="s">
        <v>8800</v>
      </c>
      <c r="F4283" s="151">
        <v>3</v>
      </c>
      <c r="G4283" s="151" t="s">
        <v>3113</v>
      </c>
      <c r="H4283" s="153">
        <v>9</v>
      </c>
      <c r="I4283" s="151">
        <v>17</v>
      </c>
      <c r="J4283" s="154" t="s">
        <v>72</v>
      </c>
    </row>
    <row r="4284" spans="1:10" x14ac:dyDescent="0.3">
      <c r="A4284" s="151">
        <v>4283</v>
      </c>
      <c r="B4284" s="151" t="s">
        <v>8969</v>
      </c>
      <c r="C4284" s="151" t="s">
        <v>8970</v>
      </c>
      <c r="D4284" s="151" t="s">
        <v>8799</v>
      </c>
      <c r="E4284" s="151" t="s">
        <v>8800</v>
      </c>
      <c r="F4284" s="151">
        <v>3</v>
      </c>
      <c r="G4284" s="151" t="s">
        <v>3113</v>
      </c>
      <c r="H4284" s="153">
        <v>9</v>
      </c>
      <c r="I4284" s="151">
        <v>17</v>
      </c>
      <c r="J4284" s="154" t="s">
        <v>72</v>
      </c>
    </row>
    <row r="4285" spans="1:10" x14ac:dyDescent="0.3">
      <c r="A4285" s="151">
        <v>4284</v>
      </c>
      <c r="B4285" s="151" t="s">
        <v>8971</v>
      </c>
      <c r="C4285" s="151" t="s">
        <v>8972</v>
      </c>
      <c r="D4285" s="151" t="s">
        <v>8799</v>
      </c>
      <c r="E4285" s="151" t="s">
        <v>8800</v>
      </c>
      <c r="F4285" s="151">
        <v>3</v>
      </c>
      <c r="G4285" s="151" t="s">
        <v>3113</v>
      </c>
      <c r="H4285" s="153">
        <v>8</v>
      </c>
      <c r="I4285" s="151">
        <v>16</v>
      </c>
      <c r="J4285" s="154" t="s">
        <v>161</v>
      </c>
    </row>
    <row r="4286" spans="1:10" x14ac:dyDescent="0.3">
      <c r="A4286" s="151">
        <v>4285</v>
      </c>
      <c r="B4286" s="151" t="s">
        <v>8973</v>
      </c>
      <c r="C4286" s="151" t="s">
        <v>8974</v>
      </c>
      <c r="D4286" s="151" t="s">
        <v>8799</v>
      </c>
      <c r="E4286" s="151" t="s">
        <v>8800</v>
      </c>
      <c r="F4286" s="151">
        <v>3</v>
      </c>
      <c r="G4286" s="151" t="s">
        <v>3113</v>
      </c>
      <c r="H4286" s="153">
        <v>9</v>
      </c>
      <c r="I4286" s="151">
        <v>17</v>
      </c>
      <c r="J4286" s="154" t="s">
        <v>72</v>
      </c>
    </row>
    <row r="4287" spans="1:10" x14ac:dyDescent="0.3">
      <c r="A4287" s="151">
        <v>4286</v>
      </c>
      <c r="B4287" s="151" t="s">
        <v>8975</v>
      </c>
      <c r="C4287" s="151" t="s">
        <v>8976</v>
      </c>
      <c r="D4287" s="151" t="s">
        <v>8799</v>
      </c>
      <c r="E4287" s="151" t="s">
        <v>8800</v>
      </c>
      <c r="F4287" s="151">
        <v>3</v>
      </c>
      <c r="G4287" s="151" t="s">
        <v>3113</v>
      </c>
      <c r="H4287" s="153">
        <v>8</v>
      </c>
      <c r="I4287" s="151">
        <v>16</v>
      </c>
      <c r="J4287" s="154" t="s">
        <v>161</v>
      </c>
    </row>
    <row r="4288" spans="1:10" x14ac:dyDescent="0.3">
      <c r="A4288" s="151">
        <v>4287</v>
      </c>
      <c r="B4288" s="151" t="s">
        <v>8977</v>
      </c>
      <c r="C4288" s="151" t="s">
        <v>8978</v>
      </c>
      <c r="D4288" s="151" t="s">
        <v>8799</v>
      </c>
      <c r="E4288" s="151" t="s">
        <v>8800</v>
      </c>
      <c r="F4288" s="151">
        <v>3</v>
      </c>
      <c r="G4288" s="151" t="s">
        <v>3113</v>
      </c>
      <c r="H4288" s="153">
        <v>8</v>
      </c>
      <c r="I4288" s="151">
        <v>16</v>
      </c>
      <c r="J4288" s="154" t="s">
        <v>161</v>
      </c>
    </row>
    <row r="4289" spans="1:10" x14ac:dyDescent="0.3">
      <c r="A4289" s="151">
        <v>4288</v>
      </c>
      <c r="B4289" s="151" t="s">
        <v>8979</v>
      </c>
      <c r="C4289" s="151" t="s">
        <v>8980</v>
      </c>
      <c r="D4289" s="151" t="s">
        <v>8799</v>
      </c>
      <c r="E4289" s="151" t="s">
        <v>8800</v>
      </c>
      <c r="F4289" s="151">
        <v>3</v>
      </c>
      <c r="G4289" s="151" t="s">
        <v>3113</v>
      </c>
      <c r="H4289" s="153">
        <v>8</v>
      </c>
      <c r="I4289" s="151">
        <v>16</v>
      </c>
      <c r="J4289" s="154" t="s">
        <v>161</v>
      </c>
    </row>
    <row r="4290" spans="1:10" x14ac:dyDescent="0.3">
      <c r="A4290" s="151">
        <v>4289</v>
      </c>
      <c r="B4290" s="151" t="s">
        <v>8981</v>
      </c>
      <c r="C4290" s="151" t="s">
        <v>8982</v>
      </c>
      <c r="D4290" s="151" t="s">
        <v>8799</v>
      </c>
      <c r="E4290" s="151" t="s">
        <v>8800</v>
      </c>
      <c r="F4290" s="151">
        <v>3</v>
      </c>
      <c r="G4290" s="151" t="s">
        <v>3113</v>
      </c>
      <c r="H4290" s="153">
        <v>9</v>
      </c>
      <c r="I4290" s="151">
        <v>17</v>
      </c>
      <c r="J4290" s="154" t="s">
        <v>72</v>
      </c>
    </row>
    <row r="4291" spans="1:10" x14ac:dyDescent="0.3">
      <c r="A4291" s="151">
        <v>4290</v>
      </c>
      <c r="B4291" s="151" t="s">
        <v>8983</v>
      </c>
      <c r="C4291" s="151" t="s">
        <v>8984</v>
      </c>
      <c r="D4291" s="151" t="s">
        <v>8799</v>
      </c>
      <c r="E4291" s="151" t="s">
        <v>8800</v>
      </c>
      <c r="F4291" s="151">
        <v>3</v>
      </c>
      <c r="G4291" s="151" t="s">
        <v>3113</v>
      </c>
      <c r="H4291" s="153">
        <v>9</v>
      </c>
      <c r="I4291" s="151">
        <v>17</v>
      </c>
      <c r="J4291" s="154" t="s">
        <v>72</v>
      </c>
    </row>
    <row r="4292" spans="1:10" x14ac:dyDescent="0.3">
      <c r="A4292" s="151">
        <v>4291</v>
      </c>
      <c r="B4292" s="151" t="s">
        <v>8985</v>
      </c>
      <c r="C4292" s="151" t="s">
        <v>8986</v>
      </c>
      <c r="D4292" s="151" t="s">
        <v>8799</v>
      </c>
      <c r="E4292" s="151" t="s">
        <v>8800</v>
      </c>
      <c r="F4292" s="151">
        <v>3</v>
      </c>
      <c r="G4292" s="151" t="s">
        <v>3113</v>
      </c>
      <c r="H4292" s="153">
        <v>8</v>
      </c>
      <c r="I4292" s="151">
        <v>16</v>
      </c>
      <c r="J4292" s="154" t="s">
        <v>161</v>
      </c>
    </row>
    <row r="4293" spans="1:10" x14ac:dyDescent="0.3">
      <c r="A4293" s="151">
        <v>4292</v>
      </c>
      <c r="B4293" s="151" t="s">
        <v>8987</v>
      </c>
      <c r="C4293" s="151" t="s">
        <v>8988</v>
      </c>
      <c r="D4293" s="151" t="s">
        <v>8799</v>
      </c>
      <c r="E4293" s="151" t="s">
        <v>8800</v>
      </c>
      <c r="F4293" s="151">
        <v>3</v>
      </c>
      <c r="G4293" s="151" t="s">
        <v>3113</v>
      </c>
      <c r="H4293" s="153">
        <v>8</v>
      </c>
      <c r="I4293" s="151">
        <v>16</v>
      </c>
      <c r="J4293" s="154" t="s">
        <v>161</v>
      </c>
    </row>
    <row r="4294" spans="1:10" x14ac:dyDescent="0.3">
      <c r="A4294" s="151">
        <v>4293</v>
      </c>
      <c r="B4294" s="151" t="s">
        <v>8989</v>
      </c>
      <c r="C4294" s="151" t="s">
        <v>8990</v>
      </c>
      <c r="D4294" s="151" t="s">
        <v>8799</v>
      </c>
      <c r="E4294" s="151" t="s">
        <v>8800</v>
      </c>
      <c r="F4294" s="151">
        <v>3</v>
      </c>
      <c r="G4294" s="151" t="s">
        <v>3113</v>
      </c>
      <c r="H4294" s="153">
        <v>8</v>
      </c>
      <c r="I4294" s="151">
        <v>16</v>
      </c>
      <c r="J4294" s="154" t="s">
        <v>161</v>
      </c>
    </row>
    <row r="4295" spans="1:10" x14ac:dyDescent="0.3">
      <c r="A4295" s="151">
        <v>4294</v>
      </c>
      <c r="B4295" s="151" t="s">
        <v>8991</v>
      </c>
      <c r="C4295" s="151" t="s">
        <v>8992</v>
      </c>
      <c r="D4295" s="151" t="s">
        <v>8799</v>
      </c>
      <c r="E4295" s="151" t="s">
        <v>8800</v>
      </c>
      <c r="F4295" s="151">
        <v>3</v>
      </c>
      <c r="G4295" s="151" t="s">
        <v>3113</v>
      </c>
      <c r="H4295" s="153">
        <v>8</v>
      </c>
      <c r="I4295" s="151">
        <v>16</v>
      </c>
      <c r="J4295" s="154" t="s">
        <v>161</v>
      </c>
    </row>
    <row r="4296" spans="1:10" x14ac:dyDescent="0.3">
      <c r="A4296" s="151">
        <v>4295</v>
      </c>
      <c r="B4296" s="151" t="s">
        <v>8993</v>
      </c>
      <c r="C4296" s="151" t="s">
        <v>8994</v>
      </c>
      <c r="D4296" s="151" t="s">
        <v>8799</v>
      </c>
      <c r="E4296" s="151" t="s">
        <v>8800</v>
      </c>
      <c r="F4296" s="151">
        <v>3</v>
      </c>
      <c r="G4296" s="151" t="s">
        <v>3113</v>
      </c>
      <c r="H4296" s="153">
        <v>8</v>
      </c>
      <c r="I4296" s="151">
        <v>16</v>
      </c>
      <c r="J4296" s="154" t="s">
        <v>161</v>
      </c>
    </row>
    <row r="4297" spans="1:10" x14ac:dyDescent="0.3">
      <c r="A4297" s="151">
        <v>4296</v>
      </c>
      <c r="B4297" s="151" t="s">
        <v>8995</v>
      </c>
      <c r="C4297" s="151" t="s">
        <v>8996</v>
      </c>
      <c r="D4297" s="151" t="s">
        <v>8799</v>
      </c>
      <c r="E4297" s="151" t="s">
        <v>8800</v>
      </c>
      <c r="F4297" s="151">
        <v>3</v>
      </c>
      <c r="G4297" s="151" t="s">
        <v>3113</v>
      </c>
      <c r="H4297" s="153">
        <v>9</v>
      </c>
      <c r="I4297" s="151">
        <v>17</v>
      </c>
      <c r="J4297" s="154" t="s">
        <v>72</v>
      </c>
    </row>
    <row r="4298" spans="1:10" x14ac:dyDescent="0.3">
      <c r="A4298" s="151">
        <v>4297</v>
      </c>
      <c r="B4298" s="151" t="s">
        <v>8997</v>
      </c>
      <c r="C4298" s="151" t="s">
        <v>8998</v>
      </c>
      <c r="D4298" s="151" t="s">
        <v>8999</v>
      </c>
      <c r="E4298" s="151" t="s">
        <v>9000</v>
      </c>
      <c r="F4298" s="151">
        <v>5</v>
      </c>
      <c r="G4298" s="151" t="s">
        <v>7138</v>
      </c>
      <c r="H4298" s="153">
        <v>9</v>
      </c>
      <c r="I4298" s="151">
        <v>17</v>
      </c>
      <c r="J4298" s="154" t="s">
        <v>72</v>
      </c>
    </row>
    <row r="4299" spans="1:10" x14ac:dyDescent="0.3">
      <c r="A4299" s="151">
        <v>4298</v>
      </c>
      <c r="B4299" s="151" t="s">
        <v>9001</v>
      </c>
      <c r="C4299" s="151" t="s">
        <v>9002</v>
      </c>
      <c r="D4299" s="151" t="s">
        <v>8999</v>
      </c>
      <c r="E4299" s="151" t="s">
        <v>9000</v>
      </c>
      <c r="F4299" s="151">
        <v>5</v>
      </c>
      <c r="G4299" s="151" t="s">
        <v>7138</v>
      </c>
      <c r="H4299" s="153">
        <v>9</v>
      </c>
      <c r="I4299" s="151">
        <v>17</v>
      </c>
      <c r="J4299" s="154" t="s">
        <v>72</v>
      </c>
    </row>
    <row r="4300" spans="1:10" x14ac:dyDescent="0.3">
      <c r="A4300" s="151">
        <v>4299</v>
      </c>
      <c r="B4300" s="151" t="s">
        <v>9003</v>
      </c>
      <c r="C4300" s="151" t="s">
        <v>9004</v>
      </c>
      <c r="D4300" s="151" t="s">
        <v>8999</v>
      </c>
      <c r="E4300" s="151" t="s">
        <v>9000</v>
      </c>
      <c r="F4300" s="151">
        <v>5</v>
      </c>
      <c r="G4300" s="151" t="s">
        <v>7138</v>
      </c>
      <c r="H4300" s="153">
        <v>9</v>
      </c>
      <c r="I4300" s="151">
        <v>17</v>
      </c>
      <c r="J4300" s="154" t="s">
        <v>72</v>
      </c>
    </row>
    <row r="4301" spans="1:10" x14ac:dyDescent="0.3">
      <c r="A4301" s="151">
        <v>4300</v>
      </c>
      <c r="B4301" s="151" t="s">
        <v>9005</v>
      </c>
      <c r="C4301" s="151" t="s">
        <v>9006</v>
      </c>
      <c r="D4301" s="151" t="s">
        <v>8999</v>
      </c>
      <c r="E4301" s="151" t="s">
        <v>9000</v>
      </c>
      <c r="F4301" s="151">
        <v>5</v>
      </c>
      <c r="G4301" s="151" t="s">
        <v>7138</v>
      </c>
      <c r="H4301" s="153">
        <v>9</v>
      </c>
      <c r="I4301" s="151">
        <v>17</v>
      </c>
      <c r="J4301" s="154" t="s">
        <v>72</v>
      </c>
    </row>
    <row r="4302" spans="1:10" x14ac:dyDescent="0.3">
      <c r="A4302" s="151">
        <v>4301</v>
      </c>
      <c r="B4302" s="151" t="s">
        <v>9007</v>
      </c>
      <c r="C4302" s="151" t="s">
        <v>9008</v>
      </c>
      <c r="D4302" s="151" t="s">
        <v>8999</v>
      </c>
      <c r="E4302" s="151" t="s">
        <v>9000</v>
      </c>
      <c r="F4302" s="151">
        <v>5</v>
      </c>
      <c r="G4302" s="151" t="s">
        <v>7138</v>
      </c>
      <c r="H4302" s="153">
        <v>9</v>
      </c>
      <c r="I4302" s="151">
        <v>17</v>
      </c>
      <c r="J4302" s="154" t="s">
        <v>72</v>
      </c>
    </row>
    <row r="4303" spans="1:10" x14ac:dyDescent="0.3">
      <c r="A4303" s="151">
        <v>4302</v>
      </c>
      <c r="B4303" s="151" t="s">
        <v>9009</v>
      </c>
      <c r="C4303" s="151" t="s">
        <v>9010</v>
      </c>
      <c r="D4303" s="151" t="s">
        <v>8999</v>
      </c>
      <c r="E4303" s="151" t="s">
        <v>9000</v>
      </c>
      <c r="F4303" s="151">
        <v>5</v>
      </c>
      <c r="G4303" s="151" t="s">
        <v>7138</v>
      </c>
      <c r="H4303" s="153">
        <v>9</v>
      </c>
      <c r="I4303" s="151">
        <v>17</v>
      </c>
      <c r="J4303" s="154" t="s">
        <v>72</v>
      </c>
    </row>
    <row r="4304" spans="1:10" x14ac:dyDescent="0.3">
      <c r="A4304" s="151">
        <v>4303</v>
      </c>
      <c r="B4304" s="151" t="s">
        <v>9011</v>
      </c>
      <c r="C4304" s="151" t="s">
        <v>9012</v>
      </c>
      <c r="D4304" s="151" t="s">
        <v>8999</v>
      </c>
      <c r="E4304" s="151" t="s">
        <v>9000</v>
      </c>
      <c r="F4304" s="151">
        <v>5</v>
      </c>
      <c r="G4304" s="151" t="s">
        <v>7138</v>
      </c>
      <c r="H4304" s="153">
        <v>9</v>
      </c>
      <c r="I4304" s="151">
        <v>17</v>
      </c>
      <c r="J4304" s="154" t="s">
        <v>72</v>
      </c>
    </row>
    <row r="4305" spans="1:10" x14ac:dyDescent="0.3">
      <c r="A4305" s="151">
        <v>4304</v>
      </c>
      <c r="B4305" s="151" t="s">
        <v>9013</v>
      </c>
      <c r="C4305" s="151" t="s">
        <v>9014</v>
      </c>
      <c r="D4305" s="151" t="s">
        <v>8999</v>
      </c>
      <c r="E4305" s="151" t="s">
        <v>9000</v>
      </c>
      <c r="F4305" s="151">
        <v>5</v>
      </c>
      <c r="G4305" s="151" t="s">
        <v>7138</v>
      </c>
      <c r="H4305" s="153">
        <v>9</v>
      </c>
      <c r="I4305" s="151">
        <v>17</v>
      </c>
      <c r="J4305" s="154" t="s">
        <v>72</v>
      </c>
    </row>
    <row r="4306" spans="1:10" x14ac:dyDescent="0.3">
      <c r="A4306" s="151">
        <v>4305</v>
      </c>
      <c r="B4306" s="151" t="s">
        <v>9015</v>
      </c>
      <c r="C4306" s="151" t="s">
        <v>9016</v>
      </c>
      <c r="D4306" s="151" t="s">
        <v>8999</v>
      </c>
      <c r="E4306" s="151" t="s">
        <v>9000</v>
      </c>
      <c r="F4306" s="151">
        <v>5</v>
      </c>
      <c r="G4306" s="151" t="s">
        <v>7138</v>
      </c>
      <c r="H4306" s="153">
        <v>9</v>
      </c>
      <c r="I4306" s="151">
        <v>17</v>
      </c>
      <c r="J4306" s="154" t="s">
        <v>72</v>
      </c>
    </row>
    <row r="4307" spans="1:10" x14ac:dyDescent="0.3">
      <c r="A4307" s="151">
        <v>4306</v>
      </c>
      <c r="B4307" s="151" t="s">
        <v>9017</v>
      </c>
      <c r="C4307" s="151" t="s">
        <v>9018</v>
      </c>
      <c r="D4307" s="151" t="s">
        <v>8999</v>
      </c>
      <c r="E4307" s="151" t="s">
        <v>9000</v>
      </c>
      <c r="F4307" s="151">
        <v>5</v>
      </c>
      <c r="G4307" s="151" t="s">
        <v>7138</v>
      </c>
      <c r="H4307" s="153">
        <v>9</v>
      </c>
      <c r="I4307" s="151">
        <v>17</v>
      </c>
      <c r="J4307" s="154" t="s">
        <v>72</v>
      </c>
    </row>
    <row r="4308" spans="1:10" x14ac:dyDescent="0.3">
      <c r="A4308" s="151">
        <v>4307</v>
      </c>
      <c r="B4308" s="151" t="s">
        <v>9019</v>
      </c>
      <c r="C4308" s="151" t="s">
        <v>9020</v>
      </c>
      <c r="D4308" s="151" t="s">
        <v>8999</v>
      </c>
      <c r="E4308" s="151" t="s">
        <v>9000</v>
      </c>
      <c r="F4308" s="151">
        <v>5</v>
      </c>
      <c r="G4308" s="151" t="s">
        <v>7138</v>
      </c>
      <c r="H4308" s="153">
        <v>9</v>
      </c>
      <c r="I4308" s="151">
        <v>17</v>
      </c>
      <c r="J4308" s="154" t="s">
        <v>72</v>
      </c>
    </row>
    <row r="4309" spans="1:10" x14ac:dyDescent="0.3">
      <c r="A4309" s="151">
        <v>4308</v>
      </c>
      <c r="B4309" s="151" t="s">
        <v>9021</v>
      </c>
      <c r="C4309" s="151" t="s">
        <v>9022</v>
      </c>
      <c r="D4309" s="151" t="s">
        <v>8999</v>
      </c>
      <c r="E4309" s="151" t="s">
        <v>9000</v>
      </c>
      <c r="F4309" s="151">
        <v>5</v>
      </c>
      <c r="G4309" s="151" t="s">
        <v>7138</v>
      </c>
      <c r="H4309" s="153">
        <v>9</v>
      </c>
      <c r="I4309" s="151">
        <v>17</v>
      </c>
      <c r="J4309" s="154" t="s">
        <v>72</v>
      </c>
    </row>
    <row r="4310" spans="1:10" x14ac:dyDescent="0.3">
      <c r="A4310" s="151">
        <v>4309</v>
      </c>
      <c r="B4310" s="151" t="s">
        <v>9023</v>
      </c>
      <c r="C4310" s="151" t="s">
        <v>9024</v>
      </c>
      <c r="D4310" s="151" t="s">
        <v>8999</v>
      </c>
      <c r="E4310" s="151" t="s">
        <v>9000</v>
      </c>
      <c r="F4310" s="151">
        <v>5</v>
      </c>
      <c r="G4310" s="151" t="s">
        <v>7138</v>
      </c>
      <c r="H4310" s="153">
        <v>9</v>
      </c>
      <c r="I4310" s="151">
        <v>17</v>
      </c>
      <c r="J4310" s="154" t="s">
        <v>72</v>
      </c>
    </row>
    <row r="4311" spans="1:10" x14ac:dyDescent="0.3">
      <c r="A4311" s="151">
        <v>4310</v>
      </c>
      <c r="B4311" s="151" t="s">
        <v>9025</v>
      </c>
      <c r="C4311" s="151" t="s">
        <v>9026</v>
      </c>
      <c r="D4311" s="151" t="s">
        <v>8999</v>
      </c>
      <c r="E4311" s="151" t="s">
        <v>9000</v>
      </c>
      <c r="F4311" s="151">
        <v>5</v>
      </c>
      <c r="G4311" s="151" t="s">
        <v>7138</v>
      </c>
      <c r="H4311" s="153">
        <v>9</v>
      </c>
      <c r="I4311" s="151">
        <v>17</v>
      </c>
      <c r="J4311" s="154" t="s">
        <v>72</v>
      </c>
    </row>
    <row r="4312" spans="1:10" x14ac:dyDescent="0.3">
      <c r="A4312" s="151">
        <v>4311</v>
      </c>
      <c r="B4312" s="151" t="s">
        <v>9027</v>
      </c>
      <c r="C4312" s="151" t="s">
        <v>9028</v>
      </c>
      <c r="D4312" s="151" t="s">
        <v>8999</v>
      </c>
      <c r="E4312" s="151" t="s">
        <v>9000</v>
      </c>
      <c r="F4312" s="151">
        <v>5</v>
      </c>
      <c r="G4312" s="151" t="s">
        <v>7138</v>
      </c>
      <c r="H4312" s="153">
        <v>9</v>
      </c>
      <c r="I4312" s="151">
        <v>17</v>
      </c>
      <c r="J4312" s="154" t="s">
        <v>72</v>
      </c>
    </row>
    <row r="4313" spans="1:10" x14ac:dyDescent="0.3">
      <c r="A4313" s="151">
        <v>4312</v>
      </c>
      <c r="B4313" s="151" t="s">
        <v>9029</v>
      </c>
      <c r="C4313" s="151" t="s">
        <v>9030</v>
      </c>
      <c r="D4313" s="151" t="s">
        <v>8999</v>
      </c>
      <c r="E4313" s="151" t="s">
        <v>9000</v>
      </c>
      <c r="F4313" s="151">
        <v>5</v>
      </c>
      <c r="G4313" s="151" t="s">
        <v>7138</v>
      </c>
      <c r="H4313" s="153">
        <v>9</v>
      </c>
      <c r="I4313" s="151">
        <v>17</v>
      </c>
      <c r="J4313" s="154" t="s">
        <v>72</v>
      </c>
    </row>
    <row r="4314" spans="1:10" x14ac:dyDescent="0.3">
      <c r="A4314" s="151">
        <v>4313</v>
      </c>
      <c r="B4314" s="151" t="s">
        <v>9031</v>
      </c>
      <c r="C4314" s="151" t="s">
        <v>9032</v>
      </c>
      <c r="D4314" s="151" t="s">
        <v>8999</v>
      </c>
      <c r="E4314" s="151" t="s">
        <v>9000</v>
      </c>
      <c r="F4314" s="151">
        <v>5</v>
      </c>
      <c r="G4314" s="151" t="s">
        <v>7138</v>
      </c>
      <c r="H4314" s="153">
        <v>9</v>
      </c>
      <c r="I4314" s="151">
        <v>17</v>
      </c>
      <c r="J4314" s="154" t="s">
        <v>88</v>
      </c>
    </row>
    <row r="4315" spans="1:10" x14ac:dyDescent="0.3">
      <c r="A4315" s="151">
        <v>4314</v>
      </c>
      <c r="B4315" s="151" t="s">
        <v>9033</v>
      </c>
      <c r="C4315" s="151" t="s">
        <v>9034</v>
      </c>
      <c r="D4315" s="151" t="s">
        <v>8999</v>
      </c>
      <c r="E4315" s="151" t="s">
        <v>9000</v>
      </c>
      <c r="F4315" s="151">
        <v>5</v>
      </c>
      <c r="G4315" s="151" t="s">
        <v>7138</v>
      </c>
      <c r="H4315" s="153">
        <v>9</v>
      </c>
      <c r="I4315" s="151">
        <v>17</v>
      </c>
      <c r="J4315" s="154" t="s">
        <v>72</v>
      </c>
    </row>
    <row r="4316" spans="1:10" x14ac:dyDescent="0.3">
      <c r="A4316" s="151">
        <v>4315</v>
      </c>
      <c r="B4316" s="151" t="s">
        <v>9035</v>
      </c>
      <c r="C4316" s="151" t="s">
        <v>9036</v>
      </c>
      <c r="D4316" s="151" t="s">
        <v>8999</v>
      </c>
      <c r="E4316" s="151" t="s">
        <v>9000</v>
      </c>
      <c r="F4316" s="151">
        <v>5</v>
      </c>
      <c r="G4316" s="151" t="s">
        <v>7138</v>
      </c>
      <c r="H4316" s="153">
        <v>9</v>
      </c>
      <c r="I4316" s="151">
        <v>17</v>
      </c>
      <c r="J4316" s="154" t="s">
        <v>88</v>
      </c>
    </row>
    <row r="4317" spans="1:10" x14ac:dyDescent="0.3">
      <c r="A4317" s="151">
        <v>4316</v>
      </c>
      <c r="B4317" s="151" t="s">
        <v>9037</v>
      </c>
      <c r="C4317" s="151" t="s">
        <v>9038</v>
      </c>
      <c r="D4317" s="151" t="s">
        <v>8999</v>
      </c>
      <c r="E4317" s="151" t="s">
        <v>9000</v>
      </c>
      <c r="F4317" s="151">
        <v>5</v>
      </c>
      <c r="G4317" s="151" t="s">
        <v>7138</v>
      </c>
      <c r="H4317" s="153">
        <v>9</v>
      </c>
      <c r="I4317" s="151">
        <v>17</v>
      </c>
      <c r="J4317" s="154" t="s">
        <v>72</v>
      </c>
    </row>
    <row r="4318" spans="1:10" x14ac:dyDescent="0.3">
      <c r="A4318" s="151">
        <v>4317</v>
      </c>
      <c r="B4318" s="151" t="s">
        <v>9039</v>
      </c>
      <c r="C4318" s="151" t="s">
        <v>9040</v>
      </c>
      <c r="D4318" s="151" t="s">
        <v>8999</v>
      </c>
      <c r="E4318" s="151" t="s">
        <v>9000</v>
      </c>
      <c r="F4318" s="151">
        <v>5</v>
      </c>
      <c r="G4318" s="151" t="s">
        <v>7138</v>
      </c>
      <c r="H4318" s="153">
        <v>9</v>
      </c>
      <c r="I4318" s="151">
        <v>17</v>
      </c>
      <c r="J4318" s="154" t="s">
        <v>72</v>
      </c>
    </row>
    <row r="4319" spans="1:10" x14ac:dyDescent="0.3">
      <c r="A4319" s="151">
        <v>4318</v>
      </c>
      <c r="B4319" s="151" t="s">
        <v>9041</v>
      </c>
      <c r="C4319" s="151" t="s">
        <v>9042</v>
      </c>
      <c r="D4319" s="151" t="s">
        <v>8999</v>
      </c>
      <c r="E4319" s="151" t="s">
        <v>9000</v>
      </c>
      <c r="F4319" s="151">
        <v>5</v>
      </c>
      <c r="G4319" s="151" t="s">
        <v>7138</v>
      </c>
      <c r="H4319" s="153">
        <v>9</v>
      </c>
      <c r="I4319" s="151">
        <v>17</v>
      </c>
      <c r="J4319" s="154" t="s">
        <v>72</v>
      </c>
    </row>
    <row r="4320" spans="1:10" x14ac:dyDescent="0.3">
      <c r="A4320" s="151">
        <v>4319</v>
      </c>
      <c r="B4320" s="151" t="s">
        <v>9043</v>
      </c>
      <c r="C4320" s="151" t="s">
        <v>9044</v>
      </c>
      <c r="D4320" s="151" t="s">
        <v>8999</v>
      </c>
      <c r="E4320" s="151" t="s">
        <v>9000</v>
      </c>
      <c r="F4320" s="151">
        <v>5</v>
      </c>
      <c r="G4320" s="151" t="s">
        <v>7138</v>
      </c>
      <c r="H4320" s="153">
        <v>8</v>
      </c>
      <c r="I4320" s="151">
        <v>16</v>
      </c>
      <c r="J4320" s="154" t="s">
        <v>161</v>
      </c>
    </row>
    <row r="4321" spans="1:10" x14ac:dyDescent="0.3">
      <c r="A4321" s="151">
        <v>4320</v>
      </c>
      <c r="B4321" s="151" t="s">
        <v>9045</v>
      </c>
      <c r="C4321" s="151" t="s">
        <v>9046</v>
      </c>
      <c r="D4321" s="151" t="s">
        <v>8999</v>
      </c>
      <c r="E4321" s="151" t="s">
        <v>9000</v>
      </c>
      <c r="F4321" s="151">
        <v>5</v>
      </c>
      <c r="G4321" s="151" t="s">
        <v>7138</v>
      </c>
      <c r="H4321" s="153">
        <v>8</v>
      </c>
      <c r="I4321" s="151">
        <v>16</v>
      </c>
      <c r="J4321" s="154" t="s">
        <v>161</v>
      </c>
    </row>
    <row r="4322" spans="1:10" x14ac:dyDescent="0.3">
      <c r="A4322" s="151">
        <v>4321</v>
      </c>
      <c r="B4322" s="151" t="s">
        <v>9047</v>
      </c>
      <c r="C4322" s="151" t="s">
        <v>9048</v>
      </c>
      <c r="D4322" s="151" t="s">
        <v>8999</v>
      </c>
      <c r="E4322" s="151" t="s">
        <v>9000</v>
      </c>
      <c r="F4322" s="151">
        <v>5</v>
      </c>
      <c r="G4322" s="151" t="s">
        <v>7138</v>
      </c>
      <c r="H4322" s="153">
        <v>8</v>
      </c>
      <c r="I4322" s="151">
        <v>16</v>
      </c>
      <c r="J4322" s="154" t="s">
        <v>161</v>
      </c>
    </row>
    <row r="4323" spans="1:10" x14ac:dyDescent="0.3">
      <c r="A4323" s="151">
        <v>4322</v>
      </c>
      <c r="B4323" s="151" t="s">
        <v>9049</v>
      </c>
      <c r="C4323" s="151" t="s">
        <v>9050</v>
      </c>
      <c r="D4323" s="151" t="s">
        <v>8999</v>
      </c>
      <c r="E4323" s="151" t="s">
        <v>9000</v>
      </c>
      <c r="F4323" s="151">
        <v>5</v>
      </c>
      <c r="G4323" s="151" t="s">
        <v>7138</v>
      </c>
      <c r="H4323" s="153">
        <v>8</v>
      </c>
      <c r="I4323" s="151">
        <v>16</v>
      </c>
      <c r="J4323" s="154" t="s">
        <v>161</v>
      </c>
    </row>
    <row r="4324" spans="1:10" x14ac:dyDescent="0.3">
      <c r="A4324" s="151">
        <v>4323</v>
      </c>
      <c r="B4324" s="151" t="s">
        <v>9051</v>
      </c>
      <c r="C4324" s="151" t="s">
        <v>9052</v>
      </c>
      <c r="D4324" s="151" t="s">
        <v>8999</v>
      </c>
      <c r="E4324" s="151" t="s">
        <v>9000</v>
      </c>
      <c r="F4324" s="151">
        <v>5</v>
      </c>
      <c r="G4324" s="151" t="s">
        <v>7138</v>
      </c>
      <c r="H4324" s="153">
        <v>9</v>
      </c>
      <c r="I4324" s="151">
        <v>17</v>
      </c>
      <c r="J4324" s="154" t="s">
        <v>72</v>
      </c>
    </row>
    <row r="4325" spans="1:10" x14ac:dyDescent="0.3">
      <c r="A4325" s="151">
        <v>4324</v>
      </c>
      <c r="B4325" s="151" t="s">
        <v>9053</v>
      </c>
      <c r="C4325" s="151" t="s">
        <v>9054</v>
      </c>
      <c r="D4325" s="151" t="s">
        <v>8999</v>
      </c>
      <c r="E4325" s="151" t="s">
        <v>9000</v>
      </c>
      <c r="F4325" s="151">
        <v>5</v>
      </c>
      <c r="G4325" s="151" t="s">
        <v>7138</v>
      </c>
      <c r="H4325" s="153">
        <v>8</v>
      </c>
      <c r="I4325" s="151">
        <v>16</v>
      </c>
      <c r="J4325" s="154" t="s">
        <v>161</v>
      </c>
    </row>
    <row r="4326" spans="1:10" x14ac:dyDescent="0.3">
      <c r="A4326" s="151">
        <v>4325</v>
      </c>
      <c r="B4326" s="151" t="s">
        <v>9055</v>
      </c>
      <c r="C4326" s="151" t="s">
        <v>9056</v>
      </c>
      <c r="D4326" s="151" t="s">
        <v>8999</v>
      </c>
      <c r="E4326" s="151" t="s">
        <v>9000</v>
      </c>
      <c r="F4326" s="151">
        <v>5</v>
      </c>
      <c r="G4326" s="151" t="s">
        <v>7138</v>
      </c>
      <c r="H4326" s="153">
        <v>8</v>
      </c>
      <c r="I4326" s="151">
        <v>16</v>
      </c>
      <c r="J4326" s="154" t="s">
        <v>161</v>
      </c>
    </row>
    <row r="4327" spans="1:10" x14ac:dyDescent="0.3">
      <c r="A4327" s="151">
        <v>4326</v>
      </c>
      <c r="B4327" s="151" t="s">
        <v>9057</v>
      </c>
      <c r="C4327" s="151" t="s">
        <v>9058</v>
      </c>
      <c r="D4327" s="151" t="s">
        <v>8999</v>
      </c>
      <c r="E4327" s="151" t="s">
        <v>9000</v>
      </c>
      <c r="F4327" s="151">
        <v>5</v>
      </c>
      <c r="G4327" s="151" t="s">
        <v>7138</v>
      </c>
      <c r="H4327" s="153">
        <v>9</v>
      </c>
      <c r="I4327" s="151">
        <v>17</v>
      </c>
      <c r="J4327" s="154" t="s">
        <v>72</v>
      </c>
    </row>
    <row r="4328" spans="1:10" x14ac:dyDescent="0.3">
      <c r="A4328" s="151">
        <v>4327</v>
      </c>
      <c r="B4328" s="151" t="s">
        <v>9059</v>
      </c>
      <c r="C4328" s="151" t="s">
        <v>9060</v>
      </c>
      <c r="D4328" s="151" t="s">
        <v>8999</v>
      </c>
      <c r="E4328" s="151" t="s">
        <v>9000</v>
      </c>
      <c r="F4328" s="151">
        <v>5</v>
      </c>
      <c r="G4328" s="151" t="s">
        <v>7138</v>
      </c>
      <c r="H4328" s="153">
        <v>8</v>
      </c>
      <c r="I4328" s="151">
        <v>16</v>
      </c>
      <c r="J4328" s="154" t="s">
        <v>161</v>
      </c>
    </row>
    <row r="4329" spans="1:10" x14ac:dyDescent="0.3">
      <c r="A4329" s="151">
        <v>4328</v>
      </c>
      <c r="B4329" s="151" t="s">
        <v>9061</v>
      </c>
      <c r="C4329" s="151" t="s">
        <v>9062</v>
      </c>
      <c r="D4329" s="151" t="s">
        <v>8999</v>
      </c>
      <c r="E4329" s="151" t="s">
        <v>9000</v>
      </c>
      <c r="F4329" s="151">
        <v>5</v>
      </c>
      <c r="G4329" s="151" t="s">
        <v>7138</v>
      </c>
      <c r="H4329" s="153">
        <v>8</v>
      </c>
      <c r="I4329" s="151">
        <v>16</v>
      </c>
      <c r="J4329" s="154" t="s">
        <v>161</v>
      </c>
    </row>
    <row r="4330" spans="1:10" x14ac:dyDescent="0.3">
      <c r="A4330" s="151">
        <v>4329</v>
      </c>
      <c r="B4330" s="151" t="s">
        <v>9063</v>
      </c>
      <c r="C4330" s="151" t="s">
        <v>9064</v>
      </c>
      <c r="D4330" s="151" t="s">
        <v>8999</v>
      </c>
      <c r="E4330" s="151" t="s">
        <v>9000</v>
      </c>
      <c r="F4330" s="151">
        <v>5</v>
      </c>
      <c r="G4330" s="151" t="s">
        <v>7138</v>
      </c>
      <c r="H4330" s="153">
        <v>9</v>
      </c>
      <c r="I4330" s="151">
        <v>17</v>
      </c>
      <c r="J4330" s="154" t="s">
        <v>72</v>
      </c>
    </row>
    <row r="4331" spans="1:10" x14ac:dyDescent="0.3">
      <c r="A4331" s="151">
        <v>4330</v>
      </c>
      <c r="B4331" s="151" t="s">
        <v>9065</v>
      </c>
      <c r="C4331" s="151" t="s">
        <v>9066</v>
      </c>
      <c r="D4331" s="151" t="s">
        <v>8999</v>
      </c>
      <c r="E4331" s="151" t="s">
        <v>9000</v>
      </c>
      <c r="F4331" s="151">
        <v>5</v>
      </c>
      <c r="G4331" s="151" t="s">
        <v>7138</v>
      </c>
      <c r="H4331" s="153">
        <v>9</v>
      </c>
      <c r="I4331" s="151">
        <v>17</v>
      </c>
      <c r="J4331" s="154" t="s">
        <v>72</v>
      </c>
    </row>
    <row r="4332" spans="1:10" x14ac:dyDescent="0.3">
      <c r="A4332" s="151">
        <v>4331</v>
      </c>
      <c r="B4332" s="151" t="s">
        <v>9067</v>
      </c>
      <c r="C4332" s="151" t="s">
        <v>9068</v>
      </c>
      <c r="D4332" s="151" t="s">
        <v>8999</v>
      </c>
      <c r="E4332" s="151" t="s">
        <v>9000</v>
      </c>
      <c r="F4332" s="151">
        <v>5</v>
      </c>
      <c r="G4332" s="151" t="s">
        <v>7138</v>
      </c>
      <c r="H4332" s="153">
        <v>9</v>
      </c>
      <c r="I4332" s="151">
        <v>17</v>
      </c>
      <c r="J4332" s="154" t="s">
        <v>72</v>
      </c>
    </row>
    <row r="4333" spans="1:10" x14ac:dyDescent="0.3">
      <c r="A4333" s="151">
        <v>4332</v>
      </c>
      <c r="B4333" s="151" t="s">
        <v>9069</v>
      </c>
      <c r="C4333" s="151" t="s">
        <v>9070</v>
      </c>
      <c r="D4333" s="151" t="s">
        <v>8999</v>
      </c>
      <c r="E4333" s="151" t="s">
        <v>9000</v>
      </c>
      <c r="F4333" s="151">
        <v>5</v>
      </c>
      <c r="G4333" s="151" t="s">
        <v>7138</v>
      </c>
      <c r="H4333" s="153">
        <v>9</v>
      </c>
      <c r="I4333" s="151">
        <v>17</v>
      </c>
      <c r="J4333" s="154" t="s">
        <v>72</v>
      </c>
    </row>
    <row r="4334" spans="1:10" x14ac:dyDescent="0.3">
      <c r="A4334" s="151">
        <v>4333</v>
      </c>
      <c r="B4334" s="151" t="s">
        <v>9071</v>
      </c>
      <c r="C4334" s="151" t="s">
        <v>9072</v>
      </c>
      <c r="D4334" s="151" t="s">
        <v>8999</v>
      </c>
      <c r="E4334" s="151" t="s">
        <v>9000</v>
      </c>
      <c r="F4334" s="151">
        <v>5</v>
      </c>
      <c r="G4334" s="151" t="s">
        <v>7138</v>
      </c>
      <c r="H4334" s="153">
        <v>9</v>
      </c>
      <c r="I4334" s="151">
        <v>17</v>
      </c>
      <c r="J4334" s="154" t="s">
        <v>88</v>
      </c>
    </row>
    <row r="4335" spans="1:10" x14ac:dyDescent="0.3">
      <c r="A4335" s="151">
        <v>4334</v>
      </c>
      <c r="B4335" s="151" t="s">
        <v>9073</v>
      </c>
      <c r="C4335" s="151" t="s">
        <v>9074</v>
      </c>
      <c r="D4335" s="151" t="s">
        <v>8999</v>
      </c>
      <c r="E4335" s="151" t="s">
        <v>9000</v>
      </c>
      <c r="F4335" s="151">
        <v>5</v>
      </c>
      <c r="G4335" s="151" t="s">
        <v>7138</v>
      </c>
      <c r="H4335" s="153">
        <v>9</v>
      </c>
      <c r="I4335" s="151">
        <v>17</v>
      </c>
      <c r="J4335" s="154" t="s">
        <v>72</v>
      </c>
    </row>
    <row r="4336" spans="1:10" x14ac:dyDescent="0.3">
      <c r="A4336" s="151">
        <v>4335</v>
      </c>
      <c r="B4336" s="151" t="s">
        <v>9075</v>
      </c>
      <c r="C4336" s="151" t="s">
        <v>9076</v>
      </c>
      <c r="D4336" s="151" t="s">
        <v>8999</v>
      </c>
      <c r="E4336" s="151" t="s">
        <v>9000</v>
      </c>
      <c r="F4336" s="151">
        <v>5</v>
      </c>
      <c r="G4336" s="151" t="s">
        <v>7138</v>
      </c>
      <c r="H4336" s="153">
        <v>9</v>
      </c>
      <c r="I4336" s="151">
        <v>17</v>
      </c>
      <c r="J4336" s="154" t="s">
        <v>72</v>
      </c>
    </row>
    <row r="4337" spans="1:10" x14ac:dyDescent="0.3">
      <c r="A4337" s="151">
        <v>4336</v>
      </c>
      <c r="B4337" s="151" t="s">
        <v>9077</v>
      </c>
      <c r="C4337" s="151" t="s">
        <v>9078</v>
      </c>
      <c r="D4337" s="151" t="s">
        <v>8999</v>
      </c>
      <c r="E4337" s="151" t="s">
        <v>9000</v>
      </c>
      <c r="F4337" s="151">
        <v>5</v>
      </c>
      <c r="G4337" s="151" t="s">
        <v>7138</v>
      </c>
      <c r="H4337" s="153">
        <v>9</v>
      </c>
      <c r="I4337" s="151">
        <v>17</v>
      </c>
      <c r="J4337" s="154" t="s">
        <v>72</v>
      </c>
    </row>
    <row r="4338" spans="1:10" x14ac:dyDescent="0.3">
      <c r="A4338" s="151">
        <v>4337</v>
      </c>
      <c r="B4338" s="151" t="s">
        <v>9079</v>
      </c>
      <c r="C4338" s="151" t="s">
        <v>9080</v>
      </c>
      <c r="D4338" s="151" t="s">
        <v>8999</v>
      </c>
      <c r="E4338" s="151" t="s">
        <v>9000</v>
      </c>
      <c r="F4338" s="151">
        <v>5</v>
      </c>
      <c r="G4338" s="151" t="s">
        <v>7138</v>
      </c>
      <c r="H4338" s="153">
        <v>9</v>
      </c>
      <c r="I4338" s="151">
        <v>17</v>
      </c>
      <c r="J4338" s="154" t="s">
        <v>72</v>
      </c>
    </row>
    <row r="4339" spans="1:10" x14ac:dyDescent="0.3">
      <c r="A4339" s="151">
        <v>4338</v>
      </c>
      <c r="B4339" s="151" t="s">
        <v>9081</v>
      </c>
      <c r="C4339" s="151" t="s">
        <v>9082</v>
      </c>
      <c r="D4339" s="151" t="s">
        <v>8999</v>
      </c>
      <c r="E4339" s="151" t="s">
        <v>9000</v>
      </c>
      <c r="F4339" s="151">
        <v>5</v>
      </c>
      <c r="G4339" s="151" t="s">
        <v>7138</v>
      </c>
      <c r="H4339" s="153">
        <v>9</v>
      </c>
      <c r="I4339" s="151">
        <v>17</v>
      </c>
      <c r="J4339" s="154" t="s">
        <v>72</v>
      </c>
    </row>
    <row r="4340" spans="1:10" x14ac:dyDescent="0.3">
      <c r="A4340" s="151">
        <v>4339</v>
      </c>
      <c r="B4340" s="151" t="s">
        <v>9083</v>
      </c>
      <c r="C4340" s="151" t="s">
        <v>9084</v>
      </c>
      <c r="D4340" s="151" t="s">
        <v>8999</v>
      </c>
      <c r="E4340" s="151" t="s">
        <v>9000</v>
      </c>
      <c r="F4340" s="151">
        <v>5</v>
      </c>
      <c r="G4340" s="151" t="s">
        <v>7138</v>
      </c>
      <c r="H4340" s="153">
        <v>9</v>
      </c>
      <c r="I4340" s="151">
        <v>17</v>
      </c>
      <c r="J4340" s="154" t="s">
        <v>72</v>
      </c>
    </row>
    <row r="4341" spans="1:10" x14ac:dyDescent="0.3">
      <c r="A4341" s="151">
        <v>4340</v>
      </c>
      <c r="B4341" s="151" t="s">
        <v>9085</v>
      </c>
      <c r="C4341" s="151" t="s">
        <v>9086</v>
      </c>
      <c r="D4341" s="151" t="s">
        <v>8999</v>
      </c>
      <c r="E4341" s="151" t="s">
        <v>9000</v>
      </c>
      <c r="F4341" s="151">
        <v>5</v>
      </c>
      <c r="G4341" s="151" t="s">
        <v>7138</v>
      </c>
      <c r="H4341" s="153">
        <v>9</v>
      </c>
      <c r="I4341" s="151">
        <v>17</v>
      </c>
      <c r="J4341" s="154" t="s">
        <v>72</v>
      </c>
    </row>
    <row r="4342" spans="1:10" x14ac:dyDescent="0.3">
      <c r="A4342" s="151">
        <v>4341</v>
      </c>
      <c r="B4342" s="151" t="s">
        <v>9087</v>
      </c>
      <c r="C4342" s="151" t="s">
        <v>9088</v>
      </c>
      <c r="D4342" s="151" t="s">
        <v>8999</v>
      </c>
      <c r="E4342" s="151" t="s">
        <v>9000</v>
      </c>
      <c r="F4342" s="151">
        <v>5</v>
      </c>
      <c r="G4342" s="151" t="s">
        <v>7138</v>
      </c>
      <c r="H4342" s="153">
        <v>9</v>
      </c>
      <c r="I4342" s="151">
        <v>17</v>
      </c>
      <c r="J4342" s="154" t="s">
        <v>72</v>
      </c>
    </row>
    <row r="4343" spans="1:10" x14ac:dyDescent="0.3">
      <c r="A4343" s="151">
        <v>4342</v>
      </c>
      <c r="B4343" s="151" t="s">
        <v>9089</v>
      </c>
      <c r="C4343" s="151" t="s">
        <v>9090</v>
      </c>
      <c r="D4343" s="151" t="s">
        <v>8999</v>
      </c>
      <c r="E4343" s="151" t="s">
        <v>9000</v>
      </c>
      <c r="F4343" s="151">
        <v>5</v>
      </c>
      <c r="G4343" s="151" t="s">
        <v>7138</v>
      </c>
      <c r="H4343" s="153">
        <v>9</v>
      </c>
      <c r="I4343" s="151">
        <v>17</v>
      </c>
      <c r="J4343" s="154" t="s">
        <v>72</v>
      </c>
    </row>
    <row r="4344" spans="1:10" x14ac:dyDescent="0.3">
      <c r="A4344" s="151">
        <v>4343</v>
      </c>
      <c r="B4344" s="151" t="s">
        <v>9091</v>
      </c>
      <c r="C4344" s="151" t="s">
        <v>9092</v>
      </c>
      <c r="D4344" s="151" t="s">
        <v>8999</v>
      </c>
      <c r="E4344" s="151" t="s">
        <v>9000</v>
      </c>
      <c r="F4344" s="151">
        <v>5</v>
      </c>
      <c r="G4344" s="151" t="s">
        <v>7138</v>
      </c>
      <c r="H4344" s="153">
        <v>9</v>
      </c>
      <c r="I4344" s="151">
        <v>17</v>
      </c>
      <c r="J4344" s="154" t="s">
        <v>72</v>
      </c>
    </row>
    <row r="4345" spans="1:10" x14ac:dyDescent="0.3">
      <c r="A4345" s="151">
        <v>4344</v>
      </c>
      <c r="B4345" s="151" t="s">
        <v>9093</v>
      </c>
      <c r="C4345" s="151" t="s">
        <v>9094</v>
      </c>
      <c r="D4345" s="151" t="s">
        <v>8999</v>
      </c>
      <c r="E4345" s="151" t="s">
        <v>9000</v>
      </c>
      <c r="F4345" s="151">
        <v>5</v>
      </c>
      <c r="G4345" s="151" t="s">
        <v>7138</v>
      </c>
      <c r="H4345" s="153">
        <v>9</v>
      </c>
      <c r="I4345" s="151">
        <v>17</v>
      </c>
      <c r="J4345" s="154" t="s">
        <v>72</v>
      </c>
    </row>
    <row r="4346" spans="1:10" x14ac:dyDescent="0.3">
      <c r="A4346" s="151">
        <v>4345</v>
      </c>
      <c r="B4346" s="151" t="s">
        <v>9095</v>
      </c>
      <c r="C4346" s="151" t="s">
        <v>9096</v>
      </c>
      <c r="D4346" s="151" t="s">
        <v>8999</v>
      </c>
      <c r="E4346" s="151" t="s">
        <v>9000</v>
      </c>
      <c r="F4346" s="151">
        <v>5</v>
      </c>
      <c r="G4346" s="151" t="s">
        <v>7138</v>
      </c>
      <c r="H4346" s="153">
        <v>9</v>
      </c>
      <c r="I4346" s="151">
        <v>17</v>
      </c>
      <c r="J4346" s="154" t="s">
        <v>72</v>
      </c>
    </row>
    <row r="4347" spans="1:10" x14ac:dyDescent="0.3">
      <c r="A4347" s="151">
        <v>4346</v>
      </c>
      <c r="B4347" s="151" t="s">
        <v>9097</v>
      </c>
      <c r="C4347" s="151" t="s">
        <v>9098</v>
      </c>
      <c r="D4347" s="151" t="s">
        <v>8999</v>
      </c>
      <c r="E4347" s="151" t="s">
        <v>9000</v>
      </c>
      <c r="F4347" s="151">
        <v>5</v>
      </c>
      <c r="G4347" s="151" t="s">
        <v>7138</v>
      </c>
      <c r="H4347" s="153">
        <v>9</v>
      </c>
      <c r="I4347" s="151">
        <v>17</v>
      </c>
      <c r="J4347" s="154" t="s">
        <v>88</v>
      </c>
    </row>
    <row r="4348" spans="1:10" x14ac:dyDescent="0.3">
      <c r="A4348" s="151">
        <v>4347</v>
      </c>
      <c r="B4348" s="151" t="s">
        <v>9099</v>
      </c>
      <c r="C4348" s="151" t="s">
        <v>9100</v>
      </c>
      <c r="D4348" s="151" t="s">
        <v>8999</v>
      </c>
      <c r="E4348" s="151" t="s">
        <v>9000</v>
      </c>
      <c r="F4348" s="151">
        <v>5</v>
      </c>
      <c r="G4348" s="151" t="s">
        <v>7138</v>
      </c>
      <c r="H4348" s="153">
        <v>9</v>
      </c>
      <c r="I4348" s="151">
        <v>17</v>
      </c>
      <c r="J4348" s="154" t="s">
        <v>88</v>
      </c>
    </row>
    <row r="4349" spans="1:10" x14ac:dyDescent="0.3">
      <c r="A4349" s="151">
        <v>4348</v>
      </c>
      <c r="B4349" s="151" t="s">
        <v>9101</v>
      </c>
      <c r="C4349" s="151" t="s">
        <v>9102</v>
      </c>
      <c r="D4349" s="151" t="s">
        <v>8999</v>
      </c>
      <c r="E4349" s="151" t="s">
        <v>9000</v>
      </c>
      <c r="F4349" s="151">
        <v>5</v>
      </c>
      <c r="G4349" s="151" t="s">
        <v>7138</v>
      </c>
      <c r="H4349" s="153">
        <v>9</v>
      </c>
      <c r="I4349" s="151">
        <v>17</v>
      </c>
      <c r="J4349" s="154" t="s">
        <v>88</v>
      </c>
    </row>
    <row r="4350" spans="1:10" x14ac:dyDescent="0.3">
      <c r="A4350" s="151">
        <v>4349</v>
      </c>
      <c r="B4350" s="151" t="s">
        <v>9103</v>
      </c>
      <c r="C4350" s="151" t="s">
        <v>9104</v>
      </c>
      <c r="D4350" s="151" t="s">
        <v>8999</v>
      </c>
      <c r="E4350" s="151" t="s">
        <v>9000</v>
      </c>
      <c r="F4350" s="151">
        <v>5</v>
      </c>
      <c r="G4350" s="151" t="s">
        <v>7138</v>
      </c>
      <c r="H4350" s="153">
        <v>9</v>
      </c>
      <c r="I4350" s="151">
        <v>17</v>
      </c>
      <c r="J4350" s="154" t="s">
        <v>72</v>
      </c>
    </row>
    <row r="4351" spans="1:10" x14ac:dyDescent="0.3">
      <c r="A4351" s="151">
        <v>4350</v>
      </c>
      <c r="B4351" s="151" t="s">
        <v>9105</v>
      </c>
      <c r="C4351" s="151" t="s">
        <v>9106</v>
      </c>
      <c r="D4351" s="151" t="s">
        <v>8999</v>
      </c>
      <c r="E4351" s="151" t="s">
        <v>9000</v>
      </c>
      <c r="F4351" s="151">
        <v>5</v>
      </c>
      <c r="G4351" s="151" t="s">
        <v>7138</v>
      </c>
      <c r="H4351" s="153">
        <v>9</v>
      </c>
      <c r="I4351" s="151">
        <v>17</v>
      </c>
      <c r="J4351" s="154" t="s">
        <v>72</v>
      </c>
    </row>
    <row r="4352" spans="1:10" x14ac:dyDescent="0.3">
      <c r="A4352" s="151">
        <v>4351</v>
      </c>
      <c r="B4352" s="151" t="s">
        <v>9107</v>
      </c>
      <c r="C4352" s="151" t="s">
        <v>9108</v>
      </c>
      <c r="D4352" s="151" t="s">
        <v>8999</v>
      </c>
      <c r="E4352" s="151" t="s">
        <v>9000</v>
      </c>
      <c r="F4352" s="151">
        <v>5</v>
      </c>
      <c r="G4352" s="151" t="s">
        <v>7138</v>
      </c>
      <c r="H4352" s="153">
        <v>9</v>
      </c>
      <c r="I4352" s="151">
        <v>17</v>
      </c>
      <c r="J4352" s="154" t="s">
        <v>72</v>
      </c>
    </row>
    <row r="4353" spans="1:10" x14ac:dyDescent="0.3">
      <c r="A4353" s="151">
        <v>4352</v>
      </c>
      <c r="B4353" s="151" t="s">
        <v>9109</v>
      </c>
      <c r="C4353" s="151" t="s">
        <v>9110</v>
      </c>
      <c r="D4353" s="151" t="s">
        <v>8999</v>
      </c>
      <c r="E4353" s="151" t="s">
        <v>9000</v>
      </c>
      <c r="F4353" s="151">
        <v>5</v>
      </c>
      <c r="G4353" s="151" t="s">
        <v>7138</v>
      </c>
      <c r="H4353" s="153">
        <v>9</v>
      </c>
      <c r="I4353" s="151">
        <v>17</v>
      </c>
      <c r="J4353" s="154" t="s">
        <v>72</v>
      </c>
    </row>
    <row r="4354" spans="1:10" x14ac:dyDescent="0.3">
      <c r="A4354" s="151">
        <v>4353</v>
      </c>
      <c r="B4354" s="151" t="s">
        <v>9111</v>
      </c>
      <c r="C4354" s="151" t="s">
        <v>9112</v>
      </c>
      <c r="D4354" s="151" t="s">
        <v>8999</v>
      </c>
      <c r="E4354" s="151" t="s">
        <v>9000</v>
      </c>
      <c r="F4354" s="151">
        <v>5</v>
      </c>
      <c r="G4354" s="151" t="s">
        <v>7138</v>
      </c>
      <c r="H4354" s="153">
        <v>9</v>
      </c>
      <c r="I4354" s="151">
        <v>17</v>
      </c>
      <c r="J4354" s="154" t="s">
        <v>88</v>
      </c>
    </row>
    <row r="4355" spans="1:10" x14ac:dyDescent="0.3">
      <c r="A4355" s="151">
        <v>4354</v>
      </c>
      <c r="B4355" s="151" t="s">
        <v>9113</v>
      </c>
      <c r="C4355" s="151" t="s">
        <v>9114</v>
      </c>
      <c r="D4355" s="151" t="s">
        <v>8999</v>
      </c>
      <c r="E4355" s="151" t="s">
        <v>9000</v>
      </c>
      <c r="F4355" s="151">
        <v>5</v>
      </c>
      <c r="G4355" s="151" t="s">
        <v>7138</v>
      </c>
      <c r="H4355" s="153">
        <v>9</v>
      </c>
      <c r="I4355" s="151">
        <v>17</v>
      </c>
      <c r="J4355" s="154" t="s">
        <v>88</v>
      </c>
    </row>
    <row r="4356" spans="1:10" x14ac:dyDescent="0.3">
      <c r="A4356" s="151">
        <v>4355</v>
      </c>
      <c r="B4356" s="151" t="s">
        <v>9115</v>
      </c>
      <c r="C4356" s="151" t="s">
        <v>9116</v>
      </c>
      <c r="D4356" s="151" t="s">
        <v>8999</v>
      </c>
      <c r="E4356" s="151" t="s">
        <v>9000</v>
      </c>
      <c r="F4356" s="151">
        <v>5</v>
      </c>
      <c r="G4356" s="151" t="s">
        <v>7138</v>
      </c>
      <c r="H4356" s="153">
        <v>9</v>
      </c>
      <c r="I4356" s="151">
        <v>17</v>
      </c>
      <c r="J4356" s="154" t="s">
        <v>72</v>
      </c>
    </row>
    <row r="4357" spans="1:10" x14ac:dyDescent="0.3">
      <c r="A4357" s="151">
        <v>4356</v>
      </c>
      <c r="B4357" s="151" t="s">
        <v>9117</v>
      </c>
      <c r="C4357" s="151" t="s">
        <v>9118</v>
      </c>
      <c r="D4357" s="151" t="s">
        <v>8999</v>
      </c>
      <c r="E4357" s="151" t="s">
        <v>9000</v>
      </c>
      <c r="F4357" s="151">
        <v>5</v>
      </c>
      <c r="G4357" s="151" t="s">
        <v>7138</v>
      </c>
      <c r="H4357" s="153">
        <v>9</v>
      </c>
      <c r="I4357" s="151">
        <v>17</v>
      </c>
      <c r="J4357" s="154" t="s">
        <v>88</v>
      </c>
    </row>
    <row r="4358" spans="1:10" x14ac:dyDescent="0.3">
      <c r="A4358" s="151">
        <v>4357</v>
      </c>
      <c r="B4358" s="151" t="s">
        <v>9119</v>
      </c>
      <c r="C4358" s="151" t="s">
        <v>9120</v>
      </c>
      <c r="D4358" s="151" t="s">
        <v>8999</v>
      </c>
      <c r="E4358" s="151" t="s">
        <v>9000</v>
      </c>
      <c r="F4358" s="151">
        <v>5</v>
      </c>
      <c r="G4358" s="151" t="s">
        <v>7138</v>
      </c>
      <c r="H4358" s="153">
        <v>9</v>
      </c>
      <c r="I4358" s="151">
        <v>17</v>
      </c>
      <c r="J4358" s="154" t="s">
        <v>72</v>
      </c>
    </row>
    <row r="4359" spans="1:10" x14ac:dyDescent="0.3">
      <c r="A4359" s="151">
        <v>4358</v>
      </c>
      <c r="B4359" s="151" t="s">
        <v>9121</v>
      </c>
      <c r="C4359" s="151" t="s">
        <v>9122</v>
      </c>
      <c r="D4359" s="151" t="s">
        <v>8999</v>
      </c>
      <c r="E4359" s="151" t="s">
        <v>9000</v>
      </c>
      <c r="F4359" s="151">
        <v>5</v>
      </c>
      <c r="G4359" s="151" t="s">
        <v>7138</v>
      </c>
      <c r="H4359" s="153">
        <v>9</v>
      </c>
      <c r="I4359" s="151">
        <v>17</v>
      </c>
      <c r="J4359" s="154" t="s">
        <v>72</v>
      </c>
    </row>
    <row r="4360" spans="1:10" x14ac:dyDescent="0.3">
      <c r="A4360" s="151">
        <v>4359</v>
      </c>
      <c r="B4360" s="151" t="s">
        <v>9123</v>
      </c>
      <c r="C4360" s="151" t="s">
        <v>9124</v>
      </c>
      <c r="D4360" s="151" t="s">
        <v>8999</v>
      </c>
      <c r="E4360" s="151" t="s">
        <v>9000</v>
      </c>
      <c r="F4360" s="151">
        <v>5</v>
      </c>
      <c r="G4360" s="151" t="s">
        <v>7138</v>
      </c>
      <c r="H4360" s="153">
        <v>9</v>
      </c>
      <c r="I4360" s="151">
        <v>17</v>
      </c>
      <c r="J4360" s="154" t="s">
        <v>88</v>
      </c>
    </row>
    <row r="4361" spans="1:10" x14ac:dyDescent="0.3">
      <c r="A4361" s="151">
        <v>4360</v>
      </c>
      <c r="B4361" s="151" t="s">
        <v>9125</v>
      </c>
      <c r="C4361" s="151" t="s">
        <v>9126</v>
      </c>
      <c r="D4361" s="151" t="s">
        <v>8999</v>
      </c>
      <c r="E4361" s="151" t="s">
        <v>9000</v>
      </c>
      <c r="F4361" s="151">
        <v>5</v>
      </c>
      <c r="G4361" s="151" t="s">
        <v>7138</v>
      </c>
      <c r="H4361" s="153">
        <v>9</v>
      </c>
      <c r="I4361" s="151">
        <v>17</v>
      </c>
      <c r="J4361" s="154" t="s">
        <v>88</v>
      </c>
    </row>
    <row r="4362" spans="1:10" x14ac:dyDescent="0.3">
      <c r="A4362" s="151">
        <v>4361</v>
      </c>
      <c r="B4362" s="151" t="s">
        <v>9127</v>
      </c>
      <c r="C4362" s="151" t="s">
        <v>9128</v>
      </c>
      <c r="D4362" s="151" t="s">
        <v>8999</v>
      </c>
      <c r="E4362" s="151" t="s">
        <v>9000</v>
      </c>
      <c r="F4362" s="151">
        <v>5</v>
      </c>
      <c r="G4362" s="151" t="s">
        <v>7138</v>
      </c>
      <c r="H4362" s="153">
        <v>9</v>
      </c>
      <c r="I4362" s="151">
        <v>17</v>
      </c>
      <c r="J4362" s="154" t="s">
        <v>72</v>
      </c>
    </row>
    <row r="4363" spans="1:10" x14ac:dyDescent="0.3">
      <c r="A4363" s="151">
        <v>4362</v>
      </c>
      <c r="B4363" s="151" t="s">
        <v>9129</v>
      </c>
      <c r="C4363" s="151" t="s">
        <v>9130</v>
      </c>
      <c r="D4363" s="151" t="s">
        <v>8999</v>
      </c>
      <c r="E4363" s="151" t="s">
        <v>9000</v>
      </c>
      <c r="F4363" s="151">
        <v>5</v>
      </c>
      <c r="G4363" s="151" t="s">
        <v>7138</v>
      </c>
      <c r="H4363" s="153">
        <v>9</v>
      </c>
      <c r="I4363" s="151">
        <v>17</v>
      </c>
      <c r="J4363" s="154" t="s">
        <v>72</v>
      </c>
    </row>
    <row r="4364" spans="1:10" x14ac:dyDescent="0.3">
      <c r="A4364" s="151">
        <v>4363</v>
      </c>
      <c r="B4364" s="151" t="s">
        <v>9131</v>
      </c>
      <c r="C4364" s="151" t="s">
        <v>9132</v>
      </c>
      <c r="D4364" s="151" t="s">
        <v>8999</v>
      </c>
      <c r="E4364" s="151" t="s">
        <v>9000</v>
      </c>
      <c r="F4364" s="151">
        <v>5</v>
      </c>
      <c r="G4364" s="151" t="s">
        <v>7138</v>
      </c>
      <c r="H4364" s="153">
        <v>9</v>
      </c>
      <c r="I4364" s="151">
        <v>17</v>
      </c>
      <c r="J4364" s="154" t="s">
        <v>72</v>
      </c>
    </row>
    <row r="4365" spans="1:10" x14ac:dyDescent="0.3">
      <c r="A4365" s="151">
        <v>4364</v>
      </c>
      <c r="B4365" s="151" t="s">
        <v>9133</v>
      </c>
      <c r="C4365" s="151" t="s">
        <v>9134</v>
      </c>
      <c r="D4365" s="151" t="s">
        <v>8999</v>
      </c>
      <c r="E4365" s="151" t="s">
        <v>9000</v>
      </c>
      <c r="F4365" s="151">
        <v>5</v>
      </c>
      <c r="G4365" s="151" t="s">
        <v>7138</v>
      </c>
      <c r="H4365" s="153">
        <v>9</v>
      </c>
      <c r="I4365" s="151">
        <v>17</v>
      </c>
      <c r="J4365" s="154" t="s">
        <v>88</v>
      </c>
    </row>
    <row r="4366" spans="1:10" x14ac:dyDescent="0.3">
      <c r="A4366" s="151">
        <v>4365</v>
      </c>
      <c r="B4366" s="151" t="s">
        <v>9135</v>
      </c>
      <c r="C4366" s="151" t="s">
        <v>9136</v>
      </c>
      <c r="D4366" s="151" t="s">
        <v>8999</v>
      </c>
      <c r="E4366" s="151" t="s">
        <v>9000</v>
      </c>
      <c r="F4366" s="151">
        <v>5</v>
      </c>
      <c r="G4366" s="151" t="s">
        <v>7138</v>
      </c>
      <c r="H4366" s="153">
        <v>9</v>
      </c>
      <c r="I4366" s="151">
        <v>17</v>
      </c>
      <c r="J4366" s="154" t="s">
        <v>72</v>
      </c>
    </row>
    <row r="4367" spans="1:10" x14ac:dyDescent="0.3">
      <c r="A4367" s="151">
        <v>4366</v>
      </c>
      <c r="B4367" s="151" t="s">
        <v>9137</v>
      </c>
      <c r="C4367" s="151" t="s">
        <v>9138</v>
      </c>
      <c r="D4367" s="151" t="s">
        <v>8999</v>
      </c>
      <c r="E4367" s="151" t="s">
        <v>9000</v>
      </c>
      <c r="F4367" s="151">
        <v>5</v>
      </c>
      <c r="G4367" s="151" t="s">
        <v>7138</v>
      </c>
      <c r="H4367" s="153">
        <v>9</v>
      </c>
      <c r="I4367" s="151">
        <v>17</v>
      </c>
      <c r="J4367" s="154" t="s">
        <v>88</v>
      </c>
    </row>
    <row r="4368" spans="1:10" x14ac:dyDescent="0.3">
      <c r="A4368" s="151">
        <v>4367</v>
      </c>
      <c r="B4368" s="151" t="s">
        <v>9139</v>
      </c>
      <c r="C4368" s="151" t="s">
        <v>9140</v>
      </c>
      <c r="D4368" s="151" t="s">
        <v>8999</v>
      </c>
      <c r="E4368" s="151" t="s">
        <v>9000</v>
      </c>
      <c r="F4368" s="151">
        <v>5</v>
      </c>
      <c r="G4368" s="151" t="s">
        <v>7138</v>
      </c>
      <c r="H4368" s="153">
        <v>9</v>
      </c>
      <c r="I4368" s="151">
        <v>17</v>
      </c>
      <c r="J4368" s="154" t="s">
        <v>72</v>
      </c>
    </row>
    <row r="4369" spans="1:10" x14ac:dyDescent="0.3">
      <c r="A4369" s="151">
        <v>4368</v>
      </c>
      <c r="B4369" s="151" t="s">
        <v>9141</v>
      </c>
      <c r="C4369" s="151" t="s">
        <v>9142</v>
      </c>
      <c r="D4369" s="151" t="s">
        <v>8999</v>
      </c>
      <c r="E4369" s="151" t="s">
        <v>9000</v>
      </c>
      <c r="F4369" s="151">
        <v>5</v>
      </c>
      <c r="G4369" s="151" t="s">
        <v>7138</v>
      </c>
      <c r="H4369" s="153">
        <v>9</v>
      </c>
      <c r="I4369" s="151">
        <v>17</v>
      </c>
      <c r="J4369" s="154" t="s">
        <v>88</v>
      </c>
    </row>
    <row r="4370" spans="1:10" x14ac:dyDescent="0.3">
      <c r="A4370" s="151">
        <v>4369</v>
      </c>
      <c r="B4370" s="151" t="s">
        <v>9143</v>
      </c>
      <c r="C4370" s="151" t="s">
        <v>9144</v>
      </c>
      <c r="D4370" s="151" t="s">
        <v>8999</v>
      </c>
      <c r="E4370" s="151" t="s">
        <v>9000</v>
      </c>
      <c r="F4370" s="151">
        <v>5</v>
      </c>
      <c r="G4370" s="151" t="s">
        <v>7138</v>
      </c>
      <c r="H4370" s="153">
        <v>9</v>
      </c>
      <c r="I4370" s="151">
        <v>17</v>
      </c>
      <c r="J4370" s="154" t="s">
        <v>72</v>
      </c>
    </row>
    <row r="4371" spans="1:10" x14ac:dyDescent="0.3">
      <c r="A4371" s="151">
        <v>4370</v>
      </c>
      <c r="B4371" s="151" t="s">
        <v>9145</v>
      </c>
      <c r="C4371" s="151" t="s">
        <v>9146</v>
      </c>
      <c r="D4371" s="151" t="s">
        <v>9147</v>
      </c>
      <c r="E4371" s="151" t="s">
        <v>9148</v>
      </c>
      <c r="F4371" s="151">
        <v>3</v>
      </c>
      <c r="G4371" s="151" t="s">
        <v>3113</v>
      </c>
      <c r="H4371" s="153">
        <v>9</v>
      </c>
      <c r="I4371" s="151">
        <v>17</v>
      </c>
      <c r="J4371" s="154" t="s">
        <v>72</v>
      </c>
    </row>
    <row r="4372" spans="1:10" x14ac:dyDescent="0.3">
      <c r="A4372" s="151">
        <v>4371</v>
      </c>
      <c r="B4372" s="151" t="s">
        <v>9149</v>
      </c>
      <c r="C4372" s="151" t="s">
        <v>9150</v>
      </c>
      <c r="D4372" s="151" t="s">
        <v>9147</v>
      </c>
      <c r="E4372" s="151" t="s">
        <v>9148</v>
      </c>
      <c r="F4372" s="151">
        <v>3</v>
      </c>
      <c r="G4372" s="151" t="s">
        <v>3113</v>
      </c>
      <c r="H4372" s="153">
        <v>9</v>
      </c>
      <c r="I4372" s="151">
        <v>17</v>
      </c>
      <c r="J4372" s="154" t="s">
        <v>72</v>
      </c>
    </row>
    <row r="4373" spans="1:10" x14ac:dyDescent="0.3">
      <c r="A4373" s="151">
        <v>4372</v>
      </c>
      <c r="B4373" s="151" t="s">
        <v>9151</v>
      </c>
      <c r="C4373" s="151" t="s">
        <v>9152</v>
      </c>
      <c r="D4373" s="151" t="s">
        <v>9147</v>
      </c>
      <c r="E4373" s="151" t="s">
        <v>9148</v>
      </c>
      <c r="F4373" s="151">
        <v>3</v>
      </c>
      <c r="G4373" s="151" t="s">
        <v>3113</v>
      </c>
      <c r="H4373" s="153">
        <v>9</v>
      </c>
      <c r="I4373" s="151">
        <v>17</v>
      </c>
      <c r="J4373" s="154" t="s">
        <v>72</v>
      </c>
    </row>
    <row r="4374" spans="1:10" x14ac:dyDescent="0.3">
      <c r="A4374" s="151">
        <v>4373</v>
      </c>
      <c r="B4374" s="151" t="s">
        <v>9153</v>
      </c>
      <c r="C4374" s="151" t="s">
        <v>9154</v>
      </c>
      <c r="D4374" s="151" t="s">
        <v>9147</v>
      </c>
      <c r="E4374" s="151" t="s">
        <v>9148</v>
      </c>
      <c r="F4374" s="151">
        <v>3</v>
      </c>
      <c r="G4374" s="151" t="s">
        <v>3113</v>
      </c>
      <c r="H4374" s="153">
        <v>9</v>
      </c>
      <c r="I4374" s="151">
        <v>17</v>
      </c>
      <c r="J4374" s="154" t="s">
        <v>72</v>
      </c>
    </row>
    <row r="4375" spans="1:10" x14ac:dyDescent="0.3">
      <c r="A4375" s="151">
        <v>4374</v>
      </c>
      <c r="B4375" s="151" t="s">
        <v>9155</v>
      </c>
      <c r="C4375" s="151" t="s">
        <v>9156</v>
      </c>
      <c r="D4375" s="151" t="s">
        <v>9147</v>
      </c>
      <c r="E4375" s="151" t="s">
        <v>9148</v>
      </c>
      <c r="F4375" s="151">
        <v>3</v>
      </c>
      <c r="G4375" s="151" t="s">
        <v>3113</v>
      </c>
      <c r="H4375" s="153">
        <v>9</v>
      </c>
      <c r="I4375" s="151">
        <v>17</v>
      </c>
      <c r="J4375" s="154" t="s">
        <v>72</v>
      </c>
    </row>
    <row r="4376" spans="1:10" x14ac:dyDescent="0.3">
      <c r="A4376" s="151">
        <v>4375</v>
      </c>
      <c r="B4376" s="151" t="s">
        <v>9157</v>
      </c>
      <c r="C4376" s="151" t="s">
        <v>9158</v>
      </c>
      <c r="D4376" s="151" t="s">
        <v>9147</v>
      </c>
      <c r="E4376" s="151" t="s">
        <v>9148</v>
      </c>
      <c r="F4376" s="151">
        <v>3</v>
      </c>
      <c r="G4376" s="151" t="s">
        <v>3113</v>
      </c>
      <c r="H4376" s="153">
        <v>9</v>
      </c>
      <c r="I4376" s="151">
        <v>17</v>
      </c>
      <c r="J4376" s="154" t="s">
        <v>72</v>
      </c>
    </row>
    <row r="4377" spans="1:10" x14ac:dyDescent="0.3">
      <c r="A4377" s="151">
        <v>4376</v>
      </c>
      <c r="B4377" s="151" t="s">
        <v>9159</v>
      </c>
      <c r="C4377" s="151" t="s">
        <v>9160</v>
      </c>
      <c r="D4377" s="151" t="s">
        <v>9147</v>
      </c>
      <c r="E4377" s="151" t="s">
        <v>9148</v>
      </c>
      <c r="F4377" s="151">
        <v>3</v>
      </c>
      <c r="G4377" s="151" t="s">
        <v>3113</v>
      </c>
      <c r="H4377" s="153">
        <v>9</v>
      </c>
      <c r="I4377" s="151">
        <v>17</v>
      </c>
      <c r="J4377" s="154" t="s">
        <v>72</v>
      </c>
    </row>
    <row r="4378" spans="1:10" x14ac:dyDescent="0.3">
      <c r="A4378" s="151">
        <v>4377</v>
      </c>
      <c r="B4378" s="151" t="s">
        <v>9161</v>
      </c>
      <c r="C4378" s="151" t="s">
        <v>9162</v>
      </c>
      <c r="D4378" s="151" t="s">
        <v>9147</v>
      </c>
      <c r="E4378" s="151" t="s">
        <v>9148</v>
      </c>
      <c r="F4378" s="151">
        <v>3</v>
      </c>
      <c r="G4378" s="151" t="s">
        <v>3113</v>
      </c>
      <c r="H4378" s="153">
        <v>8</v>
      </c>
      <c r="I4378" s="151">
        <v>16</v>
      </c>
      <c r="J4378" s="154" t="s">
        <v>161</v>
      </c>
    </row>
    <row r="4379" spans="1:10" x14ac:dyDescent="0.3">
      <c r="A4379" s="151">
        <v>4378</v>
      </c>
      <c r="B4379" s="151" t="s">
        <v>9163</v>
      </c>
      <c r="C4379" s="151" t="s">
        <v>9164</v>
      </c>
      <c r="D4379" s="151" t="s">
        <v>9147</v>
      </c>
      <c r="E4379" s="151" t="s">
        <v>9148</v>
      </c>
      <c r="F4379" s="151">
        <v>3</v>
      </c>
      <c r="G4379" s="151" t="s">
        <v>3113</v>
      </c>
      <c r="H4379" s="153">
        <v>8</v>
      </c>
      <c r="I4379" s="151">
        <v>16</v>
      </c>
      <c r="J4379" s="154" t="s">
        <v>161</v>
      </c>
    </row>
    <row r="4380" spans="1:10" x14ac:dyDescent="0.3">
      <c r="A4380" s="151">
        <v>4379</v>
      </c>
      <c r="B4380" s="151" t="s">
        <v>9165</v>
      </c>
      <c r="C4380" s="151" t="s">
        <v>9166</v>
      </c>
      <c r="D4380" s="151" t="s">
        <v>9147</v>
      </c>
      <c r="E4380" s="151" t="s">
        <v>9148</v>
      </c>
      <c r="F4380" s="151">
        <v>3</v>
      </c>
      <c r="G4380" s="151" t="s">
        <v>3113</v>
      </c>
      <c r="H4380" s="153">
        <v>8</v>
      </c>
      <c r="I4380" s="151">
        <v>16</v>
      </c>
      <c r="J4380" s="154" t="s">
        <v>161</v>
      </c>
    </row>
    <row r="4381" spans="1:10" x14ac:dyDescent="0.3">
      <c r="A4381" s="151">
        <v>4380</v>
      </c>
      <c r="B4381" s="151" t="s">
        <v>9167</v>
      </c>
      <c r="C4381" s="151" t="s">
        <v>9168</v>
      </c>
      <c r="D4381" s="151" t="s">
        <v>9147</v>
      </c>
      <c r="E4381" s="151" t="s">
        <v>9148</v>
      </c>
      <c r="F4381" s="151">
        <v>3</v>
      </c>
      <c r="G4381" s="151" t="s">
        <v>3113</v>
      </c>
      <c r="H4381" s="153">
        <v>9</v>
      </c>
      <c r="I4381" s="151">
        <v>17</v>
      </c>
      <c r="J4381" s="154" t="s">
        <v>72</v>
      </c>
    </row>
    <row r="4382" spans="1:10" x14ac:dyDescent="0.3">
      <c r="A4382" s="151">
        <v>4381</v>
      </c>
      <c r="B4382" s="151" t="s">
        <v>9169</v>
      </c>
      <c r="C4382" s="151" t="s">
        <v>9170</v>
      </c>
      <c r="D4382" s="151" t="s">
        <v>9147</v>
      </c>
      <c r="E4382" s="151" t="s">
        <v>9148</v>
      </c>
      <c r="F4382" s="151">
        <v>3</v>
      </c>
      <c r="G4382" s="151" t="s">
        <v>3113</v>
      </c>
      <c r="H4382" s="153">
        <v>9</v>
      </c>
      <c r="I4382" s="151">
        <v>17</v>
      </c>
      <c r="J4382" s="154" t="s">
        <v>72</v>
      </c>
    </row>
    <row r="4383" spans="1:10" x14ac:dyDescent="0.3">
      <c r="A4383" s="151">
        <v>4382</v>
      </c>
      <c r="B4383" s="151" t="s">
        <v>9171</v>
      </c>
      <c r="C4383" s="151" t="s">
        <v>9172</v>
      </c>
      <c r="D4383" s="151" t="s">
        <v>9173</v>
      </c>
      <c r="E4383" s="151" t="s">
        <v>9174</v>
      </c>
      <c r="F4383" s="151">
        <v>3</v>
      </c>
      <c r="G4383" s="151" t="s">
        <v>3113</v>
      </c>
      <c r="H4383" s="153">
        <v>9</v>
      </c>
      <c r="I4383" s="151">
        <v>17</v>
      </c>
      <c r="J4383" s="154" t="s">
        <v>72</v>
      </c>
    </row>
    <row r="4384" spans="1:10" x14ac:dyDescent="0.3">
      <c r="A4384" s="151">
        <v>4383</v>
      </c>
      <c r="B4384" s="151" t="s">
        <v>9175</v>
      </c>
      <c r="C4384" s="151" t="s">
        <v>9176</v>
      </c>
      <c r="D4384" s="151" t="s">
        <v>9173</v>
      </c>
      <c r="E4384" s="151" t="s">
        <v>9174</v>
      </c>
      <c r="F4384" s="151">
        <v>3</v>
      </c>
      <c r="G4384" s="151" t="s">
        <v>3113</v>
      </c>
      <c r="H4384" s="153">
        <v>9</v>
      </c>
      <c r="I4384" s="151">
        <v>17</v>
      </c>
      <c r="J4384" s="154" t="s">
        <v>72</v>
      </c>
    </row>
    <row r="4385" spans="1:10" x14ac:dyDescent="0.3">
      <c r="A4385" s="151">
        <v>4384</v>
      </c>
      <c r="B4385" s="151" t="s">
        <v>9177</v>
      </c>
      <c r="C4385" s="151" t="s">
        <v>9178</v>
      </c>
      <c r="D4385" s="151" t="s">
        <v>9173</v>
      </c>
      <c r="E4385" s="151" t="s">
        <v>9174</v>
      </c>
      <c r="F4385" s="151">
        <v>3</v>
      </c>
      <c r="G4385" s="151" t="s">
        <v>3113</v>
      </c>
      <c r="H4385" s="153">
        <v>8</v>
      </c>
      <c r="I4385" s="151">
        <v>16</v>
      </c>
      <c r="J4385" s="154" t="s">
        <v>161</v>
      </c>
    </row>
    <row r="4386" spans="1:10" x14ac:dyDescent="0.3">
      <c r="A4386" s="151">
        <v>4385</v>
      </c>
      <c r="B4386" s="151" t="s">
        <v>9179</v>
      </c>
      <c r="C4386" s="151" t="s">
        <v>9180</v>
      </c>
      <c r="D4386" s="151" t="s">
        <v>9173</v>
      </c>
      <c r="E4386" s="151" t="s">
        <v>9174</v>
      </c>
      <c r="F4386" s="151">
        <v>3</v>
      </c>
      <c r="G4386" s="151" t="s">
        <v>3113</v>
      </c>
      <c r="H4386" s="153">
        <v>8</v>
      </c>
      <c r="I4386" s="151">
        <v>16</v>
      </c>
      <c r="J4386" s="154" t="s">
        <v>161</v>
      </c>
    </row>
    <row r="4387" spans="1:10" x14ac:dyDescent="0.3">
      <c r="A4387" s="151">
        <v>4386</v>
      </c>
      <c r="B4387" s="151" t="s">
        <v>9181</v>
      </c>
      <c r="C4387" s="151" t="s">
        <v>9182</v>
      </c>
      <c r="D4387" s="151" t="s">
        <v>9173</v>
      </c>
      <c r="E4387" s="151" t="s">
        <v>9174</v>
      </c>
      <c r="F4387" s="151">
        <v>3</v>
      </c>
      <c r="G4387" s="151" t="s">
        <v>3113</v>
      </c>
      <c r="H4387" s="153">
        <v>8</v>
      </c>
      <c r="I4387" s="151">
        <v>16</v>
      </c>
      <c r="J4387" s="154" t="s">
        <v>161</v>
      </c>
    </row>
    <row r="4388" spans="1:10" x14ac:dyDescent="0.3">
      <c r="A4388" s="151">
        <v>4387</v>
      </c>
      <c r="B4388" s="151" t="s">
        <v>9183</v>
      </c>
      <c r="C4388" s="151" t="s">
        <v>9184</v>
      </c>
      <c r="D4388" s="151" t="s">
        <v>9173</v>
      </c>
      <c r="E4388" s="151" t="s">
        <v>9174</v>
      </c>
      <c r="F4388" s="151">
        <v>3</v>
      </c>
      <c r="G4388" s="151" t="s">
        <v>3113</v>
      </c>
      <c r="H4388" s="153">
        <v>9</v>
      </c>
      <c r="I4388" s="151">
        <v>17</v>
      </c>
      <c r="J4388" s="154" t="s">
        <v>72</v>
      </c>
    </row>
    <row r="4389" spans="1:10" x14ac:dyDescent="0.3">
      <c r="A4389" s="151">
        <v>4388</v>
      </c>
      <c r="B4389" s="151" t="s">
        <v>9185</v>
      </c>
      <c r="C4389" s="151" t="s">
        <v>9186</v>
      </c>
      <c r="D4389" s="151" t="s">
        <v>9173</v>
      </c>
      <c r="E4389" s="151" t="s">
        <v>9174</v>
      </c>
      <c r="F4389" s="151">
        <v>3</v>
      </c>
      <c r="G4389" s="151" t="s">
        <v>3113</v>
      </c>
      <c r="H4389" s="153">
        <v>8</v>
      </c>
      <c r="I4389" s="151">
        <v>16</v>
      </c>
      <c r="J4389" s="154" t="s">
        <v>161</v>
      </c>
    </row>
    <row r="4390" spans="1:10" x14ac:dyDescent="0.3">
      <c r="A4390" s="151">
        <v>4389</v>
      </c>
      <c r="B4390" s="151" t="s">
        <v>9187</v>
      </c>
      <c r="C4390" s="151" t="s">
        <v>9188</v>
      </c>
      <c r="D4390" s="151" t="s">
        <v>9173</v>
      </c>
      <c r="E4390" s="151" t="s">
        <v>9174</v>
      </c>
      <c r="F4390" s="151">
        <v>3</v>
      </c>
      <c r="G4390" s="151" t="s">
        <v>3113</v>
      </c>
      <c r="H4390" s="153">
        <v>8</v>
      </c>
      <c r="I4390" s="151">
        <v>16</v>
      </c>
      <c r="J4390" s="154" t="s">
        <v>161</v>
      </c>
    </row>
    <row r="4391" spans="1:10" x14ac:dyDescent="0.3">
      <c r="A4391" s="151">
        <v>4390</v>
      </c>
      <c r="B4391" s="151" t="s">
        <v>9189</v>
      </c>
      <c r="C4391" s="151" t="s">
        <v>9190</v>
      </c>
      <c r="D4391" s="151" t="s">
        <v>9173</v>
      </c>
      <c r="E4391" s="151" t="s">
        <v>9174</v>
      </c>
      <c r="F4391" s="151">
        <v>3</v>
      </c>
      <c r="G4391" s="151" t="s">
        <v>3113</v>
      </c>
      <c r="H4391" s="153">
        <v>9</v>
      </c>
      <c r="I4391" s="151">
        <v>17</v>
      </c>
      <c r="J4391" s="154" t="s">
        <v>72</v>
      </c>
    </row>
    <row r="4392" spans="1:10" x14ac:dyDescent="0.3">
      <c r="A4392" s="151">
        <v>4391</v>
      </c>
      <c r="B4392" s="151" t="s">
        <v>9191</v>
      </c>
      <c r="C4392" s="151" t="s">
        <v>9192</v>
      </c>
      <c r="D4392" s="151" t="s">
        <v>9173</v>
      </c>
      <c r="E4392" s="151" t="s">
        <v>9174</v>
      </c>
      <c r="F4392" s="151">
        <v>3</v>
      </c>
      <c r="G4392" s="151" t="s">
        <v>3113</v>
      </c>
      <c r="H4392" s="153">
        <v>9</v>
      </c>
      <c r="I4392" s="151">
        <v>17</v>
      </c>
      <c r="J4392" s="154" t="s">
        <v>72</v>
      </c>
    </row>
    <row r="4393" spans="1:10" x14ac:dyDescent="0.3">
      <c r="A4393" s="151">
        <v>4392</v>
      </c>
      <c r="B4393" s="151" t="s">
        <v>9193</v>
      </c>
      <c r="C4393" s="151" t="s">
        <v>9194</v>
      </c>
      <c r="D4393" s="151" t="s">
        <v>9195</v>
      </c>
      <c r="E4393" s="151" t="s">
        <v>9196</v>
      </c>
      <c r="F4393" s="151">
        <v>3</v>
      </c>
      <c r="G4393" s="151" t="s">
        <v>3113</v>
      </c>
      <c r="H4393" s="153">
        <v>9</v>
      </c>
      <c r="I4393" s="151">
        <v>17</v>
      </c>
      <c r="J4393" s="154" t="s">
        <v>72</v>
      </c>
    </row>
    <row r="4394" spans="1:10" x14ac:dyDescent="0.3">
      <c r="A4394" s="151">
        <v>4393</v>
      </c>
      <c r="B4394" s="151" t="s">
        <v>9197</v>
      </c>
      <c r="C4394" s="151" t="s">
        <v>9198</v>
      </c>
      <c r="D4394" s="151" t="s">
        <v>9195</v>
      </c>
      <c r="E4394" s="151" t="s">
        <v>9196</v>
      </c>
      <c r="F4394" s="151">
        <v>3</v>
      </c>
      <c r="G4394" s="151" t="s">
        <v>3113</v>
      </c>
      <c r="H4394" s="153">
        <v>9</v>
      </c>
      <c r="I4394" s="151">
        <v>17</v>
      </c>
      <c r="J4394" s="154" t="s">
        <v>72</v>
      </c>
    </row>
    <row r="4395" spans="1:10" x14ac:dyDescent="0.3">
      <c r="A4395" s="151">
        <v>4394</v>
      </c>
      <c r="B4395" s="151" t="s">
        <v>9199</v>
      </c>
      <c r="C4395" s="151" t="s">
        <v>9200</v>
      </c>
      <c r="D4395" s="151" t="s">
        <v>9195</v>
      </c>
      <c r="E4395" s="151" t="s">
        <v>9196</v>
      </c>
      <c r="F4395" s="151">
        <v>3</v>
      </c>
      <c r="G4395" s="151" t="s">
        <v>3113</v>
      </c>
      <c r="H4395" s="153">
        <v>8</v>
      </c>
      <c r="I4395" s="151">
        <v>16</v>
      </c>
      <c r="J4395" s="154" t="s">
        <v>161</v>
      </c>
    </row>
    <row r="4396" spans="1:10" x14ac:dyDescent="0.3">
      <c r="A4396" s="151">
        <v>4395</v>
      </c>
      <c r="B4396" s="151" t="s">
        <v>9201</v>
      </c>
      <c r="C4396" s="151" t="s">
        <v>9202</v>
      </c>
      <c r="D4396" s="151" t="s">
        <v>9195</v>
      </c>
      <c r="E4396" s="151" t="s">
        <v>9196</v>
      </c>
      <c r="F4396" s="151">
        <v>3</v>
      </c>
      <c r="G4396" s="151" t="s">
        <v>3113</v>
      </c>
      <c r="H4396" s="153">
        <v>9</v>
      </c>
      <c r="I4396" s="151">
        <v>17</v>
      </c>
      <c r="J4396" s="154" t="s">
        <v>72</v>
      </c>
    </row>
    <row r="4397" spans="1:10" x14ac:dyDescent="0.3">
      <c r="A4397" s="151">
        <v>4396</v>
      </c>
      <c r="B4397" s="151" t="s">
        <v>9203</v>
      </c>
      <c r="C4397" s="151" t="s">
        <v>9204</v>
      </c>
      <c r="D4397" s="151" t="s">
        <v>9195</v>
      </c>
      <c r="E4397" s="151" t="s">
        <v>9196</v>
      </c>
      <c r="F4397" s="151">
        <v>3</v>
      </c>
      <c r="G4397" s="151" t="s">
        <v>3113</v>
      </c>
      <c r="H4397" s="153">
        <v>9</v>
      </c>
      <c r="I4397" s="151">
        <v>17</v>
      </c>
      <c r="J4397" s="154" t="s">
        <v>72</v>
      </c>
    </row>
    <row r="4398" spans="1:10" x14ac:dyDescent="0.3">
      <c r="A4398" s="151">
        <v>4397</v>
      </c>
      <c r="B4398" s="151" t="s">
        <v>9205</v>
      </c>
      <c r="C4398" s="151" t="s">
        <v>9206</v>
      </c>
      <c r="D4398" s="151" t="s">
        <v>9195</v>
      </c>
      <c r="E4398" s="151" t="s">
        <v>9196</v>
      </c>
      <c r="F4398" s="151">
        <v>3</v>
      </c>
      <c r="G4398" s="151" t="s">
        <v>3113</v>
      </c>
      <c r="H4398" s="153">
        <v>8</v>
      </c>
      <c r="I4398" s="151">
        <v>16</v>
      </c>
      <c r="J4398" s="154" t="s">
        <v>161</v>
      </c>
    </row>
    <row r="4399" spans="1:10" x14ac:dyDescent="0.3">
      <c r="A4399" s="151">
        <v>4398</v>
      </c>
      <c r="B4399" s="151" t="s">
        <v>9207</v>
      </c>
      <c r="C4399" s="151" t="s">
        <v>9208</v>
      </c>
      <c r="D4399" s="151" t="s">
        <v>9195</v>
      </c>
      <c r="E4399" s="151" t="s">
        <v>9196</v>
      </c>
      <c r="F4399" s="151">
        <v>3</v>
      </c>
      <c r="G4399" s="151" t="s">
        <v>3113</v>
      </c>
      <c r="H4399" s="153">
        <v>9</v>
      </c>
      <c r="I4399" s="151">
        <v>17</v>
      </c>
      <c r="J4399" s="154" t="s">
        <v>72</v>
      </c>
    </row>
    <row r="4400" spans="1:10" x14ac:dyDescent="0.3">
      <c r="A4400" s="151">
        <v>4399</v>
      </c>
      <c r="B4400" s="151" t="s">
        <v>9209</v>
      </c>
      <c r="C4400" s="151" t="s">
        <v>9210</v>
      </c>
      <c r="D4400" s="151" t="s">
        <v>9195</v>
      </c>
      <c r="E4400" s="151" t="s">
        <v>9196</v>
      </c>
      <c r="F4400" s="151">
        <v>3</v>
      </c>
      <c r="G4400" s="151" t="s">
        <v>3113</v>
      </c>
      <c r="H4400" s="153">
        <v>8</v>
      </c>
      <c r="I4400" s="151">
        <v>16</v>
      </c>
      <c r="J4400" s="154" t="s">
        <v>161</v>
      </c>
    </row>
    <row r="4401" spans="1:10" x14ac:dyDescent="0.3">
      <c r="A4401" s="151">
        <v>4400</v>
      </c>
      <c r="B4401" s="151" t="s">
        <v>9211</v>
      </c>
      <c r="C4401" s="151" t="s">
        <v>9212</v>
      </c>
      <c r="D4401" s="151" t="s">
        <v>9195</v>
      </c>
      <c r="E4401" s="151" t="s">
        <v>9196</v>
      </c>
      <c r="F4401" s="151">
        <v>3</v>
      </c>
      <c r="G4401" s="151" t="s">
        <v>3113</v>
      </c>
      <c r="H4401" s="153">
        <v>8</v>
      </c>
      <c r="I4401" s="151">
        <v>16</v>
      </c>
      <c r="J4401" s="154" t="s">
        <v>161</v>
      </c>
    </row>
    <row r="4402" spans="1:10" x14ac:dyDescent="0.3">
      <c r="A4402" s="151">
        <v>4401</v>
      </c>
      <c r="B4402" s="151" t="s">
        <v>9213</v>
      </c>
      <c r="C4402" s="151" t="s">
        <v>9214</v>
      </c>
      <c r="D4402" s="151" t="s">
        <v>9195</v>
      </c>
      <c r="E4402" s="151" t="s">
        <v>9196</v>
      </c>
      <c r="F4402" s="151">
        <v>3</v>
      </c>
      <c r="G4402" s="151" t="s">
        <v>3113</v>
      </c>
      <c r="H4402" s="153">
        <v>8</v>
      </c>
      <c r="I4402" s="151">
        <v>16</v>
      </c>
      <c r="J4402" s="154" t="s">
        <v>161</v>
      </c>
    </row>
    <row r="4403" spans="1:10" x14ac:dyDescent="0.3">
      <c r="A4403" s="151">
        <v>4402</v>
      </c>
      <c r="B4403" s="151" t="s">
        <v>9215</v>
      </c>
      <c r="C4403" s="151" t="s">
        <v>9216</v>
      </c>
      <c r="D4403" s="151" t="s">
        <v>9195</v>
      </c>
      <c r="E4403" s="151" t="s">
        <v>9196</v>
      </c>
      <c r="F4403" s="151">
        <v>3</v>
      </c>
      <c r="G4403" s="151" t="s">
        <v>3113</v>
      </c>
      <c r="H4403" s="153">
        <v>8</v>
      </c>
      <c r="I4403" s="151">
        <v>16</v>
      </c>
      <c r="J4403" s="154" t="s">
        <v>161</v>
      </c>
    </row>
    <row r="4404" spans="1:10" x14ac:dyDescent="0.3">
      <c r="A4404" s="151">
        <v>4403</v>
      </c>
      <c r="B4404" s="151" t="s">
        <v>9217</v>
      </c>
      <c r="C4404" s="151" t="s">
        <v>9218</v>
      </c>
      <c r="D4404" s="151" t="s">
        <v>9195</v>
      </c>
      <c r="E4404" s="151" t="s">
        <v>9196</v>
      </c>
      <c r="F4404" s="151">
        <v>3</v>
      </c>
      <c r="G4404" s="151" t="s">
        <v>3113</v>
      </c>
      <c r="H4404" s="153">
        <v>8</v>
      </c>
      <c r="I4404" s="151">
        <v>16</v>
      </c>
      <c r="J4404" s="154" t="s">
        <v>161</v>
      </c>
    </row>
    <row r="4405" spans="1:10" x14ac:dyDescent="0.3">
      <c r="A4405" s="151">
        <v>4404</v>
      </c>
      <c r="B4405" s="151" t="s">
        <v>9219</v>
      </c>
      <c r="C4405" s="151" t="s">
        <v>9220</v>
      </c>
      <c r="D4405" s="151" t="s">
        <v>9195</v>
      </c>
      <c r="E4405" s="151" t="s">
        <v>9196</v>
      </c>
      <c r="F4405" s="151">
        <v>3</v>
      </c>
      <c r="G4405" s="151" t="s">
        <v>3113</v>
      </c>
      <c r="H4405" s="153">
        <v>9</v>
      </c>
      <c r="I4405" s="151">
        <v>17</v>
      </c>
      <c r="J4405" s="154" t="s">
        <v>72</v>
      </c>
    </row>
    <row r="4406" spans="1:10" x14ac:dyDescent="0.3">
      <c r="A4406" s="151">
        <v>4405</v>
      </c>
      <c r="B4406" s="151" t="s">
        <v>9221</v>
      </c>
      <c r="C4406" s="151" t="s">
        <v>9222</v>
      </c>
      <c r="D4406" s="151" t="s">
        <v>9223</v>
      </c>
      <c r="E4406" s="151" t="s">
        <v>9224</v>
      </c>
      <c r="F4406" s="151">
        <v>3</v>
      </c>
      <c r="G4406" s="151" t="s">
        <v>3113</v>
      </c>
      <c r="H4406" s="153">
        <v>9</v>
      </c>
      <c r="I4406" s="151">
        <v>17</v>
      </c>
      <c r="J4406" s="154" t="s">
        <v>72</v>
      </c>
    </row>
    <row r="4407" spans="1:10" x14ac:dyDescent="0.3">
      <c r="A4407" s="151">
        <v>4406</v>
      </c>
      <c r="B4407" s="151" t="s">
        <v>9225</v>
      </c>
      <c r="C4407" s="151" t="s">
        <v>9226</v>
      </c>
      <c r="D4407" s="151" t="s">
        <v>9223</v>
      </c>
      <c r="E4407" s="151" t="s">
        <v>9224</v>
      </c>
      <c r="F4407" s="151">
        <v>3</v>
      </c>
      <c r="G4407" s="151" t="s">
        <v>3113</v>
      </c>
      <c r="H4407" s="153">
        <v>9</v>
      </c>
      <c r="I4407" s="151">
        <v>17</v>
      </c>
      <c r="J4407" s="154" t="s">
        <v>72</v>
      </c>
    </row>
    <row r="4408" spans="1:10" x14ac:dyDescent="0.3">
      <c r="A4408" s="151">
        <v>4407</v>
      </c>
      <c r="B4408" s="151" t="s">
        <v>9227</v>
      </c>
      <c r="C4408" s="151" t="s">
        <v>9228</v>
      </c>
      <c r="D4408" s="151" t="s">
        <v>9223</v>
      </c>
      <c r="E4408" s="151" t="s">
        <v>9224</v>
      </c>
      <c r="F4408" s="151">
        <v>3</v>
      </c>
      <c r="G4408" s="151" t="s">
        <v>3113</v>
      </c>
      <c r="H4408" s="153">
        <v>9</v>
      </c>
      <c r="I4408" s="151">
        <v>17</v>
      </c>
      <c r="J4408" s="154" t="s">
        <v>88</v>
      </c>
    </row>
    <row r="4409" spans="1:10" x14ac:dyDescent="0.3">
      <c r="A4409" s="151">
        <v>4408</v>
      </c>
      <c r="B4409" s="151" t="s">
        <v>9229</v>
      </c>
      <c r="C4409" s="151" t="s">
        <v>9230</v>
      </c>
      <c r="D4409" s="151" t="s">
        <v>9223</v>
      </c>
      <c r="E4409" s="151" t="s">
        <v>9224</v>
      </c>
      <c r="F4409" s="151">
        <v>3</v>
      </c>
      <c r="G4409" s="151" t="s">
        <v>3113</v>
      </c>
      <c r="H4409" s="153">
        <v>9</v>
      </c>
      <c r="I4409" s="151">
        <v>17</v>
      </c>
      <c r="J4409" s="154" t="s">
        <v>72</v>
      </c>
    </row>
    <row r="4410" spans="1:10" x14ac:dyDescent="0.3">
      <c r="A4410" s="151">
        <v>4409</v>
      </c>
      <c r="B4410" s="151" t="s">
        <v>9231</v>
      </c>
      <c r="C4410" s="151" t="s">
        <v>9232</v>
      </c>
      <c r="D4410" s="151" t="s">
        <v>9223</v>
      </c>
      <c r="E4410" s="151" t="s">
        <v>9224</v>
      </c>
      <c r="F4410" s="151">
        <v>3</v>
      </c>
      <c r="G4410" s="151" t="s">
        <v>3113</v>
      </c>
      <c r="H4410" s="153">
        <v>9</v>
      </c>
      <c r="I4410" s="151">
        <v>17</v>
      </c>
      <c r="J4410" s="154" t="s">
        <v>72</v>
      </c>
    </row>
    <row r="4411" spans="1:10" x14ac:dyDescent="0.3">
      <c r="A4411" s="151">
        <v>4410</v>
      </c>
      <c r="B4411" s="151" t="s">
        <v>9233</v>
      </c>
      <c r="C4411" s="151" t="s">
        <v>9234</v>
      </c>
      <c r="D4411" s="151" t="s">
        <v>9223</v>
      </c>
      <c r="E4411" s="151" t="s">
        <v>9224</v>
      </c>
      <c r="F4411" s="151">
        <v>3</v>
      </c>
      <c r="G4411" s="151" t="s">
        <v>3113</v>
      </c>
      <c r="H4411" s="153">
        <v>9</v>
      </c>
      <c r="I4411" s="151">
        <v>17</v>
      </c>
      <c r="J4411" s="154" t="s">
        <v>72</v>
      </c>
    </row>
    <row r="4412" spans="1:10" x14ac:dyDescent="0.3">
      <c r="A4412" s="151">
        <v>4411</v>
      </c>
      <c r="B4412" s="151" t="s">
        <v>9235</v>
      </c>
      <c r="C4412" s="151" t="s">
        <v>9236</v>
      </c>
      <c r="D4412" s="151" t="s">
        <v>9223</v>
      </c>
      <c r="E4412" s="151" t="s">
        <v>9224</v>
      </c>
      <c r="F4412" s="151">
        <v>3</v>
      </c>
      <c r="G4412" s="151" t="s">
        <v>3113</v>
      </c>
      <c r="H4412" s="153">
        <v>9</v>
      </c>
      <c r="I4412" s="151">
        <v>17</v>
      </c>
      <c r="J4412" s="154" t="s">
        <v>72</v>
      </c>
    </row>
    <row r="4413" spans="1:10" x14ac:dyDescent="0.3">
      <c r="A4413" s="151">
        <v>4412</v>
      </c>
      <c r="B4413" s="151" t="s">
        <v>9237</v>
      </c>
      <c r="C4413" s="151" t="s">
        <v>9238</v>
      </c>
      <c r="D4413" s="151" t="s">
        <v>9223</v>
      </c>
      <c r="E4413" s="151" t="s">
        <v>9224</v>
      </c>
      <c r="F4413" s="151">
        <v>3</v>
      </c>
      <c r="G4413" s="151" t="s">
        <v>3113</v>
      </c>
      <c r="H4413" s="153">
        <v>9</v>
      </c>
      <c r="I4413" s="151">
        <v>17</v>
      </c>
      <c r="J4413" s="154" t="s">
        <v>72</v>
      </c>
    </row>
    <row r="4414" spans="1:10" x14ac:dyDescent="0.3">
      <c r="A4414" s="151">
        <v>4413</v>
      </c>
      <c r="B4414" s="151" t="s">
        <v>9239</v>
      </c>
      <c r="C4414" s="151" t="s">
        <v>9240</v>
      </c>
      <c r="D4414" s="151" t="s">
        <v>9241</v>
      </c>
      <c r="E4414" s="151" t="s">
        <v>9242</v>
      </c>
      <c r="F4414" s="151">
        <v>3</v>
      </c>
      <c r="G4414" s="151" t="s">
        <v>3113</v>
      </c>
      <c r="H4414" s="153">
        <v>9</v>
      </c>
      <c r="I4414" s="151">
        <v>17</v>
      </c>
      <c r="J4414" s="154" t="s">
        <v>72</v>
      </c>
    </row>
    <row r="4415" spans="1:10" x14ac:dyDescent="0.3">
      <c r="A4415" s="151">
        <v>4414</v>
      </c>
      <c r="B4415" s="151" t="s">
        <v>9243</v>
      </c>
      <c r="C4415" s="151" t="s">
        <v>9244</v>
      </c>
      <c r="D4415" s="151" t="s">
        <v>9241</v>
      </c>
      <c r="E4415" s="151" t="s">
        <v>9242</v>
      </c>
      <c r="F4415" s="151">
        <v>3</v>
      </c>
      <c r="G4415" s="151" t="s">
        <v>3113</v>
      </c>
      <c r="H4415" s="153">
        <v>9</v>
      </c>
      <c r="I4415" s="151">
        <v>17</v>
      </c>
      <c r="J4415" s="154" t="s">
        <v>72</v>
      </c>
    </row>
    <row r="4416" spans="1:10" x14ac:dyDescent="0.3">
      <c r="A4416" s="151">
        <v>4415</v>
      </c>
      <c r="B4416" s="151" t="s">
        <v>9245</v>
      </c>
      <c r="C4416" s="151" t="s">
        <v>9246</v>
      </c>
      <c r="D4416" s="151" t="s">
        <v>9241</v>
      </c>
      <c r="E4416" s="151" t="s">
        <v>9242</v>
      </c>
      <c r="F4416" s="151">
        <v>3</v>
      </c>
      <c r="G4416" s="151" t="s">
        <v>3113</v>
      </c>
      <c r="H4416" s="153">
        <v>9</v>
      </c>
      <c r="I4416" s="151">
        <v>17</v>
      </c>
      <c r="J4416" s="154" t="s">
        <v>88</v>
      </c>
    </row>
    <row r="4417" spans="1:10" x14ac:dyDescent="0.3">
      <c r="A4417" s="151">
        <v>4416</v>
      </c>
      <c r="B4417" s="151" t="s">
        <v>9247</v>
      </c>
      <c r="C4417" s="151" t="s">
        <v>9248</v>
      </c>
      <c r="D4417" s="151" t="s">
        <v>9241</v>
      </c>
      <c r="E4417" s="151" t="s">
        <v>9242</v>
      </c>
      <c r="F4417" s="151">
        <v>3</v>
      </c>
      <c r="G4417" s="151" t="s">
        <v>3113</v>
      </c>
      <c r="H4417" s="153">
        <v>9</v>
      </c>
      <c r="I4417" s="151">
        <v>17</v>
      </c>
      <c r="J4417" s="154" t="s">
        <v>88</v>
      </c>
    </row>
    <row r="4418" spans="1:10" x14ac:dyDescent="0.3">
      <c r="A4418" s="151">
        <v>4417</v>
      </c>
      <c r="B4418" s="151" t="s">
        <v>9249</v>
      </c>
      <c r="C4418" s="151" t="s">
        <v>9250</v>
      </c>
      <c r="D4418" s="151" t="s">
        <v>9241</v>
      </c>
      <c r="E4418" s="151" t="s">
        <v>9242</v>
      </c>
      <c r="F4418" s="151">
        <v>3</v>
      </c>
      <c r="G4418" s="151" t="s">
        <v>3113</v>
      </c>
      <c r="H4418" s="153">
        <v>9</v>
      </c>
      <c r="I4418" s="151">
        <v>17</v>
      </c>
      <c r="J4418" s="154" t="s">
        <v>72</v>
      </c>
    </row>
    <row r="4419" spans="1:10" x14ac:dyDescent="0.3">
      <c r="A4419" s="151">
        <v>4418</v>
      </c>
      <c r="B4419" s="151" t="s">
        <v>9251</v>
      </c>
      <c r="C4419" s="151" t="s">
        <v>9252</v>
      </c>
      <c r="D4419" s="151" t="s">
        <v>9241</v>
      </c>
      <c r="E4419" s="151" t="s">
        <v>9242</v>
      </c>
      <c r="F4419" s="151">
        <v>3</v>
      </c>
      <c r="G4419" s="151" t="s">
        <v>3113</v>
      </c>
      <c r="H4419" s="153">
        <v>9</v>
      </c>
      <c r="I4419" s="151">
        <v>17</v>
      </c>
      <c r="J4419" s="154" t="s">
        <v>72</v>
      </c>
    </row>
    <row r="4420" spans="1:10" x14ac:dyDescent="0.3">
      <c r="A4420" s="151">
        <v>4419</v>
      </c>
      <c r="B4420" s="151" t="s">
        <v>9253</v>
      </c>
      <c r="C4420" s="151" t="s">
        <v>9254</v>
      </c>
      <c r="D4420" s="151" t="s">
        <v>9241</v>
      </c>
      <c r="E4420" s="151" t="s">
        <v>9242</v>
      </c>
      <c r="F4420" s="151">
        <v>3</v>
      </c>
      <c r="G4420" s="151" t="s">
        <v>3113</v>
      </c>
      <c r="H4420" s="153">
        <v>9</v>
      </c>
      <c r="I4420" s="151">
        <v>17</v>
      </c>
      <c r="J4420" s="154" t="s">
        <v>72</v>
      </c>
    </row>
    <row r="4421" spans="1:10" x14ac:dyDescent="0.3">
      <c r="A4421" s="151">
        <v>4420</v>
      </c>
      <c r="B4421" s="151" t="s">
        <v>9255</v>
      </c>
      <c r="C4421" s="151" t="s">
        <v>9256</v>
      </c>
      <c r="D4421" s="151" t="s">
        <v>9257</v>
      </c>
      <c r="E4421" s="151" t="s">
        <v>9258</v>
      </c>
      <c r="F4421" s="151">
        <v>3</v>
      </c>
      <c r="G4421" s="151" t="s">
        <v>3113</v>
      </c>
      <c r="H4421" s="153">
        <v>9</v>
      </c>
      <c r="I4421" s="151">
        <v>17</v>
      </c>
      <c r="J4421" s="154" t="s">
        <v>72</v>
      </c>
    </row>
    <row r="4422" spans="1:10" x14ac:dyDescent="0.3">
      <c r="A4422" s="151">
        <v>4421</v>
      </c>
      <c r="B4422" s="151" t="s">
        <v>9259</v>
      </c>
      <c r="C4422" s="151" t="s">
        <v>9260</v>
      </c>
      <c r="D4422" s="151" t="s">
        <v>9257</v>
      </c>
      <c r="E4422" s="151" t="s">
        <v>9258</v>
      </c>
      <c r="F4422" s="151">
        <v>3</v>
      </c>
      <c r="G4422" s="151" t="s">
        <v>3113</v>
      </c>
      <c r="H4422" s="153">
        <v>9</v>
      </c>
      <c r="I4422" s="151">
        <v>17</v>
      </c>
      <c r="J4422" s="154" t="s">
        <v>72</v>
      </c>
    </row>
    <row r="4423" spans="1:10" x14ac:dyDescent="0.3">
      <c r="A4423" s="151">
        <v>4422</v>
      </c>
      <c r="B4423" s="151" t="s">
        <v>9261</v>
      </c>
      <c r="C4423" s="151" t="s">
        <v>9262</v>
      </c>
      <c r="D4423" s="151" t="s">
        <v>9257</v>
      </c>
      <c r="E4423" s="151" t="s">
        <v>9258</v>
      </c>
      <c r="F4423" s="151">
        <v>3</v>
      </c>
      <c r="G4423" s="151" t="s">
        <v>3113</v>
      </c>
      <c r="H4423" s="153">
        <v>9</v>
      </c>
      <c r="I4423" s="151">
        <v>17</v>
      </c>
      <c r="J4423" s="154" t="s">
        <v>72</v>
      </c>
    </row>
    <row r="4424" spans="1:10" x14ac:dyDescent="0.3">
      <c r="A4424" s="151">
        <v>4423</v>
      </c>
      <c r="B4424" s="151" t="s">
        <v>9263</v>
      </c>
      <c r="C4424" s="151" t="s">
        <v>9264</v>
      </c>
      <c r="D4424" s="151" t="s">
        <v>9257</v>
      </c>
      <c r="E4424" s="151" t="s">
        <v>9258</v>
      </c>
      <c r="F4424" s="151">
        <v>3</v>
      </c>
      <c r="G4424" s="151" t="s">
        <v>3113</v>
      </c>
      <c r="H4424" s="153">
        <v>8</v>
      </c>
      <c r="I4424" s="151">
        <v>16</v>
      </c>
      <c r="J4424" s="154" t="s">
        <v>161</v>
      </c>
    </row>
    <row r="4425" spans="1:10" x14ac:dyDescent="0.3">
      <c r="A4425" s="151">
        <v>4424</v>
      </c>
      <c r="B4425" s="151" t="s">
        <v>9265</v>
      </c>
      <c r="C4425" s="151" t="s">
        <v>9266</v>
      </c>
      <c r="D4425" s="151" t="s">
        <v>9257</v>
      </c>
      <c r="E4425" s="151" t="s">
        <v>9258</v>
      </c>
      <c r="F4425" s="151">
        <v>3</v>
      </c>
      <c r="G4425" s="151" t="s">
        <v>3113</v>
      </c>
      <c r="H4425" s="153">
        <v>9</v>
      </c>
      <c r="I4425" s="151">
        <v>17</v>
      </c>
      <c r="J4425" s="154" t="s">
        <v>72</v>
      </c>
    </row>
    <row r="4426" spans="1:10" x14ac:dyDescent="0.3">
      <c r="A4426" s="151">
        <v>4425</v>
      </c>
      <c r="B4426" s="151" t="s">
        <v>9267</v>
      </c>
      <c r="C4426" s="151" t="s">
        <v>9268</v>
      </c>
      <c r="D4426" s="151" t="s">
        <v>9257</v>
      </c>
      <c r="E4426" s="151" t="s">
        <v>9258</v>
      </c>
      <c r="F4426" s="151">
        <v>3</v>
      </c>
      <c r="G4426" s="151" t="s">
        <v>3113</v>
      </c>
      <c r="H4426" s="153">
        <v>8</v>
      </c>
      <c r="I4426" s="151">
        <v>16</v>
      </c>
      <c r="J4426" s="154" t="s">
        <v>161</v>
      </c>
    </row>
    <row r="4427" spans="1:10" x14ac:dyDescent="0.3">
      <c r="A4427" s="151">
        <v>4426</v>
      </c>
      <c r="B4427" s="151" t="s">
        <v>9269</v>
      </c>
      <c r="C4427" s="151" t="s">
        <v>9270</v>
      </c>
      <c r="D4427" s="151" t="s">
        <v>9257</v>
      </c>
      <c r="E4427" s="151" t="s">
        <v>9258</v>
      </c>
      <c r="F4427" s="151">
        <v>3</v>
      </c>
      <c r="G4427" s="151" t="s">
        <v>3113</v>
      </c>
      <c r="H4427" s="153">
        <v>9</v>
      </c>
      <c r="I4427" s="151">
        <v>17</v>
      </c>
      <c r="J4427" s="154" t="s">
        <v>72</v>
      </c>
    </row>
    <row r="4428" spans="1:10" x14ac:dyDescent="0.3">
      <c r="A4428" s="151">
        <v>4427</v>
      </c>
      <c r="B4428" s="151" t="s">
        <v>9271</v>
      </c>
      <c r="C4428" s="151" t="s">
        <v>9272</v>
      </c>
      <c r="D4428" s="151" t="s">
        <v>9257</v>
      </c>
      <c r="E4428" s="151" t="s">
        <v>9258</v>
      </c>
      <c r="F4428" s="151">
        <v>3</v>
      </c>
      <c r="G4428" s="151" t="s">
        <v>3113</v>
      </c>
      <c r="H4428" s="153">
        <v>9</v>
      </c>
      <c r="I4428" s="151">
        <v>17</v>
      </c>
      <c r="J4428" s="154" t="s">
        <v>72</v>
      </c>
    </row>
    <row r="4429" spans="1:10" x14ac:dyDescent="0.3">
      <c r="A4429" s="151">
        <v>4428</v>
      </c>
      <c r="B4429" s="151" t="s">
        <v>9273</v>
      </c>
      <c r="C4429" s="151" t="s">
        <v>9274</v>
      </c>
      <c r="D4429" s="151" t="s">
        <v>9257</v>
      </c>
      <c r="E4429" s="151" t="s">
        <v>9258</v>
      </c>
      <c r="F4429" s="151">
        <v>3</v>
      </c>
      <c r="G4429" s="151" t="s">
        <v>3113</v>
      </c>
      <c r="H4429" s="153">
        <v>9</v>
      </c>
      <c r="I4429" s="151">
        <v>17</v>
      </c>
      <c r="J4429" s="154" t="s">
        <v>72</v>
      </c>
    </row>
    <row r="4430" spans="1:10" x14ac:dyDescent="0.3">
      <c r="A4430" s="151">
        <v>4429</v>
      </c>
      <c r="B4430" s="151" t="s">
        <v>9275</v>
      </c>
      <c r="C4430" s="151" t="s">
        <v>9276</v>
      </c>
      <c r="D4430" s="151" t="s">
        <v>9257</v>
      </c>
      <c r="E4430" s="151" t="s">
        <v>9258</v>
      </c>
      <c r="F4430" s="151">
        <v>3</v>
      </c>
      <c r="G4430" s="151" t="s">
        <v>3113</v>
      </c>
      <c r="H4430" s="153">
        <v>9</v>
      </c>
      <c r="I4430" s="151">
        <v>17</v>
      </c>
      <c r="J4430" s="154" t="s">
        <v>72</v>
      </c>
    </row>
    <row r="4431" spans="1:10" x14ac:dyDescent="0.3">
      <c r="A4431" s="151">
        <v>4430</v>
      </c>
      <c r="B4431" s="151" t="s">
        <v>9277</v>
      </c>
      <c r="C4431" s="151" t="s">
        <v>9278</v>
      </c>
      <c r="D4431" s="151" t="s">
        <v>9257</v>
      </c>
      <c r="E4431" s="151" t="s">
        <v>9258</v>
      </c>
      <c r="F4431" s="151">
        <v>3</v>
      </c>
      <c r="G4431" s="151" t="s">
        <v>3113</v>
      </c>
      <c r="H4431" s="153">
        <v>9</v>
      </c>
      <c r="I4431" s="151">
        <v>17</v>
      </c>
      <c r="J4431" s="154" t="s">
        <v>72</v>
      </c>
    </row>
    <row r="4432" spans="1:10" x14ac:dyDescent="0.3">
      <c r="A4432" s="151">
        <v>4431</v>
      </c>
      <c r="B4432" s="151" t="s">
        <v>9279</v>
      </c>
      <c r="C4432" s="151" t="s">
        <v>9280</v>
      </c>
      <c r="D4432" s="151" t="s">
        <v>9257</v>
      </c>
      <c r="E4432" s="151" t="s">
        <v>9258</v>
      </c>
      <c r="F4432" s="151">
        <v>3</v>
      </c>
      <c r="G4432" s="151" t="s">
        <v>3113</v>
      </c>
      <c r="H4432" s="153">
        <v>9</v>
      </c>
      <c r="I4432" s="151">
        <v>17</v>
      </c>
      <c r="J4432" s="154" t="s">
        <v>88</v>
      </c>
    </row>
    <row r="4433" spans="1:10" x14ac:dyDescent="0.3">
      <c r="A4433" s="151">
        <v>4432</v>
      </c>
      <c r="B4433" s="151" t="s">
        <v>9281</v>
      </c>
      <c r="C4433" s="151" t="s">
        <v>9282</v>
      </c>
      <c r="D4433" s="151" t="s">
        <v>9257</v>
      </c>
      <c r="E4433" s="151" t="s">
        <v>9258</v>
      </c>
      <c r="F4433" s="151">
        <v>3</v>
      </c>
      <c r="G4433" s="151" t="s">
        <v>3113</v>
      </c>
      <c r="H4433" s="153">
        <v>9</v>
      </c>
      <c r="I4433" s="151">
        <v>17</v>
      </c>
      <c r="J4433" s="154" t="s">
        <v>72</v>
      </c>
    </row>
    <row r="4434" spans="1:10" x14ac:dyDescent="0.3">
      <c r="A4434" s="151">
        <v>4433</v>
      </c>
      <c r="B4434" s="151" t="s">
        <v>9283</v>
      </c>
      <c r="C4434" s="151" t="s">
        <v>9284</v>
      </c>
      <c r="D4434" s="151" t="s">
        <v>9257</v>
      </c>
      <c r="E4434" s="151" t="s">
        <v>9258</v>
      </c>
      <c r="F4434" s="151">
        <v>3</v>
      </c>
      <c r="G4434" s="151" t="s">
        <v>3113</v>
      </c>
      <c r="H4434" s="153">
        <v>9</v>
      </c>
      <c r="I4434" s="151">
        <v>17</v>
      </c>
      <c r="J4434" s="154" t="s">
        <v>72</v>
      </c>
    </row>
    <row r="4435" spans="1:10" x14ac:dyDescent="0.3">
      <c r="A4435" s="151">
        <v>4434</v>
      </c>
      <c r="B4435" s="151" t="s">
        <v>9285</v>
      </c>
      <c r="C4435" s="151" t="s">
        <v>9286</v>
      </c>
      <c r="D4435" s="151" t="s">
        <v>9287</v>
      </c>
      <c r="E4435" s="151" t="s">
        <v>9288</v>
      </c>
      <c r="F4435" s="151">
        <v>1</v>
      </c>
      <c r="G4435" s="151" t="s">
        <v>6757</v>
      </c>
      <c r="H4435" s="153">
        <v>8</v>
      </c>
      <c r="I4435" s="151">
        <v>16</v>
      </c>
      <c r="J4435" s="154" t="s">
        <v>161</v>
      </c>
    </row>
    <row r="4436" spans="1:10" x14ac:dyDescent="0.3">
      <c r="A4436" s="151">
        <v>4435</v>
      </c>
      <c r="B4436" s="151" t="s">
        <v>9289</v>
      </c>
      <c r="C4436" s="151" t="s">
        <v>9290</v>
      </c>
      <c r="D4436" s="151" t="s">
        <v>9287</v>
      </c>
      <c r="E4436" s="151" t="s">
        <v>9288</v>
      </c>
      <c r="F4436" s="151">
        <v>1</v>
      </c>
      <c r="G4436" s="151" t="s">
        <v>6757</v>
      </c>
      <c r="H4436" s="153">
        <v>9</v>
      </c>
      <c r="I4436" s="151">
        <v>17</v>
      </c>
      <c r="J4436" s="154" t="s">
        <v>72</v>
      </c>
    </row>
    <row r="4437" spans="1:10" x14ac:dyDescent="0.3">
      <c r="A4437" s="151">
        <v>4436</v>
      </c>
      <c r="B4437" s="151" t="s">
        <v>9291</v>
      </c>
      <c r="C4437" s="151" t="s">
        <v>9292</v>
      </c>
      <c r="D4437" s="151" t="s">
        <v>9287</v>
      </c>
      <c r="E4437" s="151" t="s">
        <v>9288</v>
      </c>
      <c r="F4437" s="151">
        <v>1</v>
      </c>
      <c r="G4437" s="151" t="s">
        <v>6757</v>
      </c>
      <c r="H4437" s="153">
        <v>8</v>
      </c>
      <c r="I4437" s="151">
        <v>16</v>
      </c>
      <c r="J4437" s="154" t="s">
        <v>161</v>
      </c>
    </row>
    <row r="4438" spans="1:10" x14ac:dyDescent="0.3">
      <c r="A4438" s="151">
        <v>4437</v>
      </c>
      <c r="B4438" s="151" t="s">
        <v>9293</v>
      </c>
      <c r="C4438" s="151" t="s">
        <v>9294</v>
      </c>
      <c r="D4438" s="151" t="s">
        <v>9287</v>
      </c>
      <c r="E4438" s="151" t="s">
        <v>9288</v>
      </c>
      <c r="F4438" s="151">
        <v>1</v>
      </c>
      <c r="G4438" s="151" t="s">
        <v>6757</v>
      </c>
      <c r="H4438" s="153">
        <v>8</v>
      </c>
      <c r="I4438" s="151">
        <v>16</v>
      </c>
      <c r="J4438" s="154" t="s">
        <v>161</v>
      </c>
    </row>
    <row r="4439" spans="1:10" x14ac:dyDescent="0.3">
      <c r="A4439" s="151">
        <v>4438</v>
      </c>
      <c r="B4439" s="151" t="s">
        <v>9295</v>
      </c>
      <c r="C4439" s="151" t="s">
        <v>9296</v>
      </c>
      <c r="D4439" s="151" t="s">
        <v>9287</v>
      </c>
      <c r="E4439" s="151" t="s">
        <v>9288</v>
      </c>
      <c r="F4439" s="151">
        <v>1</v>
      </c>
      <c r="G4439" s="151" t="s">
        <v>6757</v>
      </c>
      <c r="H4439" s="153">
        <v>6</v>
      </c>
      <c r="I4439" s="151">
        <v>8</v>
      </c>
      <c r="J4439" s="154" t="s">
        <v>277</v>
      </c>
    </row>
    <row r="4440" spans="1:10" x14ac:dyDescent="0.3">
      <c r="A4440" s="151">
        <v>4439</v>
      </c>
      <c r="B4440" s="151" t="s">
        <v>9297</v>
      </c>
      <c r="C4440" s="151" t="s">
        <v>9298</v>
      </c>
      <c r="D4440" s="151" t="s">
        <v>9287</v>
      </c>
      <c r="E4440" s="151" t="s">
        <v>9288</v>
      </c>
      <c r="F4440" s="151">
        <v>1</v>
      </c>
      <c r="G4440" s="151" t="s">
        <v>6757</v>
      </c>
      <c r="H4440" s="153">
        <v>6</v>
      </c>
      <c r="I4440" s="151">
        <v>8</v>
      </c>
      <c r="J4440" s="154" t="s">
        <v>277</v>
      </c>
    </row>
    <row r="4441" spans="1:10" x14ac:dyDescent="0.3">
      <c r="A4441" s="151">
        <v>4440</v>
      </c>
      <c r="B4441" s="151" t="s">
        <v>9299</v>
      </c>
      <c r="C4441" s="151" t="s">
        <v>9300</v>
      </c>
      <c r="D4441" s="151" t="s">
        <v>9287</v>
      </c>
      <c r="E4441" s="151" t="s">
        <v>9288</v>
      </c>
      <c r="F4441" s="151">
        <v>1</v>
      </c>
      <c r="G4441" s="151" t="s">
        <v>6757</v>
      </c>
      <c r="H4441" s="153">
        <v>9</v>
      </c>
      <c r="I4441" s="151">
        <v>17</v>
      </c>
      <c r="J4441" s="154" t="s">
        <v>72</v>
      </c>
    </row>
    <row r="4442" spans="1:10" x14ac:dyDescent="0.3">
      <c r="A4442" s="151">
        <v>4441</v>
      </c>
      <c r="B4442" s="151" t="s">
        <v>9301</v>
      </c>
      <c r="C4442" s="151" t="s">
        <v>9302</v>
      </c>
      <c r="D4442" s="151" t="s">
        <v>9287</v>
      </c>
      <c r="E4442" s="151" t="s">
        <v>9288</v>
      </c>
      <c r="F4442" s="151">
        <v>1</v>
      </c>
      <c r="G4442" s="151" t="s">
        <v>6757</v>
      </c>
      <c r="H4442" s="153">
        <v>6</v>
      </c>
      <c r="I4442" s="151">
        <v>8</v>
      </c>
      <c r="J4442" s="154" t="s">
        <v>277</v>
      </c>
    </row>
    <row r="4443" spans="1:10" x14ac:dyDescent="0.3">
      <c r="A4443" s="151">
        <v>4442</v>
      </c>
      <c r="B4443" s="151" t="s">
        <v>9303</v>
      </c>
      <c r="C4443" s="151" t="s">
        <v>9304</v>
      </c>
      <c r="D4443" s="151" t="s">
        <v>9287</v>
      </c>
      <c r="E4443" s="151" t="s">
        <v>9288</v>
      </c>
      <c r="F4443" s="151">
        <v>1</v>
      </c>
      <c r="G4443" s="151" t="s">
        <v>6757</v>
      </c>
      <c r="H4443" s="153">
        <v>9</v>
      </c>
      <c r="I4443" s="151">
        <v>17</v>
      </c>
      <c r="J4443" s="154" t="s">
        <v>72</v>
      </c>
    </row>
    <row r="4444" spans="1:10" x14ac:dyDescent="0.3">
      <c r="A4444" s="151">
        <v>4443</v>
      </c>
      <c r="B4444" s="151" t="s">
        <v>9305</v>
      </c>
      <c r="C4444" s="151" t="s">
        <v>9306</v>
      </c>
      <c r="D4444" s="151" t="s">
        <v>9287</v>
      </c>
      <c r="E4444" s="151" t="s">
        <v>9288</v>
      </c>
      <c r="F4444" s="151">
        <v>1</v>
      </c>
      <c r="G4444" s="151" t="s">
        <v>6757</v>
      </c>
      <c r="H4444" s="153">
        <v>9</v>
      </c>
      <c r="I4444" s="151">
        <v>17</v>
      </c>
      <c r="J4444" s="154" t="s">
        <v>72</v>
      </c>
    </row>
    <row r="4445" spans="1:10" x14ac:dyDescent="0.3">
      <c r="A4445" s="151">
        <v>4444</v>
      </c>
      <c r="B4445" s="151" t="s">
        <v>9307</v>
      </c>
      <c r="C4445" s="151" t="s">
        <v>9308</v>
      </c>
      <c r="D4445" s="151" t="s">
        <v>9287</v>
      </c>
      <c r="E4445" s="151" t="s">
        <v>9288</v>
      </c>
      <c r="F4445" s="151">
        <v>1</v>
      </c>
      <c r="G4445" s="151" t="s">
        <v>6757</v>
      </c>
      <c r="H4445" s="153">
        <v>9</v>
      </c>
      <c r="I4445" s="151">
        <v>17</v>
      </c>
      <c r="J4445" s="154" t="s">
        <v>72</v>
      </c>
    </row>
    <row r="4446" spans="1:10" x14ac:dyDescent="0.3">
      <c r="A4446" s="151">
        <v>4445</v>
      </c>
      <c r="B4446" s="151" t="s">
        <v>9309</v>
      </c>
      <c r="C4446" s="151" t="s">
        <v>9310</v>
      </c>
      <c r="D4446" s="151" t="s">
        <v>9287</v>
      </c>
      <c r="E4446" s="151" t="s">
        <v>9288</v>
      </c>
      <c r="F4446" s="151">
        <v>1</v>
      </c>
      <c r="G4446" s="151" t="s">
        <v>6757</v>
      </c>
      <c r="H4446" s="153">
        <v>6</v>
      </c>
      <c r="I4446" s="151">
        <v>8</v>
      </c>
      <c r="J4446" s="154" t="s">
        <v>277</v>
      </c>
    </row>
    <row r="4447" spans="1:10" x14ac:dyDescent="0.3">
      <c r="A4447" s="151">
        <v>4446</v>
      </c>
      <c r="B4447" s="151" t="s">
        <v>9311</v>
      </c>
      <c r="C4447" s="151" t="s">
        <v>9312</v>
      </c>
      <c r="D4447" s="151" t="s">
        <v>9287</v>
      </c>
      <c r="E4447" s="151" t="s">
        <v>9288</v>
      </c>
      <c r="F4447" s="151">
        <v>1</v>
      </c>
      <c r="G4447" s="151" t="s">
        <v>6757</v>
      </c>
      <c r="H4447" s="153">
        <v>6</v>
      </c>
      <c r="I4447" s="151">
        <v>8</v>
      </c>
      <c r="J4447" s="154" t="s">
        <v>277</v>
      </c>
    </row>
    <row r="4448" spans="1:10" x14ac:dyDescent="0.3">
      <c r="A4448" s="151">
        <v>4447</v>
      </c>
      <c r="B4448" s="151" t="s">
        <v>9313</v>
      </c>
      <c r="C4448" s="151" t="s">
        <v>9314</v>
      </c>
      <c r="D4448" s="151" t="s">
        <v>9287</v>
      </c>
      <c r="E4448" s="151" t="s">
        <v>9288</v>
      </c>
      <c r="F4448" s="151">
        <v>1</v>
      </c>
      <c r="G4448" s="151" t="s">
        <v>6757</v>
      </c>
      <c r="H4448" s="153">
        <v>9</v>
      </c>
      <c r="I4448" s="151">
        <v>17</v>
      </c>
      <c r="J4448" s="154" t="s">
        <v>72</v>
      </c>
    </row>
    <row r="4449" spans="1:10" x14ac:dyDescent="0.3">
      <c r="A4449" s="151">
        <v>4448</v>
      </c>
      <c r="B4449" s="151" t="s">
        <v>9315</v>
      </c>
      <c r="C4449" s="151" t="s">
        <v>9316</v>
      </c>
      <c r="D4449" s="151" t="s">
        <v>9287</v>
      </c>
      <c r="E4449" s="151" t="s">
        <v>9288</v>
      </c>
      <c r="F4449" s="151">
        <v>1</v>
      </c>
      <c r="G4449" s="151" t="s">
        <v>6757</v>
      </c>
      <c r="H4449" s="153">
        <v>9</v>
      </c>
      <c r="I4449" s="151">
        <v>17</v>
      </c>
      <c r="J4449" s="154" t="s">
        <v>72</v>
      </c>
    </row>
    <row r="4450" spans="1:10" x14ac:dyDescent="0.3">
      <c r="A4450" s="151">
        <v>4449</v>
      </c>
      <c r="B4450" s="151" t="s">
        <v>9317</v>
      </c>
      <c r="C4450" s="151" t="s">
        <v>9318</v>
      </c>
      <c r="D4450" s="151" t="s">
        <v>9319</v>
      </c>
      <c r="E4450" s="151" t="s">
        <v>9320</v>
      </c>
      <c r="F4450" s="151">
        <v>1</v>
      </c>
      <c r="G4450" s="151" t="s">
        <v>6757</v>
      </c>
      <c r="H4450" s="153">
        <v>9</v>
      </c>
      <c r="I4450" s="151">
        <v>17</v>
      </c>
      <c r="J4450" s="154" t="s">
        <v>72</v>
      </c>
    </row>
    <row r="4451" spans="1:10" x14ac:dyDescent="0.3">
      <c r="A4451" s="151">
        <v>4450</v>
      </c>
      <c r="B4451" s="151" t="s">
        <v>9321</v>
      </c>
      <c r="C4451" s="151" t="s">
        <v>9322</v>
      </c>
      <c r="D4451" s="151" t="s">
        <v>9319</v>
      </c>
      <c r="E4451" s="151" t="s">
        <v>9320</v>
      </c>
      <c r="F4451" s="151">
        <v>1</v>
      </c>
      <c r="G4451" s="151" t="s">
        <v>6757</v>
      </c>
      <c r="H4451" s="153">
        <v>9</v>
      </c>
      <c r="I4451" s="151">
        <v>17</v>
      </c>
      <c r="J4451" s="154" t="s">
        <v>72</v>
      </c>
    </row>
    <row r="4452" spans="1:10" x14ac:dyDescent="0.3">
      <c r="A4452" s="151">
        <v>4451</v>
      </c>
      <c r="B4452" s="151" t="s">
        <v>9323</v>
      </c>
      <c r="C4452" s="151" t="s">
        <v>9324</v>
      </c>
      <c r="D4452" s="151" t="s">
        <v>9319</v>
      </c>
      <c r="E4452" s="151" t="s">
        <v>9320</v>
      </c>
      <c r="F4452" s="151">
        <v>1</v>
      </c>
      <c r="G4452" s="151" t="s">
        <v>6757</v>
      </c>
      <c r="H4452" s="153">
        <v>9</v>
      </c>
      <c r="I4452" s="151">
        <v>17</v>
      </c>
      <c r="J4452" s="154" t="s">
        <v>72</v>
      </c>
    </row>
    <row r="4453" spans="1:10" x14ac:dyDescent="0.3">
      <c r="A4453" s="151">
        <v>4452</v>
      </c>
      <c r="B4453" s="151" t="s">
        <v>9325</v>
      </c>
      <c r="C4453" s="151" t="s">
        <v>9326</v>
      </c>
      <c r="D4453" s="151" t="s">
        <v>9319</v>
      </c>
      <c r="E4453" s="151" t="s">
        <v>9320</v>
      </c>
      <c r="F4453" s="151">
        <v>1</v>
      </c>
      <c r="G4453" s="151" t="s">
        <v>6757</v>
      </c>
      <c r="H4453" s="153">
        <v>9</v>
      </c>
      <c r="I4453" s="151">
        <v>17</v>
      </c>
      <c r="J4453" s="154" t="s">
        <v>88</v>
      </c>
    </row>
    <row r="4454" spans="1:10" x14ac:dyDescent="0.3">
      <c r="A4454" s="151">
        <v>4453</v>
      </c>
      <c r="B4454" s="151" t="s">
        <v>9327</v>
      </c>
      <c r="C4454" s="151" t="s">
        <v>9328</v>
      </c>
      <c r="D4454" s="151" t="s">
        <v>9319</v>
      </c>
      <c r="E4454" s="151" t="s">
        <v>9320</v>
      </c>
      <c r="F4454" s="151">
        <v>1</v>
      </c>
      <c r="G4454" s="151" t="s">
        <v>6757</v>
      </c>
      <c r="H4454" s="153">
        <v>9</v>
      </c>
      <c r="I4454" s="151">
        <v>17</v>
      </c>
      <c r="J4454" s="154" t="s">
        <v>72</v>
      </c>
    </row>
    <row r="4455" spans="1:10" x14ac:dyDescent="0.3">
      <c r="A4455" s="151">
        <v>4454</v>
      </c>
      <c r="B4455" s="151" t="s">
        <v>9329</v>
      </c>
      <c r="C4455" s="151" t="s">
        <v>9330</v>
      </c>
      <c r="D4455" s="151" t="s">
        <v>9319</v>
      </c>
      <c r="E4455" s="151" t="s">
        <v>9320</v>
      </c>
      <c r="F4455" s="151">
        <v>1</v>
      </c>
      <c r="G4455" s="151" t="s">
        <v>6757</v>
      </c>
      <c r="H4455" s="153">
        <v>9</v>
      </c>
      <c r="I4455" s="151">
        <v>17</v>
      </c>
      <c r="J4455" s="154" t="s">
        <v>88</v>
      </c>
    </row>
    <row r="4456" spans="1:10" x14ac:dyDescent="0.3">
      <c r="A4456" s="151">
        <v>4455</v>
      </c>
      <c r="B4456" s="151" t="s">
        <v>9331</v>
      </c>
      <c r="C4456" s="151" t="s">
        <v>9332</v>
      </c>
      <c r="D4456" s="151" t="s">
        <v>9319</v>
      </c>
      <c r="E4456" s="151" t="s">
        <v>9320</v>
      </c>
      <c r="F4456" s="151">
        <v>1</v>
      </c>
      <c r="G4456" s="151" t="s">
        <v>6757</v>
      </c>
      <c r="H4456" s="153">
        <v>9</v>
      </c>
      <c r="I4456" s="151">
        <v>17</v>
      </c>
      <c r="J4456" s="154" t="s">
        <v>72</v>
      </c>
    </row>
    <row r="4457" spans="1:10" x14ac:dyDescent="0.3">
      <c r="A4457" s="151">
        <v>4456</v>
      </c>
      <c r="B4457" s="151" t="s">
        <v>9333</v>
      </c>
      <c r="C4457" s="151" t="s">
        <v>9334</v>
      </c>
      <c r="D4457" s="151" t="s">
        <v>9319</v>
      </c>
      <c r="E4457" s="151" t="s">
        <v>9320</v>
      </c>
      <c r="F4457" s="151">
        <v>1</v>
      </c>
      <c r="G4457" s="151" t="s">
        <v>6757</v>
      </c>
      <c r="H4457" s="153">
        <v>9</v>
      </c>
      <c r="I4457" s="151">
        <v>17</v>
      </c>
      <c r="J4457" s="154" t="s">
        <v>72</v>
      </c>
    </row>
    <row r="4458" spans="1:10" x14ac:dyDescent="0.3">
      <c r="A4458" s="151">
        <v>4457</v>
      </c>
      <c r="B4458" s="151" t="s">
        <v>9335</v>
      </c>
      <c r="C4458" s="151" t="s">
        <v>9336</v>
      </c>
      <c r="D4458" s="151" t="s">
        <v>9319</v>
      </c>
      <c r="E4458" s="151" t="s">
        <v>9320</v>
      </c>
      <c r="F4458" s="151">
        <v>1</v>
      </c>
      <c r="G4458" s="151" t="s">
        <v>6757</v>
      </c>
      <c r="H4458" s="153">
        <v>8</v>
      </c>
      <c r="I4458" s="151">
        <v>16</v>
      </c>
      <c r="J4458" s="154" t="s">
        <v>161</v>
      </c>
    </row>
    <row r="4459" spans="1:10" x14ac:dyDescent="0.3">
      <c r="A4459" s="151">
        <v>4458</v>
      </c>
      <c r="B4459" s="151" t="s">
        <v>9337</v>
      </c>
      <c r="C4459" s="151" t="s">
        <v>9338</v>
      </c>
      <c r="D4459" s="151" t="s">
        <v>9319</v>
      </c>
      <c r="E4459" s="151" t="s">
        <v>9320</v>
      </c>
      <c r="F4459" s="151">
        <v>1</v>
      </c>
      <c r="G4459" s="151" t="s">
        <v>6757</v>
      </c>
      <c r="H4459" s="153">
        <v>8</v>
      </c>
      <c r="I4459" s="151">
        <v>16</v>
      </c>
      <c r="J4459" s="154" t="s">
        <v>161</v>
      </c>
    </row>
    <row r="4460" spans="1:10" x14ac:dyDescent="0.3">
      <c r="A4460" s="151">
        <v>4459</v>
      </c>
      <c r="B4460" s="151" t="s">
        <v>9339</v>
      </c>
      <c r="C4460" s="151" t="s">
        <v>9340</v>
      </c>
      <c r="D4460" s="151" t="s">
        <v>9341</v>
      </c>
      <c r="E4460" s="151" t="s">
        <v>9342</v>
      </c>
      <c r="F4460" s="151">
        <v>1</v>
      </c>
      <c r="G4460" s="151" t="s">
        <v>6757</v>
      </c>
      <c r="H4460" s="153">
        <v>7</v>
      </c>
      <c r="I4460" s="151">
        <v>12</v>
      </c>
      <c r="J4460" s="154" t="s">
        <v>75</v>
      </c>
    </row>
    <row r="4461" spans="1:10" x14ac:dyDescent="0.3">
      <c r="A4461" s="151">
        <v>4460</v>
      </c>
      <c r="B4461" s="151" t="s">
        <v>9343</v>
      </c>
      <c r="C4461" s="151" t="s">
        <v>9344</v>
      </c>
      <c r="D4461" s="151" t="s">
        <v>9341</v>
      </c>
      <c r="E4461" s="151" t="s">
        <v>9342</v>
      </c>
      <c r="F4461" s="151">
        <v>1</v>
      </c>
      <c r="G4461" s="151" t="s">
        <v>6757</v>
      </c>
      <c r="H4461" s="153">
        <v>7</v>
      </c>
      <c r="I4461" s="151">
        <v>12</v>
      </c>
      <c r="J4461" s="154" t="s">
        <v>75</v>
      </c>
    </row>
    <row r="4462" spans="1:10" x14ac:dyDescent="0.3">
      <c r="A4462" s="151">
        <v>4461</v>
      </c>
      <c r="B4462" s="151" t="s">
        <v>9345</v>
      </c>
      <c r="C4462" s="151" t="s">
        <v>9346</v>
      </c>
      <c r="D4462" s="151" t="s">
        <v>9341</v>
      </c>
      <c r="E4462" s="151" t="s">
        <v>9342</v>
      </c>
      <c r="F4462" s="151">
        <v>1</v>
      </c>
      <c r="G4462" s="151" t="s">
        <v>6757</v>
      </c>
      <c r="H4462" s="153">
        <v>7</v>
      </c>
      <c r="I4462" s="151">
        <v>12</v>
      </c>
      <c r="J4462" s="154" t="s">
        <v>75</v>
      </c>
    </row>
    <row r="4463" spans="1:10" x14ac:dyDescent="0.3">
      <c r="A4463" s="151">
        <v>4462</v>
      </c>
      <c r="B4463" s="151" t="s">
        <v>9347</v>
      </c>
      <c r="C4463" s="151" t="s">
        <v>9348</v>
      </c>
      <c r="D4463" s="151" t="s">
        <v>9341</v>
      </c>
      <c r="E4463" s="151" t="s">
        <v>9342</v>
      </c>
      <c r="F4463" s="151">
        <v>1</v>
      </c>
      <c r="G4463" s="151" t="s">
        <v>6757</v>
      </c>
      <c r="H4463" s="153">
        <v>7</v>
      </c>
      <c r="I4463" s="151">
        <v>12</v>
      </c>
      <c r="J4463" s="154" t="s">
        <v>75</v>
      </c>
    </row>
    <row r="4464" spans="1:10" x14ac:dyDescent="0.3">
      <c r="A4464" s="151">
        <v>4463</v>
      </c>
      <c r="B4464" s="151" t="s">
        <v>9349</v>
      </c>
      <c r="C4464" s="151" t="s">
        <v>9350</v>
      </c>
      <c r="D4464" s="151" t="s">
        <v>9341</v>
      </c>
      <c r="E4464" s="151" t="s">
        <v>9342</v>
      </c>
      <c r="F4464" s="151">
        <v>1</v>
      </c>
      <c r="G4464" s="151" t="s">
        <v>6757</v>
      </c>
      <c r="H4464" s="153">
        <v>7</v>
      </c>
      <c r="I4464" s="151">
        <v>12</v>
      </c>
      <c r="J4464" s="154" t="s">
        <v>75</v>
      </c>
    </row>
    <row r="4465" spans="1:10" x14ac:dyDescent="0.3">
      <c r="A4465" s="151">
        <v>4464</v>
      </c>
      <c r="B4465" s="151" t="s">
        <v>9351</v>
      </c>
      <c r="C4465" s="151" t="s">
        <v>9352</v>
      </c>
      <c r="D4465" s="151" t="s">
        <v>9341</v>
      </c>
      <c r="E4465" s="151" t="s">
        <v>9342</v>
      </c>
      <c r="F4465" s="151">
        <v>1</v>
      </c>
      <c r="G4465" s="151" t="s">
        <v>6757</v>
      </c>
      <c r="H4465" s="153">
        <v>7</v>
      </c>
      <c r="I4465" s="151">
        <v>12</v>
      </c>
      <c r="J4465" s="154" t="s">
        <v>75</v>
      </c>
    </row>
    <row r="4466" spans="1:10" x14ac:dyDescent="0.3">
      <c r="A4466" s="151">
        <v>4465</v>
      </c>
      <c r="B4466" s="151" t="s">
        <v>9353</v>
      </c>
      <c r="C4466" s="151" t="s">
        <v>9354</v>
      </c>
      <c r="D4466" s="151" t="s">
        <v>9341</v>
      </c>
      <c r="E4466" s="151" t="s">
        <v>9342</v>
      </c>
      <c r="F4466" s="151">
        <v>1</v>
      </c>
      <c r="G4466" s="151" t="s">
        <v>6757</v>
      </c>
      <c r="H4466" s="153">
        <v>7</v>
      </c>
      <c r="I4466" s="151">
        <v>12</v>
      </c>
      <c r="J4466" s="154" t="s">
        <v>75</v>
      </c>
    </row>
    <row r="4467" spans="1:10" x14ac:dyDescent="0.3">
      <c r="A4467" s="151">
        <v>4466</v>
      </c>
      <c r="B4467" s="151" t="s">
        <v>9355</v>
      </c>
      <c r="C4467" s="151" t="s">
        <v>9356</v>
      </c>
      <c r="D4467" s="151" t="s">
        <v>9341</v>
      </c>
      <c r="E4467" s="151" t="s">
        <v>9342</v>
      </c>
      <c r="F4467" s="151">
        <v>1</v>
      </c>
      <c r="G4467" s="151" t="s">
        <v>6757</v>
      </c>
      <c r="H4467" s="153">
        <v>7</v>
      </c>
      <c r="I4467" s="151">
        <v>12</v>
      </c>
      <c r="J4467" s="154" t="s">
        <v>75</v>
      </c>
    </row>
    <row r="4468" spans="1:10" x14ac:dyDescent="0.3">
      <c r="A4468" s="151">
        <v>4467</v>
      </c>
      <c r="B4468" s="151" t="s">
        <v>9357</v>
      </c>
      <c r="C4468" s="151" t="s">
        <v>9358</v>
      </c>
      <c r="D4468" s="151" t="s">
        <v>9341</v>
      </c>
      <c r="E4468" s="151" t="s">
        <v>9342</v>
      </c>
      <c r="F4468" s="151">
        <v>1</v>
      </c>
      <c r="G4468" s="151" t="s">
        <v>6757</v>
      </c>
      <c r="H4468" s="153">
        <v>7</v>
      </c>
      <c r="I4468" s="151">
        <v>12</v>
      </c>
      <c r="J4468" s="154" t="s">
        <v>75</v>
      </c>
    </row>
    <row r="4469" spans="1:10" x14ac:dyDescent="0.3">
      <c r="A4469" s="151">
        <v>4468</v>
      </c>
      <c r="B4469" s="151" t="s">
        <v>9359</v>
      </c>
      <c r="C4469" s="151" t="s">
        <v>9360</v>
      </c>
      <c r="D4469" s="151" t="s">
        <v>9341</v>
      </c>
      <c r="E4469" s="151" t="s">
        <v>9342</v>
      </c>
      <c r="F4469" s="151">
        <v>1</v>
      </c>
      <c r="G4469" s="151" t="s">
        <v>6757</v>
      </c>
      <c r="H4469" s="153">
        <v>7</v>
      </c>
      <c r="I4469" s="151">
        <v>12</v>
      </c>
      <c r="J4469" s="154" t="s">
        <v>75</v>
      </c>
    </row>
    <row r="4470" spans="1:10" x14ac:dyDescent="0.3">
      <c r="A4470" s="151">
        <v>4469</v>
      </c>
      <c r="B4470" s="151" t="s">
        <v>9361</v>
      </c>
      <c r="C4470" s="151" t="s">
        <v>9362</v>
      </c>
      <c r="D4470" s="151" t="s">
        <v>9341</v>
      </c>
      <c r="E4470" s="151" t="s">
        <v>9342</v>
      </c>
      <c r="F4470" s="151">
        <v>1</v>
      </c>
      <c r="G4470" s="151" t="s">
        <v>6757</v>
      </c>
      <c r="H4470" s="153">
        <v>7</v>
      </c>
      <c r="I4470" s="151">
        <v>12</v>
      </c>
      <c r="J4470" s="154" t="s">
        <v>75</v>
      </c>
    </row>
    <row r="4471" spans="1:10" x14ac:dyDescent="0.3">
      <c r="A4471" s="151">
        <v>4470</v>
      </c>
      <c r="B4471" s="151" t="s">
        <v>9363</v>
      </c>
      <c r="C4471" s="151" t="s">
        <v>9364</v>
      </c>
      <c r="D4471" s="151" t="s">
        <v>9341</v>
      </c>
      <c r="E4471" s="151" t="s">
        <v>9342</v>
      </c>
      <c r="F4471" s="151">
        <v>1</v>
      </c>
      <c r="G4471" s="151" t="s">
        <v>6757</v>
      </c>
      <c r="H4471" s="153">
        <v>7</v>
      </c>
      <c r="I4471" s="151">
        <v>12</v>
      </c>
      <c r="J4471" s="154" t="s">
        <v>75</v>
      </c>
    </row>
    <row r="4472" spans="1:10" x14ac:dyDescent="0.3">
      <c r="A4472" s="151">
        <v>4471</v>
      </c>
      <c r="B4472" s="151" t="s">
        <v>9365</v>
      </c>
      <c r="C4472" s="151" t="s">
        <v>9366</v>
      </c>
      <c r="D4472" s="151" t="s">
        <v>9341</v>
      </c>
      <c r="E4472" s="151" t="s">
        <v>9342</v>
      </c>
      <c r="F4472" s="151">
        <v>1</v>
      </c>
      <c r="G4472" s="151" t="s">
        <v>6757</v>
      </c>
      <c r="H4472" s="153">
        <v>7</v>
      </c>
      <c r="I4472" s="151">
        <v>12</v>
      </c>
      <c r="J4472" s="154" t="s">
        <v>75</v>
      </c>
    </row>
    <row r="4473" spans="1:10" x14ac:dyDescent="0.3">
      <c r="A4473" s="151">
        <v>4472</v>
      </c>
      <c r="B4473" s="151" t="s">
        <v>9367</v>
      </c>
      <c r="C4473" s="151" t="s">
        <v>9368</v>
      </c>
      <c r="D4473" s="151" t="s">
        <v>9369</v>
      </c>
      <c r="E4473" s="151" t="s">
        <v>9370</v>
      </c>
      <c r="F4473" s="151">
        <v>1</v>
      </c>
      <c r="G4473" s="151" t="s">
        <v>6757</v>
      </c>
      <c r="H4473" s="153">
        <v>9</v>
      </c>
      <c r="I4473" s="151">
        <v>17</v>
      </c>
      <c r="J4473" s="154" t="s">
        <v>72</v>
      </c>
    </row>
    <row r="4474" spans="1:10" x14ac:dyDescent="0.3">
      <c r="A4474" s="151">
        <v>4473</v>
      </c>
      <c r="B4474" s="151" t="s">
        <v>9371</v>
      </c>
      <c r="C4474" s="151" t="s">
        <v>9372</v>
      </c>
      <c r="D4474" s="151" t="s">
        <v>9369</v>
      </c>
      <c r="E4474" s="151" t="s">
        <v>9370</v>
      </c>
      <c r="F4474" s="151">
        <v>1</v>
      </c>
      <c r="G4474" s="151" t="s">
        <v>6757</v>
      </c>
      <c r="H4474" s="153">
        <v>9</v>
      </c>
      <c r="I4474" s="151">
        <v>17</v>
      </c>
      <c r="J4474" s="154" t="s">
        <v>72</v>
      </c>
    </row>
    <row r="4475" spans="1:10" x14ac:dyDescent="0.3">
      <c r="A4475" s="151">
        <v>4474</v>
      </c>
      <c r="B4475" s="151" t="s">
        <v>9373</v>
      </c>
      <c r="C4475" s="151" t="s">
        <v>9374</v>
      </c>
      <c r="D4475" s="151" t="s">
        <v>9369</v>
      </c>
      <c r="E4475" s="151" t="s">
        <v>9370</v>
      </c>
      <c r="F4475" s="151">
        <v>1</v>
      </c>
      <c r="G4475" s="151" t="s">
        <v>6757</v>
      </c>
      <c r="H4475" s="153">
        <v>9</v>
      </c>
      <c r="I4475" s="151">
        <v>17</v>
      </c>
      <c r="J4475" s="154" t="s">
        <v>72</v>
      </c>
    </row>
    <row r="4476" spans="1:10" x14ac:dyDescent="0.3">
      <c r="A4476" s="151">
        <v>4475</v>
      </c>
      <c r="B4476" s="151" t="s">
        <v>9375</v>
      </c>
      <c r="C4476" s="151" t="s">
        <v>9376</v>
      </c>
      <c r="D4476" s="151" t="s">
        <v>9369</v>
      </c>
      <c r="E4476" s="151" t="s">
        <v>9370</v>
      </c>
      <c r="F4476" s="151">
        <v>1</v>
      </c>
      <c r="G4476" s="151" t="s">
        <v>6757</v>
      </c>
      <c r="H4476" s="153">
        <v>9</v>
      </c>
      <c r="I4476" s="151">
        <v>17</v>
      </c>
      <c r="J4476" s="154" t="s">
        <v>72</v>
      </c>
    </row>
    <row r="4477" spans="1:10" x14ac:dyDescent="0.3">
      <c r="A4477" s="151">
        <v>4476</v>
      </c>
      <c r="B4477" s="151" t="s">
        <v>9377</v>
      </c>
      <c r="C4477" s="151" t="s">
        <v>9378</v>
      </c>
      <c r="D4477" s="151" t="s">
        <v>9369</v>
      </c>
      <c r="E4477" s="151" t="s">
        <v>9370</v>
      </c>
      <c r="F4477" s="151">
        <v>1</v>
      </c>
      <c r="G4477" s="151" t="s">
        <v>6757</v>
      </c>
      <c r="H4477" s="153">
        <v>9</v>
      </c>
      <c r="I4477" s="151">
        <v>17</v>
      </c>
      <c r="J4477" s="154" t="s">
        <v>88</v>
      </c>
    </row>
    <row r="4478" spans="1:10" x14ac:dyDescent="0.3">
      <c r="A4478" s="151">
        <v>4477</v>
      </c>
      <c r="B4478" s="151" t="s">
        <v>9379</v>
      </c>
      <c r="C4478" s="151" t="s">
        <v>9380</v>
      </c>
      <c r="D4478" s="151" t="s">
        <v>9369</v>
      </c>
      <c r="E4478" s="151" t="s">
        <v>9370</v>
      </c>
      <c r="F4478" s="151">
        <v>1</v>
      </c>
      <c r="G4478" s="151" t="s">
        <v>6757</v>
      </c>
      <c r="H4478" s="153">
        <v>9</v>
      </c>
      <c r="I4478" s="151">
        <v>17</v>
      </c>
      <c r="J4478" s="154" t="s">
        <v>72</v>
      </c>
    </row>
    <row r="4479" spans="1:10" x14ac:dyDescent="0.3">
      <c r="A4479" s="151">
        <v>4478</v>
      </c>
      <c r="B4479" s="151" t="s">
        <v>9381</v>
      </c>
      <c r="C4479" s="151" t="s">
        <v>9382</v>
      </c>
      <c r="D4479" s="151" t="s">
        <v>9369</v>
      </c>
      <c r="E4479" s="151" t="s">
        <v>9370</v>
      </c>
      <c r="F4479" s="151">
        <v>1</v>
      </c>
      <c r="G4479" s="151" t="s">
        <v>6757</v>
      </c>
      <c r="H4479" s="153">
        <v>9</v>
      </c>
      <c r="I4479" s="151">
        <v>17</v>
      </c>
      <c r="J4479" s="154" t="s">
        <v>72</v>
      </c>
    </row>
    <row r="4480" spans="1:10" x14ac:dyDescent="0.3">
      <c r="A4480" s="151">
        <v>4479</v>
      </c>
      <c r="B4480" s="151" t="s">
        <v>9383</v>
      </c>
      <c r="C4480" s="151" t="s">
        <v>9384</v>
      </c>
      <c r="D4480" s="151" t="s">
        <v>9369</v>
      </c>
      <c r="E4480" s="151" t="s">
        <v>9370</v>
      </c>
      <c r="F4480" s="151">
        <v>1</v>
      </c>
      <c r="G4480" s="151" t="s">
        <v>6757</v>
      </c>
      <c r="H4480" s="153">
        <v>9</v>
      </c>
      <c r="I4480" s="151">
        <v>17</v>
      </c>
      <c r="J4480" s="154" t="s">
        <v>72</v>
      </c>
    </row>
    <row r="4481" spans="1:10" x14ac:dyDescent="0.3">
      <c r="A4481" s="151">
        <v>4480</v>
      </c>
      <c r="B4481" s="151" t="s">
        <v>9385</v>
      </c>
      <c r="C4481" s="151" t="s">
        <v>9386</v>
      </c>
      <c r="D4481" s="151" t="s">
        <v>9369</v>
      </c>
      <c r="E4481" s="151" t="s">
        <v>9370</v>
      </c>
      <c r="F4481" s="151">
        <v>1</v>
      </c>
      <c r="G4481" s="151" t="s">
        <v>6757</v>
      </c>
      <c r="H4481" s="153">
        <v>9</v>
      </c>
      <c r="I4481" s="151">
        <v>17</v>
      </c>
      <c r="J4481" s="154" t="s">
        <v>72</v>
      </c>
    </row>
    <row r="4482" spans="1:10" x14ac:dyDescent="0.3">
      <c r="A4482" s="151">
        <v>4481</v>
      </c>
      <c r="B4482" s="151" t="s">
        <v>9387</v>
      </c>
      <c r="C4482" s="151" t="s">
        <v>9388</v>
      </c>
      <c r="D4482" s="151" t="s">
        <v>9369</v>
      </c>
      <c r="E4482" s="151" t="s">
        <v>9370</v>
      </c>
      <c r="F4482" s="151">
        <v>1</v>
      </c>
      <c r="G4482" s="151" t="s">
        <v>6757</v>
      </c>
      <c r="H4482" s="153">
        <v>9</v>
      </c>
      <c r="I4482" s="151">
        <v>17</v>
      </c>
      <c r="J4482" s="154" t="s">
        <v>72</v>
      </c>
    </row>
    <row r="4483" spans="1:10" x14ac:dyDescent="0.3">
      <c r="A4483" s="151">
        <v>4482</v>
      </c>
      <c r="B4483" s="151" t="s">
        <v>9389</v>
      </c>
      <c r="C4483" s="151" t="s">
        <v>9390</v>
      </c>
      <c r="D4483" s="151" t="s">
        <v>9391</v>
      </c>
      <c r="E4483" s="151" t="s">
        <v>9392</v>
      </c>
      <c r="F4483" s="151">
        <v>1</v>
      </c>
      <c r="G4483" s="151" t="s">
        <v>6757</v>
      </c>
      <c r="H4483" s="153">
        <v>6</v>
      </c>
      <c r="I4483" s="151">
        <v>8</v>
      </c>
      <c r="J4483" s="154" t="s">
        <v>277</v>
      </c>
    </row>
    <row r="4484" spans="1:10" x14ac:dyDescent="0.3">
      <c r="A4484" s="151">
        <v>4483</v>
      </c>
      <c r="B4484" s="151" t="s">
        <v>9393</v>
      </c>
      <c r="C4484" s="151" t="s">
        <v>9394</v>
      </c>
      <c r="D4484" s="151" t="s">
        <v>9391</v>
      </c>
      <c r="E4484" s="151" t="s">
        <v>9392</v>
      </c>
      <c r="F4484" s="151">
        <v>1</v>
      </c>
      <c r="G4484" s="151" t="s">
        <v>6757</v>
      </c>
      <c r="H4484" s="153">
        <v>6</v>
      </c>
      <c r="I4484" s="151">
        <v>8</v>
      </c>
      <c r="J4484" s="154" t="s">
        <v>277</v>
      </c>
    </row>
    <row r="4485" spans="1:10" x14ac:dyDescent="0.3">
      <c r="A4485" s="151">
        <v>4484</v>
      </c>
      <c r="B4485" s="151" t="s">
        <v>9395</v>
      </c>
      <c r="C4485" s="151" t="s">
        <v>9396</v>
      </c>
      <c r="D4485" s="151" t="s">
        <v>9391</v>
      </c>
      <c r="E4485" s="151" t="s">
        <v>9392</v>
      </c>
      <c r="F4485" s="151">
        <v>1</v>
      </c>
      <c r="G4485" s="151" t="s">
        <v>6757</v>
      </c>
      <c r="H4485" s="153">
        <v>9</v>
      </c>
      <c r="I4485" s="151">
        <v>17</v>
      </c>
      <c r="J4485" s="154" t="s">
        <v>72</v>
      </c>
    </row>
    <row r="4486" spans="1:10" x14ac:dyDescent="0.3">
      <c r="A4486" s="151">
        <v>4485</v>
      </c>
      <c r="B4486" s="151" t="s">
        <v>9397</v>
      </c>
      <c r="C4486" s="151" t="s">
        <v>9398</v>
      </c>
      <c r="D4486" s="151" t="s">
        <v>9391</v>
      </c>
      <c r="E4486" s="151" t="s">
        <v>9392</v>
      </c>
      <c r="F4486" s="151">
        <v>1</v>
      </c>
      <c r="G4486" s="151" t="s">
        <v>6757</v>
      </c>
      <c r="H4486" s="153">
        <v>9</v>
      </c>
      <c r="I4486" s="151">
        <v>17</v>
      </c>
      <c r="J4486" s="154" t="s">
        <v>72</v>
      </c>
    </row>
    <row r="4487" spans="1:10" x14ac:dyDescent="0.3">
      <c r="A4487" s="151">
        <v>4486</v>
      </c>
      <c r="B4487" s="151" t="s">
        <v>9399</v>
      </c>
      <c r="C4487" s="151" t="s">
        <v>9400</v>
      </c>
      <c r="D4487" s="151" t="s">
        <v>9391</v>
      </c>
      <c r="E4487" s="151" t="s">
        <v>9392</v>
      </c>
      <c r="F4487" s="151">
        <v>1</v>
      </c>
      <c r="G4487" s="151" t="s">
        <v>6757</v>
      </c>
      <c r="H4487" s="153">
        <v>6</v>
      </c>
      <c r="I4487" s="151">
        <v>8</v>
      </c>
      <c r="J4487" s="154" t="s">
        <v>277</v>
      </c>
    </row>
    <row r="4488" spans="1:10" x14ac:dyDescent="0.3">
      <c r="A4488" s="151">
        <v>4487</v>
      </c>
      <c r="B4488" s="151" t="s">
        <v>9401</v>
      </c>
      <c r="C4488" s="151" t="s">
        <v>9402</v>
      </c>
      <c r="D4488" s="151" t="s">
        <v>9391</v>
      </c>
      <c r="E4488" s="151" t="s">
        <v>9392</v>
      </c>
      <c r="F4488" s="151">
        <v>1</v>
      </c>
      <c r="G4488" s="151" t="s">
        <v>6757</v>
      </c>
      <c r="H4488" s="153">
        <v>6</v>
      </c>
      <c r="I4488" s="151">
        <v>8</v>
      </c>
      <c r="J4488" s="154" t="s">
        <v>277</v>
      </c>
    </row>
    <row r="4489" spans="1:10" x14ac:dyDescent="0.3">
      <c r="A4489" s="151">
        <v>4488</v>
      </c>
      <c r="B4489" s="151" t="s">
        <v>9403</v>
      </c>
      <c r="C4489" s="151" t="s">
        <v>9404</v>
      </c>
      <c r="D4489" s="151" t="s">
        <v>9391</v>
      </c>
      <c r="E4489" s="151" t="s">
        <v>9392</v>
      </c>
      <c r="F4489" s="151">
        <v>1</v>
      </c>
      <c r="G4489" s="151" t="s">
        <v>6757</v>
      </c>
      <c r="H4489" s="153">
        <v>6</v>
      </c>
      <c r="I4489" s="151">
        <v>8</v>
      </c>
      <c r="J4489" s="154" t="s">
        <v>277</v>
      </c>
    </row>
    <row r="4490" spans="1:10" x14ac:dyDescent="0.3">
      <c r="A4490" s="151">
        <v>4489</v>
      </c>
      <c r="B4490" s="151" t="s">
        <v>9405</v>
      </c>
      <c r="C4490" s="151" t="s">
        <v>9406</v>
      </c>
      <c r="D4490" s="151" t="s">
        <v>9391</v>
      </c>
      <c r="E4490" s="151" t="s">
        <v>9392</v>
      </c>
      <c r="F4490" s="151">
        <v>1</v>
      </c>
      <c r="G4490" s="151" t="s">
        <v>6757</v>
      </c>
      <c r="H4490" s="153">
        <v>7</v>
      </c>
      <c r="I4490" s="151">
        <v>12</v>
      </c>
      <c r="J4490" s="154" t="s">
        <v>75</v>
      </c>
    </row>
    <row r="4491" spans="1:10" x14ac:dyDescent="0.3">
      <c r="A4491" s="151">
        <v>4490</v>
      </c>
      <c r="B4491" s="151" t="s">
        <v>9407</v>
      </c>
      <c r="C4491" s="151" t="s">
        <v>9408</v>
      </c>
      <c r="D4491" s="151" t="s">
        <v>9391</v>
      </c>
      <c r="E4491" s="151" t="s">
        <v>9392</v>
      </c>
      <c r="F4491" s="151">
        <v>1</v>
      </c>
      <c r="G4491" s="151" t="s">
        <v>6757</v>
      </c>
      <c r="H4491" s="153">
        <v>6</v>
      </c>
      <c r="I4491" s="151">
        <v>8</v>
      </c>
      <c r="J4491" s="154" t="s">
        <v>277</v>
      </c>
    </row>
    <row r="4492" spans="1:10" x14ac:dyDescent="0.3">
      <c r="A4492" s="151">
        <v>4491</v>
      </c>
      <c r="B4492" s="151" t="s">
        <v>9409</v>
      </c>
      <c r="C4492" s="151" t="s">
        <v>9410</v>
      </c>
      <c r="D4492" s="151" t="s">
        <v>9391</v>
      </c>
      <c r="E4492" s="151" t="s">
        <v>9392</v>
      </c>
      <c r="F4492" s="151">
        <v>1</v>
      </c>
      <c r="G4492" s="151" t="s">
        <v>6757</v>
      </c>
      <c r="H4492" s="153">
        <v>6</v>
      </c>
      <c r="I4492" s="151">
        <v>8</v>
      </c>
      <c r="J4492" s="154" t="s">
        <v>277</v>
      </c>
    </row>
    <row r="4493" spans="1:10" x14ac:dyDescent="0.3">
      <c r="A4493" s="151">
        <v>4492</v>
      </c>
      <c r="B4493" s="151" t="s">
        <v>9411</v>
      </c>
      <c r="C4493" s="151" t="s">
        <v>9412</v>
      </c>
      <c r="D4493" s="151" t="s">
        <v>9391</v>
      </c>
      <c r="E4493" s="151" t="s">
        <v>9392</v>
      </c>
      <c r="F4493" s="151">
        <v>1</v>
      </c>
      <c r="G4493" s="151" t="s">
        <v>6757</v>
      </c>
      <c r="H4493" s="153">
        <v>6</v>
      </c>
      <c r="I4493" s="151">
        <v>8</v>
      </c>
      <c r="J4493" s="154" t="s">
        <v>277</v>
      </c>
    </row>
    <row r="4494" spans="1:10" x14ac:dyDescent="0.3">
      <c r="A4494" s="151">
        <v>4493</v>
      </c>
      <c r="B4494" s="151" t="s">
        <v>9413</v>
      </c>
      <c r="C4494" s="151" t="s">
        <v>9414</v>
      </c>
      <c r="D4494" s="151" t="s">
        <v>9391</v>
      </c>
      <c r="E4494" s="151" t="s">
        <v>9392</v>
      </c>
      <c r="F4494" s="151">
        <v>1</v>
      </c>
      <c r="G4494" s="151" t="s">
        <v>6757</v>
      </c>
      <c r="H4494" s="153">
        <v>6</v>
      </c>
      <c r="I4494" s="151">
        <v>8</v>
      </c>
      <c r="J4494" s="154" t="s">
        <v>277</v>
      </c>
    </row>
    <row r="4495" spans="1:10" x14ac:dyDescent="0.3">
      <c r="A4495" s="151">
        <v>4494</v>
      </c>
      <c r="B4495" s="151" t="s">
        <v>9415</v>
      </c>
      <c r="C4495" s="151" t="s">
        <v>9416</v>
      </c>
      <c r="D4495" s="151" t="s">
        <v>9391</v>
      </c>
      <c r="E4495" s="151" t="s">
        <v>9392</v>
      </c>
      <c r="F4495" s="151">
        <v>1</v>
      </c>
      <c r="G4495" s="151" t="s">
        <v>6757</v>
      </c>
      <c r="H4495" s="153">
        <v>6</v>
      </c>
      <c r="I4495" s="151">
        <v>8</v>
      </c>
      <c r="J4495" s="154" t="s">
        <v>277</v>
      </c>
    </row>
    <row r="4496" spans="1:10" x14ac:dyDescent="0.3">
      <c r="A4496" s="151">
        <v>4495</v>
      </c>
      <c r="B4496" s="151" t="s">
        <v>9417</v>
      </c>
      <c r="C4496" s="151" t="s">
        <v>9418</v>
      </c>
      <c r="D4496" s="151" t="s">
        <v>9391</v>
      </c>
      <c r="E4496" s="151" t="s">
        <v>9392</v>
      </c>
      <c r="F4496" s="151">
        <v>1</v>
      </c>
      <c r="G4496" s="151" t="s">
        <v>6757</v>
      </c>
      <c r="H4496" s="153">
        <v>6</v>
      </c>
      <c r="I4496" s="151">
        <v>8</v>
      </c>
      <c r="J4496" s="154" t="s">
        <v>277</v>
      </c>
    </row>
    <row r="4497" spans="1:10" x14ac:dyDescent="0.3">
      <c r="A4497" s="151">
        <v>4496</v>
      </c>
      <c r="B4497" s="151" t="s">
        <v>9419</v>
      </c>
      <c r="C4497" s="151" t="s">
        <v>9420</v>
      </c>
      <c r="D4497" s="151" t="s">
        <v>9421</v>
      </c>
      <c r="E4497" s="151" t="s">
        <v>9422</v>
      </c>
      <c r="F4497" s="151">
        <v>1</v>
      </c>
      <c r="G4497" s="151" t="s">
        <v>6757</v>
      </c>
      <c r="H4497" s="153">
        <v>9</v>
      </c>
      <c r="I4497" s="151">
        <v>17</v>
      </c>
      <c r="J4497" s="154" t="s">
        <v>72</v>
      </c>
    </row>
    <row r="4498" spans="1:10" x14ac:dyDescent="0.3">
      <c r="A4498" s="151">
        <v>4497</v>
      </c>
      <c r="B4498" s="151" t="s">
        <v>9423</v>
      </c>
      <c r="C4498" s="151" t="s">
        <v>9424</v>
      </c>
      <c r="D4498" s="151" t="s">
        <v>9421</v>
      </c>
      <c r="E4498" s="151" t="s">
        <v>9422</v>
      </c>
      <c r="F4498" s="151">
        <v>1</v>
      </c>
      <c r="G4498" s="151" t="s">
        <v>6757</v>
      </c>
      <c r="H4498" s="153">
        <v>8</v>
      </c>
      <c r="I4498" s="151">
        <v>16</v>
      </c>
      <c r="J4498" s="154" t="s">
        <v>161</v>
      </c>
    </row>
    <row r="4499" spans="1:10" x14ac:dyDescent="0.3">
      <c r="A4499" s="151">
        <v>4498</v>
      </c>
      <c r="B4499" s="151" t="s">
        <v>9425</v>
      </c>
      <c r="C4499" s="151" t="s">
        <v>9426</v>
      </c>
      <c r="D4499" s="151" t="s">
        <v>9421</v>
      </c>
      <c r="E4499" s="151" t="s">
        <v>9422</v>
      </c>
      <c r="F4499" s="151">
        <v>1</v>
      </c>
      <c r="G4499" s="151" t="s">
        <v>6757</v>
      </c>
      <c r="H4499" s="153">
        <v>8</v>
      </c>
      <c r="I4499" s="151">
        <v>16</v>
      </c>
      <c r="J4499" s="154" t="s">
        <v>161</v>
      </c>
    </row>
    <row r="4500" spans="1:10" x14ac:dyDescent="0.3">
      <c r="A4500" s="151">
        <v>4499</v>
      </c>
      <c r="B4500" s="151" t="s">
        <v>9427</v>
      </c>
      <c r="C4500" s="151" t="s">
        <v>9428</v>
      </c>
      <c r="D4500" s="151" t="s">
        <v>9421</v>
      </c>
      <c r="E4500" s="151" t="s">
        <v>9422</v>
      </c>
      <c r="F4500" s="151">
        <v>1</v>
      </c>
      <c r="G4500" s="151" t="s">
        <v>6757</v>
      </c>
      <c r="H4500" s="153">
        <v>9</v>
      </c>
      <c r="I4500" s="151">
        <v>17</v>
      </c>
      <c r="J4500" s="154" t="s">
        <v>72</v>
      </c>
    </row>
    <row r="4501" spans="1:10" x14ac:dyDescent="0.3">
      <c r="A4501" s="151">
        <v>4500</v>
      </c>
      <c r="B4501" s="151" t="s">
        <v>9429</v>
      </c>
      <c r="C4501" s="151" t="s">
        <v>9430</v>
      </c>
      <c r="D4501" s="151" t="s">
        <v>9421</v>
      </c>
      <c r="E4501" s="151" t="s">
        <v>9422</v>
      </c>
      <c r="F4501" s="151">
        <v>1</v>
      </c>
      <c r="G4501" s="151" t="s">
        <v>6757</v>
      </c>
      <c r="H4501" s="153">
        <v>9</v>
      </c>
      <c r="I4501" s="151">
        <v>17</v>
      </c>
      <c r="J4501" s="154" t="s">
        <v>72</v>
      </c>
    </row>
    <row r="4502" spans="1:10" x14ac:dyDescent="0.3">
      <c r="A4502" s="151">
        <v>4501</v>
      </c>
      <c r="B4502" s="151" t="s">
        <v>9431</v>
      </c>
      <c r="C4502" s="151" t="s">
        <v>9432</v>
      </c>
      <c r="D4502" s="151" t="s">
        <v>9421</v>
      </c>
      <c r="E4502" s="151" t="s">
        <v>9422</v>
      </c>
      <c r="F4502" s="151">
        <v>1</v>
      </c>
      <c r="G4502" s="151" t="s">
        <v>6757</v>
      </c>
      <c r="H4502" s="153">
        <v>9</v>
      </c>
      <c r="I4502" s="151">
        <v>17</v>
      </c>
      <c r="J4502" s="154" t="s">
        <v>72</v>
      </c>
    </row>
    <row r="4503" spans="1:10" x14ac:dyDescent="0.3">
      <c r="A4503" s="151">
        <v>4502</v>
      </c>
      <c r="B4503" s="151" t="s">
        <v>9433</v>
      </c>
      <c r="C4503" s="151" t="s">
        <v>9434</v>
      </c>
      <c r="D4503" s="151" t="s">
        <v>9421</v>
      </c>
      <c r="E4503" s="151" t="s">
        <v>9422</v>
      </c>
      <c r="F4503" s="151">
        <v>1</v>
      </c>
      <c r="G4503" s="151" t="s">
        <v>6757</v>
      </c>
      <c r="H4503" s="153">
        <v>9</v>
      </c>
      <c r="I4503" s="151">
        <v>17</v>
      </c>
      <c r="J4503" s="154" t="s">
        <v>72</v>
      </c>
    </row>
    <row r="4504" spans="1:10" x14ac:dyDescent="0.3">
      <c r="A4504" s="151">
        <v>4503</v>
      </c>
      <c r="B4504" s="151" t="s">
        <v>9435</v>
      </c>
      <c r="C4504" s="151" t="s">
        <v>9436</v>
      </c>
      <c r="D4504" s="151" t="s">
        <v>9421</v>
      </c>
      <c r="E4504" s="151" t="s">
        <v>9422</v>
      </c>
      <c r="F4504" s="151">
        <v>1</v>
      </c>
      <c r="G4504" s="151" t="s">
        <v>6757</v>
      </c>
      <c r="H4504" s="153">
        <v>9</v>
      </c>
      <c r="I4504" s="151">
        <v>17</v>
      </c>
      <c r="J4504" s="154" t="s">
        <v>88</v>
      </c>
    </row>
    <row r="4505" spans="1:10" x14ac:dyDescent="0.3">
      <c r="A4505" s="151">
        <v>4504</v>
      </c>
      <c r="B4505" s="151" t="s">
        <v>9437</v>
      </c>
      <c r="C4505" s="151" t="s">
        <v>9438</v>
      </c>
      <c r="D4505" s="151" t="s">
        <v>9421</v>
      </c>
      <c r="E4505" s="151" t="s">
        <v>9422</v>
      </c>
      <c r="F4505" s="151">
        <v>1</v>
      </c>
      <c r="G4505" s="151" t="s">
        <v>6757</v>
      </c>
      <c r="H4505" s="153">
        <v>9</v>
      </c>
      <c r="I4505" s="151">
        <v>17</v>
      </c>
      <c r="J4505" s="154" t="s">
        <v>88</v>
      </c>
    </row>
    <row r="4506" spans="1:10" x14ac:dyDescent="0.3">
      <c r="A4506" s="151">
        <v>4505</v>
      </c>
      <c r="B4506" s="151" t="s">
        <v>9439</v>
      </c>
      <c r="C4506" s="151" t="s">
        <v>9440</v>
      </c>
      <c r="D4506" s="151" t="s">
        <v>9421</v>
      </c>
      <c r="E4506" s="151" t="s">
        <v>9422</v>
      </c>
      <c r="F4506" s="151">
        <v>1</v>
      </c>
      <c r="G4506" s="151" t="s">
        <v>6757</v>
      </c>
      <c r="H4506" s="153">
        <v>9</v>
      </c>
      <c r="I4506" s="151">
        <v>17</v>
      </c>
      <c r="J4506" s="154" t="s">
        <v>72</v>
      </c>
    </row>
    <row r="4507" spans="1:10" x14ac:dyDescent="0.3">
      <c r="A4507" s="151">
        <v>4506</v>
      </c>
      <c r="B4507" s="151" t="s">
        <v>9441</v>
      </c>
      <c r="C4507" s="151" t="s">
        <v>9442</v>
      </c>
      <c r="D4507" s="151" t="s">
        <v>9443</v>
      </c>
      <c r="E4507" s="151" t="s">
        <v>9444</v>
      </c>
      <c r="F4507" s="151">
        <v>1</v>
      </c>
      <c r="G4507" s="151" t="s">
        <v>6757</v>
      </c>
      <c r="H4507" s="153">
        <v>9</v>
      </c>
      <c r="I4507" s="151">
        <v>17</v>
      </c>
      <c r="J4507" s="154" t="s">
        <v>72</v>
      </c>
    </row>
    <row r="4508" spans="1:10" x14ac:dyDescent="0.3">
      <c r="A4508" s="151">
        <v>4507</v>
      </c>
      <c r="B4508" s="151" t="s">
        <v>9445</v>
      </c>
      <c r="C4508" s="151" t="s">
        <v>9446</v>
      </c>
      <c r="D4508" s="151" t="s">
        <v>9443</v>
      </c>
      <c r="E4508" s="151" t="s">
        <v>9444</v>
      </c>
      <c r="F4508" s="151">
        <v>1</v>
      </c>
      <c r="G4508" s="151" t="s">
        <v>6757</v>
      </c>
      <c r="H4508" s="153">
        <v>9</v>
      </c>
      <c r="I4508" s="151">
        <v>17</v>
      </c>
      <c r="J4508" s="154" t="s">
        <v>72</v>
      </c>
    </row>
    <row r="4509" spans="1:10" x14ac:dyDescent="0.3">
      <c r="A4509" s="151">
        <v>4508</v>
      </c>
      <c r="B4509" s="151" t="s">
        <v>9447</v>
      </c>
      <c r="C4509" s="151" t="s">
        <v>9448</v>
      </c>
      <c r="D4509" s="151" t="s">
        <v>9443</v>
      </c>
      <c r="E4509" s="151" t="s">
        <v>9444</v>
      </c>
      <c r="F4509" s="151">
        <v>1</v>
      </c>
      <c r="G4509" s="151" t="s">
        <v>6757</v>
      </c>
      <c r="H4509" s="153">
        <v>9</v>
      </c>
      <c r="I4509" s="151">
        <v>17</v>
      </c>
      <c r="J4509" s="154" t="s">
        <v>72</v>
      </c>
    </row>
    <row r="4510" spans="1:10" x14ac:dyDescent="0.3">
      <c r="A4510" s="151">
        <v>4509</v>
      </c>
      <c r="B4510" s="151" t="s">
        <v>9449</v>
      </c>
      <c r="C4510" s="151" t="s">
        <v>9450</v>
      </c>
      <c r="D4510" s="151" t="s">
        <v>9443</v>
      </c>
      <c r="E4510" s="151" t="s">
        <v>9444</v>
      </c>
      <c r="F4510" s="151">
        <v>1</v>
      </c>
      <c r="G4510" s="151" t="s">
        <v>6757</v>
      </c>
      <c r="H4510" s="153">
        <v>9</v>
      </c>
      <c r="I4510" s="151">
        <v>17</v>
      </c>
      <c r="J4510" s="154" t="s">
        <v>72</v>
      </c>
    </row>
    <row r="4511" spans="1:10" x14ac:dyDescent="0.3">
      <c r="A4511" s="151">
        <v>4510</v>
      </c>
      <c r="B4511" s="151" t="s">
        <v>9451</v>
      </c>
      <c r="C4511" s="151" t="s">
        <v>9452</v>
      </c>
      <c r="D4511" s="151" t="s">
        <v>9443</v>
      </c>
      <c r="E4511" s="151" t="s">
        <v>9444</v>
      </c>
      <c r="F4511" s="151">
        <v>1</v>
      </c>
      <c r="G4511" s="151" t="s">
        <v>6757</v>
      </c>
      <c r="H4511" s="153">
        <v>9</v>
      </c>
      <c r="I4511" s="151">
        <v>17</v>
      </c>
      <c r="J4511" s="154" t="s">
        <v>88</v>
      </c>
    </row>
    <row r="4512" spans="1:10" x14ac:dyDescent="0.3">
      <c r="A4512" s="151">
        <v>4511</v>
      </c>
      <c r="B4512" s="151" t="s">
        <v>9453</v>
      </c>
      <c r="C4512" s="151" t="s">
        <v>9454</v>
      </c>
      <c r="D4512" s="151" t="s">
        <v>9443</v>
      </c>
      <c r="E4512" s="151" t="s">
        <v>9444</v>
      </c>
      <c r="F4512" s="151">
        <v>1</v>
      </c>
      <c r="G4512" s="151" t="s">
        <v>6757</v>
      </c>
      <c r="H4512" s="153">
        <v>9</v>
      </c>
      <c r="I4512" s="151">
        <v>17</v>
      </c>
      <c r="J4512" s="154" t="s">
        <v>72</v>
      </c>
    </row>
    <row r="4513" spans="1:10" x14ac:dyDescent="0.3">
      <c r="A4513" s="151">
        <v>4512</v>
      </c>
      <c r="B4513" s="151" t="s">
        <v>9455</v>
      </c>
      <c r="C4513" s="151" t="s">
        <v>9456</v>
      </c>
      <c r="D4513" s="151" t="s">
        <v>9443</v>
      </c>
      <c r="E4513" s="151" t="s">
        <v>9444</v>
      </c>
      <c r="F4513" s="151">
        <v>1</v>
      </c>
      <c r="G4513" s="151" t="s">
        <v>6757</v>
      </c>
      <c r="H4513" s="153">
        <v>9</v>
      </c>
      <c r="I4513" s="151">
        <v>17</v>
      </c>
      <c r="J4513" s="154" t="s">
        <v>72</v>
      </c>
    </row>
    <row r="4514" spans="1:10" x14ac:dyDescent="0.3">
      <c r="A4514" s="151">
        <v>4513</v>
      </c>
      <c r="B4514" s="151" t="s">
        <v>9457</v>
      </c>
      <c r="C4514" s="151" t="s">
        <v>9458</v>
      </c>
      <c r="D4514" s="151" t="s">
        <v>9443</v>
      </c>
      <c r="E4514" s="151" t="s">
        <v>9444</v>
      </c>
      <c r="F4514" s="151">
        <v>1</v>
      </c>
      <c r="G4514" s="151" t="s">
        <v>6757</v>
      </c>
      <c r="H4514" s="153">
        <v>9</v>
      </c>
      <c r="I4514" s="151">
        <v>17</v>
      </c>
      <c r="J4514" s="154" t="s">
        <v>72</v>
      </c>
    </row>
    <row r="4515" spans="1:10" x14ac:dyDescent="0.3">
      <c r="A4515" s="151">
        <v>4514</v>
      </c>
      <c r="B4515" s="151" t="s">
        <v>9459</v>
      </c>
      <c r="C4515" s="151" t="s">
        <v>9460</v>
      </c>
      <c r="D4515" s="151" t="s">
        <v>9443</v>
      </c>
      <c r="E4515" s="151" t="s">
        <v>9444</v>
      </c>
      <c r="F4515" s="151">
        <v>1</v>
      </c>
      <c r="G4515" s="151" t="s">
        <v>6757</v>
      </c>
      <c r="H4515" s="153">
        <v>9</v>
      </c>
      <c r="I4515" s="151">
        <v>17</v>
      </c>
      <c r="J4515" s="154" t="s">
        <v>72</v>
      </c>
    </row>
    <row r="4516" spans="1:10" x14ac:dyDescent="0.3">
      <c r="A4516" s="151">
        <v>4515</v>
      </c>
      <c r="B4516" s="151" t="s">
        <v>9461</v>
      </c>
      <c r="C4516" s="151" t="s">
        <v>9462</v>
      </c>
      <c r="D4516" s="151" t="s">
        <v>9443</v>
      </c>
      <c r="E4516" s="151" t="s">
        <v>9444</v>
      </c>
      <c r="F4516" s="151">
        <v>1</v>
      </c>
      <c r="G4516" s="151" t="s">
        <v>6757</v>
      </c>
      <c r="H4516" s="153">
        <v>9</v>
      </c>
      <c r="I4516" s="151">
        <v>17</v>
      </c>
      <c r="J4516" s="154" t="s">
        <v>72</v>
      </c>
    </row>
    <row r="4517" spans="1:10" x14ac:dyDescent="0.3">
      <c r="A4517" s="151">
        <v>4516</v>
      </c>
      <c r="B4517" s="151" t="s">
        <v>9463</v>
      </c>
      <c r="C4517" s="151" t="s">
        <v>9464</v>
      </c>
      <c r="D4517" s="151" t="s">
        <v>9443</v>
      </c>
      <c r="E4517" s="151" t="s">
        <v>9444</v>
      </c>
      <c r="F4517" s="151">
        <v>1</v>
      </c>
      <c r="G4517" s="151" t="s">
        <v>6757</v>
      </c>
      <c r="H4517" s="153">
        <v>9</v>
      </c>
      <c r="I4517" s="151">
        <v>17</v>
      </c>
      <c r="J4517" s="154" t="s">
        <v>88</v>
      </c>
    </row>
    <row r="4518" spans="1:10" x14ac:dyDescent="0.3">
      <c r="A4518" s="151">
        <v>4517</v>
      </c>
      <c r="B4518" s="151" t="s">
        <v>9465</v>
      </c>
      <c r="C4518" s="151" t="s">
        <v>9466</v>
      </c>
      <c r="D4518" s="151" t="s">
        <v>9443</v>
      </c>
      <c r="E4518" s="151" t="s">
        <v>9444</v>
      </c>
      <c r="F4518" s="151">
        <v>1</v>
      </c>
      <c r="G4518" s="151" t="s">
        <v>6757</v>
      </c>
      <c r="H4518" s="153">
        <v>9</v>
      </c>
      <c r="I4518" s="151">
        <v>17</v>
      </c>
      <c r="J4518" s="154" t="s">
        <v>72</v>
      </c>
    </row>
    <row r="4519" spans="1:10" x14ac:dyDescent="0.3">
      <c r="A4519" s="151">
        <v>4518</v>
      </c>
      <c r="B4519" s="151" t="s">
        <v>9467</v>
      </c>
      <c r="C4519" s="151" t="s">
        <v>9468</v>
      </c>
      <c r="D4519" s="151" t="s">
        <v>9469</v>
      </c>
      <c r="E4519" s="151" t="s">
        <v>9470</v>
      </c>
      <c r="F4519" s="151">
        <v>1</v>
      </c>
      <c r="G4519" s="151" t="s">
        <v>6757</v>
      </c>
      <c r="H4519" s="153">
        <v>9</v>
      </c>
      <c r="I4519" s="151">
        <v>17</v>
      </c>
      <c r="J4519" s="154" t="s">
        <v>72</v>
      </c>
    </row>
    <row r="4520" spans="1:10" x14ac:dyDescent="0.3">
      <c r="A4520" s="151">
        <v>4519</v>
      </c>
      <c r="B4520" s="151" t="s">
        <v>9471</v>
      </c>
      <c r="C4520" s="151" t="s">
        <v>9472</v>
      </c>
      <c r="D4520" s="151" t="s">
        <v>9469</v>
      </c>
      <c r="E4520" s="151" t="s">
        <v>9470</v>
      </c>
      <c r="F4520" s="151">
        <v>1</v>
      </c>
      <c r="G4520" s="151" t="s">
        <v>6757</v>
      </c>
      <c r="H4520" s="153">
        <v>9</v>
      </c>
      <c r="I4520" s="151">
        <v>17</v>
      </c>
      <c r="J4520" s="154" t="s">
        <v>72</v>
      </c>
    </row>
    <row r="4521" spans="1:10" x14ac:dyDescent="0.3">
      <c r="A4521" s="151">
        <v>4520</v>
      </c>
      <c r="B4521" s="151" t="s">
        <v>9473</v>
      </c>
      <c r="C4521" s="151" t="s">
        <v>9474</v>
      </c>
      <c r="D4521" s="151" t="s">
        <v>9469</v>
      </c>
      <c r="E4521" s="151" t="s">
        <v>9470</v>
      </c>
      <c r="F4521" s="151">
        <v>1</v>
      </c>
      <c r="G4521" s="151" t="s">
        <v>6757</v>
      </c>
      <c r="H4521" s="153">
        <v>9</v>
      </c>
      <c r="I4521" s="151">
        <v>17</v>
      </c>
      <c r="J4521" s="154" t="s">
        <v>72</v>
      </c>
    </row>
    <row r="4522" spans="1:10" x14ac:dyDescent="0.3">
      <c r="A4522" s="151">
        <v>4521</v>
      </c>
      <c r="B4522" s="151" t="s">
        <v>9475</v>
      </c>
      <c r="C4522" s="151" t="s">
        <v>9476</v>
      </c>
      <c r="D4522" s="151" t="s">
        <v>9469</v>
      </c>
      <c r="E4522" s="151" t="s">
        <v>9470</v>
      </c>
      <c r="F4522" s="151">
        <v>1</v>
      </c>
      <c r="G4522" s="151" t="s">
        <v>6757</v>
      </c>
      <c r="H4522" s="153">
        <v>9</v>
      </c>
      <c r="I4522" s="151">
        <v>17</v>
      </c>
      <c r="J4522" s="154" t="s">
        <v>72</v>
      </c>
    </row>
    <row r="4523" spans="1:10" x14ac:dyDescent="0.3">
      <c r="A4523" s="151">
        <v>4522</v>
      </c>
      <c r="B4523" s="151" t="s">
        <v>9477</v>
      </c>
      <c r="C4523" s="151" t="s">
        <v>9478</v>
      </c>
      <c r="D4523" s="151" t="s">
        <v>9469</v>
      </c>
      <c r="E4523" s="151" t="s">
        <v>9470</v>
      </c>
      <c r="F4523" s="151">
        <v>1</v>
      </c>
      <c r="G4523" s="151" t="s">
        <v>6757</v>
      </c>
      <c r="H4523" s="153">
        <v>9</v>
      </c>
      <c r="I4523" s="151">
        <v>17</v>
      </c>
      <c r="J4523" s="154" t="s">
        <v>72</v>
      </c>
    </row>
    <row r="4524" spans="1:10" x14ac:dyDescent="0.3">
      <c r="A4524" s="151">
        <v>4523</v>
      </c>
      <c r="B4524" s="151" t="s">
        <v>9479</v>
      </c>
      <c r="C4524" s="151" t="s">
        <v>9480</v>
      </c>
      <c r="D4524" s="151" t="s">
        <v>9469</v>
      </c>
      <c r="E4524" s="151" t="s">
        <v>9470</v>
      </c>
      <c r="F4524" s="151">
        <v>1</v>
      </c>
      <c r="G4524" s="151" t="s">
        <v>6757</v>
      </c>
      <c r="H4524" s="153">
        <v>9</v>
      </c>
      <c r="I4524" s="151">
        <v>17</v>
      </c>
      <c r="J4524" s="154" t="s">
        <v>72</v>
      </c>
    </row>
    <row r="4525" spans="1:10" x14ac:dyDescent="0.3">
      <c r="A4525" s="151">
        <v>4524</v>
      </c>
      <c r="B4525" s="151" t="s">
        <v>9481</v>
      </c>
      <c r="C4525" s="151" t="s">
        <v>9482</v>
      </c>
      <c r="D4525" s="151" t="s">
        <v>9469</v>
      </c>
      <c r="E4525" s="151" t="s">
        <v>9470</v>
      </c>
      <c r="F4525" s="151">
        <v>1</v>
      </c>
      <c r="G4525" s="151" t="s">
        <v>6757</v>
      </c>
      <c r="H4525" s="153">
        <v>8</v>
      </c>
      <c r="I4525" s="151">
        <v>16</v>
      </c>
      <c r="J4525" s="154" t="s">
        <v>161</v>
      </c>
    </row>
    <row r="4526" spans="1:10" x14ac:dyDescent="0.3">
      <c r="A4526" s="151">
        <v>4525</v>
      </c>
      <c r="B4526" s="151" t="s">
        <v>9483</v>
      </c>
      <c r="C4526" s="151" t="s">
        <v>9484</v>
      </c>
      <c r="D4526" s="151" t="s">
        <v>9469</v>
      </c>
      <c r="E4526" s="151" t="s">
        <v>9470</v>
      </c>
      <c r="F4526" s="151">
        <v>1</v>
      </c>
      <c r="G4526" s="151" t="s">
        <v>6757</v>
      </c>
      <c r="H4526" s="153">
        <v>8</v>
      </c>
      <c r="I4526" s="151">
        <v>16</v>
      </c>
      <c r="J4526" s="154" t="s">
        <v>161</v>
      </c>
    </row>
    <row r="4527" spans="1:10" x14ac:dyDescent="0.3">
      <c r="A4527" s="151">
        <v>4526</v>
      </c>
      <c r="B4527" s="151" t="s">
        <v>9485</v>
      </c>
      <c r="C4527" s="151" t="s">
        <v>9486</v>
      </c>
      <c r="D4527" s="151" t="s">
        <v>9469</v>
      </c>
      <c r="E4527" s="151" t="s">
        <v>9470</v>
      </c>
      <c r="F4527" s="151">
        <v>1</v>
      </c>
      <c r="G4527" s="151" t="s">
        <v>6757</v>
      </c>
      <c r="H4527" s="153">
        <v>8</v>
      </c>
      <c r="I4527" s="151">
        <v>16</v>
      </c>
      <c r="J4527" s="154" t="s">
        <v>161</v>
      </c>
    </row>
    <row r="4528" spans="1:10" x14ac:dyDescent="0.3">
      <c r="A4528" s="151">
        <v>4527</v>
      </c>
      <c r="B4528" s="151" t="s">
        <v>9487</v>
      </c>
      <c r="C4528" s="151" t="s">
        <v>9488</v>
      </c>
      <c r="D4528" s="151" t="s">
        <v>9469</v>
      </c>
      <c r="E4528" s="151" t="s">
        <v>9470</v>
      </c>
      <c r="F4528" s="151">
        <v>1</v>
      </c>
      <c r="G4528" s="151" t="s">
        <v>6757</v>
      </c>
      <c r="H4528" s="153">
        <v>9</v>
      </c>
      <c r="I4528" s="151">
        <v>17</v>
      </c>
      <c r="J4528" s="154" t="s">
        <v>72</v>
      </c>
    </row>
    <row r="4529" spans="1:10" x14ac:dyDescent="0.3">
      <c r="A4529" s="151">
        <v>4528</v>
      </c>
      <c r="B4529" s="151" t="s">
        <v>9489</v>
      </c>
      <c r="C4529" s="151" t="s">
        <v>9490</v>
      </c>
      <c r="D4529" s="151" t="s">
        <v>9491</v>
      </c>
      <c r="E4529" s="151" t="s">
        <v>9492</v>
      </c>
      <c r="F4529" s="151">
        <v>5</v>
      </c>
      <c r="G4529" s="151" t="s">
        <v>7138</v>
      </c>
      <c r="H4529" s="153">
        <v>9</v>
      </c>
      <c r="I4529" s="151">
        <v>17</v>
      </c>
      <c r="J4529" s="154" t="s">
        <v>72</v>
      </c>
    </row>
    <row r="4530" spans="1:10" x14ac:dyDescent="0.3">
      <c r="A4530" s="151">
        <v>4529</v>
      </c>
      <c r="B4530" s="151" t="s">
        <v>9493</v>
      </c>
      <c r="C4530" s="151" t="s">
        <v>9494</v>
      </c>
      <c r="D4530" s="151" t="s">
        <v>9491</v>
      </c>
      <c r="E4530" s="151" t="s">
        <v>9492</v>
      </c>
      <c r="F4530" s="151">
        <v>5</v>
      </c>
      <c r="G4530" s="151" t="s">
        <v>7138</v>
      </c>
      <c r="H4530" s="153">
        <v>9</v>
      </c>
      <c r="I4530" s="151">
        <v>17</v>
      </c>
      <c r="J4530" s="154" t="s">
        <v>72</v>
      </c>
    </row>
    <row r="4531" spans="1:10" x14ac:dyDescent="0.3">
      <c r="A4531" s="151">
        <v>4530</v>
      </c>
      <c r="B4531" s="151" t="s">
        <v>9495</v>
      </c>
      <c r="C4531" s="151" t="s">
        <v>9496</v>
      </c>
      <c r="D4531" s="151" t="s">
        <v>9491</v>
      </c>
      <c r="E4531" s="151" t="s">
        <v>9492</v>
      </c>
      <c r="F4531" s="151">
        <v>5</v>
      </c>
      <c r="G4531" s="151" t="s">
        <v>7138</v>
      </c>
      <c r="H4531" s="153">
        <v>9</v>
      </c>
      <c r="I4531" s="151">
        <v>17</v>
      </c>
      <c r="J4531" s="154" t="s">
        <v>72</v>
      </c>
    </row>
    <row r="4532" spans="1:10" x14ac:dyDescent="0.3">
      <c r="A4532" s="151">
        <v>4531</v>
      </c>
      <c r="B4532" s="151" t="s">
        <v>9497</v>
      </c>
      <c r="C4532" s="151" t="s">
        <v>9498</v>
      </c>
      <c r="D4532" s="151" t="s">
        <v>9491</v>
      </c>
      <c r="E4532" s="151" t="s">
        <v>9492</v>
      </c>
      <c r="F4532" s="151">
        <v>5</v>
      </c>
      <c r="G4532" s="151" t="s">
        <v>7138</v>
      </c>
      <c r="H4532" s="153">
        <v>9</v>
      </c>
      <c r="I4532" s="151">
        <v>17</v>
      </c>
      <c r="J4532" s="154" t="s">
        <v>72</v>
      </c>
    </row>
    <row r="4533" spans="1:10" x14ac:dyDescent="0.3">
      <c r="A4533" s="151">
        <v>4532</v>
      </c>
      <c r="B4533" s="151" t="s">
        <v>9499</v>
      </c>
      <c r="C4533" s="151" t="s">
        <v>9500</v>
      </c>
      <c r="D4533" s="151" t="s">
        <v>9491</v>
      </c>
      <c r="E4533" s="151" t="s">
        <v>9492</v>
      </c>
      <c r="F4533" s="151">
        <v>5</v>
      </c>
      <c r="G4533" s="151" t="s">
        <v>7138</v>
      </c>
      <c r="H4533" s="153">
        <v>9</v>
      </c>
      <c r="I4533" s="151">
        <v>17</v>
      </c>
      <c r="J4533" s="154" t="s">
        <v>72</v>
      </c>
    </row>
    <row r="4534" spans="1:10" x14ac:dyDescent="0.3">
      <c r="A4534" s="151">
        <v>4533</v>
      </c>
      <c r="B4534" s="151" t="s">
        <v>9501</v>
      </c>
      <c r="C4534" s="151" t="s">
        <v>9502</v>
      </c>
      <c r="D4534" s="151" t="s">
        <v>9491</v>
      </c>
      <c r="E4534" s="151" t="s">
        <v>9492</v>
      </c>
      <c r="F4534" s="151">
        <v>5</v>
      </c>
      <c r="G4534" s="151" t="s">
        <v>7138</v>
      </c>
      <c r="H4534" s="153">
        <v>9</v>
      </c>
      <c r="I4534" s="151">
        <v>17</v>
      </c>
      <c r="J4534" s="154" t="s">
        <v>72</v>
      </c>
    </row>
    <row r="4535" spans="1:10" x14ac:dyDescent="0.3">
      <c r="A4535" s="151">
        <v>4534</v>
      </c>
      <c r="B4535" s="151" t="s">
        <v>9503</v>
      </c>
      <c r="C4535" s="151" t="s">
        <v>9504</v>
      </c>
      <c r="D4535" s="151" t="s">
        <v>9491</v>
      </c>
      <c r="E4535" s="151" t="s">
        <v>9492</v>
      </c>
      <c r="F4535" s="151">
        <v>5</v>
      </c>
      <c r="G4535" s="151" t="s">
        <v>7138</v>
      </c>
      <c r="H4535" s="153">
        <v>9</v>
      </c>
      <c r="I4535" s="151">
        <v>17</v>
      </c>
      <c r="J4535" s="154" t="s">
        <v>72</v>
      </c>
    </row>
    <row r="4536" spans="1:10" x14ac:dyDescent="0.3">
      <c r="A4536" s="151">
        <v>4535</v>
      </c>
      <c r="B4536" s="151" t="s">
        <v>9505</v>
      </c>
      <c r="C4536" s="151" t="s">
        <v>9506</v>
      </c>
      <c r="D4536" s="151" t="s">
        <v>9491</v>
      </c>
      <c r="E4536" s="151" t="s">
        <v>9492</v>
      </c>
      <c r="F4536" s="151">
        <v>5</v>
      </c>
      <c r="G4536" s="151" t="s">
        <v>7138</v>
      </c>
      <c r="H4536" s="153">
        <v>9</v>
      </c>
      <c r="I4536" s="151">
        <v>17</v>
      </c>
      <c r="J4536" s="154" t="s">
        <v>72</v>
      </c>
    </row>
    <row r="4537" spans="1:10" x14ac:dyDescent="0.3">
      <c r="A4537" s="151">
        <v>4536</v>
      </c>
      <c r="B4537" s="151" t="s">
        <v>9507</v>
      </c>
      <c r="C4537" s="151" t="s">
        <v>9508</v>
      </c>
      <c r="D4537" s="151" t="s">
        <v>9491</v>
      </c>
      <c r="E4537" s="151" t="s">
        <v>9492</v>
      </c>
      <c r="F4537" s="151">
        <v>5</v>
      </c>
      <c r="G4537" s="151" t="s">
        <v>7138</v>
      </c>
      <c r="H4537" s="153">
        <v>9</v>
      </c>
      <c r="I4537" s="151">
        <v>17</v>
      </c>
      <c r="J4537" s="154" t="s">
        <v>72</v>
      </c>
    </row>
    <row r="4538" spans="1:10" x14ac:dyDescent="0.3">
      <c r="A4538" s="151">
        <v>4537</v>
      </c>
      <c r="B4538" s="151" t="s">
        <v>9509</v>
      </c>
      <c r="C4538" s="151" t="s">
        <v>9510</v>
      </c>
      <c r="D4538" s="151" t="s">
        <v>9491</v>
      </c>
      <c r="E4538" s="151" t="s">
        <v>9492</v>
      </c>
      <c r="F4538" s="151">
        <v>5</v>
      </c>
      <c r="G4538" s="151" t="s">
        <v>7138</v>
      </c>
      <c r="H4538" s="153">
        <v>9</v>
      </c>
      <c r="I4538" s="151">
        <v>17</v>
      </c>
      <c r="J4538" s="154" t="s">
        <v>72</v>
      </c>
    </row>
    <row r="4539" spans="1:10" x14ac:dyDescent="0.3">
      <c r="A4539" s="151">
        <v>4538</v>
      </c>
      <c r="B4539" s="151" t="s">
        <v>9511</v>
      </c>
      <c r="C4539" s="151" t="s">
        <v>9512</v>
      </c>
      <c r="D4539" s="151" t="s">
        <v>9491</v>
      </c>
      <c r="E4539" s="151" t="s">
        <v>9492</v>
      </c>
      <c r="F4539" s="151">
        <v>5</v>
      </c>
      <c r="G4539" s="151" t="s">
        <v>7138</v>
      </c>
      <c r="H4539" s="153">
        <v>9</v>
      </c>
      <c r="I4539" s="151">
        <v>17</v>
      </c>
      <c r="J4539" s="154" t="s">
        <v>88</v>
      </c>
    </row>
    <row r="4540" spans="1:10" x14ac:dyDescent="0.3">
      <c r="A4540" s="151">
        <v>4539</v>
      </c>
      <c r="B4540" s="151" t="s">
        <v>9513</v>
      </c>
      <c r="C4540" s="151" t="s">
        <v>9514</v>
      </c>
      <c r="D4540" s="151" t="s">
        <v>9491</v>
      </c>
      <c r="E4540" s="151" t="s">
        <v>9492</v>
      </c>
      <c r="F4540" s="151">
        <v>5</v>
      </c>
      <c r="G4540" s="151" t="s">
        <v>7138</v>
      </c>
      <c r="H4540" s="153">
        <v>9</v>
      </c>
      <c r="I4540" s="151">
        <v>17</v>
      </c>
      <c r="J4540" s="154" t="s">
        <v>88</v>
      </c>
    </row>
    <row r="4541" spans="1:10" x14ac:dyDescent="0.3">
      <c r="A4541" s="151">
        <v>4540</v>
      </c>
      <c r="B4541" s="151" t="s">
        <v>9515</v>
      </c>
      <c r="C4541" s="151" t="s">
        <v>9516</v>
      </c>
      <c r="D4541" s="151" t="s">
        <v>9491</v>
      </c>
      <c r="E4541" s="151" t="s">
        <v>9492</v>
      </c>
      <c r="F4541" s="151">
        <v>5</v>
      </c>
      <c r="G4541" s="151" t="s">
        <v>7138</v>
      </c>
      <c r="H4541" s="153">
        <v>9</v>
      </c>
      <c r="I4541" s="151">
        <v>17</v>
      </c>
      <c r="J4541" s="154" t="s">
        <v>72</v>
      </c>
    </row>
    <row r="4542" spans="1:10" x14ac:dyDescent="0.3">
      <c r="A4542" s="151">
        <v>4541</v>
      </c>
      <c r="B4542" s="151" t="s">
        <v>9517</v>
      </c>
      <c r="C4542" s="151" t="s">
        <v>9518</v>
      </c>
      <c r="D4542" s="151" t="s">
        <v>9491</v>
      </c>
      <c r="E4542" s="151" t="s">
        <v>9492</v>
      </c>
      <c r="F4542" s="151">
        <v>5</v>
      </c>
      <c r="G4542" s="151" t="s">
        <v>7138</v>
      </c>
      <c r="H4542" s="153">
        <v>9</v>
      </c>
      <c r="I4542" s="151">
        <v>17</v>
      </c>
      <c r="J4542" s="154" t="s">
        <v>72</v>
      </c>
    </row>
    <row r="4543" spans="1:10" x14ac:dyDescent="0.3">
      <c r="A4543" s="151">
        <v>4542</v>
      </c>
      <c r="B4543" s="151" t="s">
        <v>9519</v>
      </c>
      <c r="C4543" s="151" t="s">
        <v>9520</v>
      </c>
      <c r="D4543" s="151" t="s">
        <v>9491</v>
      </c>
      <c r="E4543" s="151" t="s">
        <v>9492</v>
      </c>
      <c r="F4543" s="151">
        <v>5</v>
      </c>
      <c r="G4543" s="151" t="s">
        <v>7138</v>
      </c>
      <c r="H4543" s="153">
        <v>8</v>
      </c>
      <c r="I4543" s="151">
        <v>16</v>
      </c>
      <c r="J4543" s="154" t="s">
        <v>161</v>
      </c>
    </row>
    <row r="4544" spans="1:10" x14ac:dyDescent="0.3">
      <c r="A4544" s="151">
        <v>4543</v>
      </c>
      <c r="B4544" s="151" t="s">
        <v>9521</v>
      </c>
      <c r="C4544" s="151" t="s">
        <v>9522</v>
      </c>
      <c r="D4544" s="151" t="s">
        <v>9491</v>
      </c>
      <c r="E4544" s="151" t="s">
        <v>9492</v>
      </c>
      <c r="F4544" s="151">
        <v>5</v>
      </c>
      <c r="G4544" s="151" t="s">
        <v>7138</v>
      </c>
      <c r="H4544" s="153">
        <v>8</v>
      </c>
      <c r="I4544" s="151">
        <v>16</v>
      </c>
      <c r="J4544" s="154" t="s">
        <v>161</v>
      </c>
    </row>
    <row r="4545" spans="1:10" x14ac:dyDescent="0.3">
      <c r="A4545" s="151">
        <v>4544</v>
      </c>
      <c r="B4545" s="151" t="s">
        <v>9523</v>
      </c>
      <c r="C4545" s="151" t="s">
        <v>9524</v>
      </c>
      <c r="D4545" s="151" t="s">
        <v>9491</v>
      </c>
      <c r="E4545" s="151" t="s">
        <v>9492</v>
      </c>
      <c r="F4545" s="151">
        <v>5</v>
      </c>
      <c r="G4545" s="151" t="s">
        <v>7138</v>
      </c>
      <c r="H4545" s="153">
        <v>9</v>
      </c>
      <c r="I4545" s="151">
        <v>17</v>
      </c>
      <c r="J4545" s="154" t="s">
        <v>72</v>
      </c>
    </row>
    <row r="4546" spans="1:10" x14ac:dyDescent="0.3">
      <c r="A4546" s="151">
        <v>4545</v>
      </c>
      <c r="B4546" s="151" t="s">
        <v>9525</v>
      </c>
      <c r="C4546" s="151" t="s">
        <v>9526</v>
      </c>
      <c r="D4546" s="151" t="s">
        <v>9491</v>
      </c>
      <c r="E4546" s="151" t="s">
        <v>9492</v>
      </c>
      <c r="F4546" s="151">
        <v>5</v>
      </c>
      <c r="G4546" s="151" t="s">
        <v>7138</v>
      </c>
      <c r="H4546" s="153">
        <v>8</v>
      </c>
      <c r="I4546" s="151">
        <v>16</v>
      </c>
      <c r="J4546" s="154" t="s">
        <v>161</v>
      </c>
    </row>
    <row r="4547" spans="1:10" x14ac:dyDescent="0.3">
      <c r="A4547" s="151">
        <v>4546</v>
      </c>
      <c r="B4547" s="151" t="s">
        <v>9527</v>
      </c>
      <c r="C4547" s="151" t="s">
        <v>9528</v>
      </c>
      <c r="D4547" s="151" t="s">
        <v>9491</v>
      </c>
      <c r="E4547" s="151" t="s">
        <v>9492</v>
      </c>
      <c r="F4547" s="151">
        <v>5</v>
      </c>
      <c r="G4547" s="151" t="s">
        <v>7138</v>
      </c>
      <c r="H4547" s="153">
        <v>8</v>
      </c>
      <c r="I4547" s="151">
        <v>16</v>
      </c>
      <c r="J4547" s="154" t="s">
        <v>161</v>
      </c>
    </row>
    <row r="4548" spans="1:10" x14ac:dyDescent="0.3">
      <c r="A4548" s="151">
        <v>4547</v>
      </c>
      <c r="B4548" s="151" t="s">
        <v>9529</v>
      </c>
      <c r="C4548" s="151" t="s">
        <v>9530</v>
      </c>
      <c r="D4548" s="151" t="s">
        <v>9491</v>
      </c>
      <c r="E4548" s="151" t="s">
        <v>9492</v>
      </c>
      <c r="F4548" s="151">
        <v>5</v>
      </c>
      <c r="G4548" s="151" t="s">
        <v>7138</v>
      </c>
      <c r="H4548" s="153">
        <v>8</v>
      </c>
      <c r="I4548" s="151">
        <v>16</v>
      </c>
      <c r="J4548" s="154" t="s">
        <v>161</v>
      </c>
    </row>
    <row r="4549" spans="1:10" x14ac:dyDescent="0.3">
      <c r="A4549" s="151">
        <v>4548</v>
      </c>
      <c r="B4549" s="151" t="s">
        <v>9531</v>
      </c>
      <c r="C4549" s="151" t="s">
        <v>9532</v>
      </c>
      <c r="D4549" s="151" t="s">
        <v>9533</v>
      </c>
      <c r="E4549" s="151" t="s">
        <v>9534</v>
      </c>
      <c r="F4549" s="151">
        <v>5</v>
      </c>
      <c r="G4549" s="151" t="s">
        <v>7138</v>
      </c>
      <c r="H4549" s="153">
        <v>7</v>
      </c>
      <c r="I4549" s="151">
        <v>14</v>
      </c>
      <c r="J4549" s="154" t="s">
        <v>75</v>
      </c>
    </row>
    <row r="4550" spans="1:10" x14ac:dyDescent="0.3">
      <c r="A4550" s="151">
        <v>4549</v>
      </c>
      <c r="B4550" s="151" t="s">
        <v>9535</v>
      </c>
      <c r="C4550" s="151" t="s">
        <v>9536</v>
      </c>
      <c r="D4550" s="151" t="s">
        <v>9533</v>
      </c>
      <c r="E4550" s="151" t="s">
        <v>9534</v>
      </c>
      <c r="F4550" s="151">
        <v>5</v>
      </c>
      <c r="G4550" s="151" t="s">
        <v>7138</v>
      </c>
      <c r="H4550" s="153">
        <v>7</v>
      </c>
      <c r="I4550" s="151">
        <v>14</v>
      </c>
      <c r="J4550" s="154" t="s">
        <v>75</v>
      </c>
    </row>
    <row r="4551" spans="1:10" x14ac:dyDescent="0.3">
      <c r="A4551" s="151">
        <v>4550</v>
      </c>
      <c r="B4551" s="151" t="s">
        <v>9537</v>
      </c>
      <c r="C4551" s="151" t="s">
        <v>9538</v>
      </c>
      <c r="D4551" s="151" t="s">
        <v>9533</v>
      </c>
      <c r="E4551" s="151" t="s">
        <v>9534</v>
      </c>
      <c r="F4551" s="151">
        <v>5</v>
      </c>
      <c r="G4551" s="151" t="s">
        <v>7138</v>
      </c>
      <c r="H4551" s="153">
        <v>7</v>
      </c>
      <c r="I4551" s="151">
        <v>14</v>
      </c>
      <c r="J4551" s="154" t="s">
        <v>75</v>
      </c>
    </row>
    <row r="4552" spans="1:10" x14ac:dyDescent="0.3">
      <c r="A4552" s="151">
        <v>4551</v>
      </c>
      <c r="B4552" s="151" t="s">
        <v>9539</v>
      </c>
      <c r="C4552" s="151" t="s">
        <v>9540</v>
      </c>
      <c r="D4552" s="151" t="s">
        <v>9533</v>
      </c>
      <c r="E4552" s="151" t="s">
        <v>9534</v>
      </c>
      <c r="F4552" s="151">
        <v>5</v>
      </c>
      <c r="G4552" s="151" t="s">
        <v>7138</v>
      </c>
      <c r="H4552" s="153">
        <v>7</v>
      </c>
      <c r="I4552" s="151">
        <v>14</v>
      </c>
      <c r="J4552" s="154" t="s">
        <v>75</v>
      </c>
    </row>
    <row r="4553" spans="1:10" x14ac:dyDescent="0.3">
      <c r="A4553" s="151">
        <v>4552</v>
      </c>
      <c r="B4553" s="151" t="s">
        <v>9541</v>
      </c>
      <c r="C4553" s="151" t="s">
        <v>9542</v>
      </c>
      <c r="D4553" s="151" t="s">
        <v>9533</v>
      </c>
      <c r="E4553" s="151" t="s">
        <v>9534</v>
      </c>
      <c r="F4553" s="151">
        <v>5</v>
      </c>
      <c r="G4553" s="151" t="s">
        <v>7138</v>
      </c>
      <c r="H4553" s="153">
        <v>7</v>
      </c>
      <c r="I4553" s="151">
        <v>14</v>
      </c>
      <c r="J4553" s="154" t="s">
        <v>75</v>
      </c>
    </row>
    <row r="4554" spans="1:10" x14ac:dyDescent="0.3">
      <c r="A4554" s="151">
        <v>4553</v>
      </c>
      <c r="B4554" s="151" t="s">
        <v>9543</v>
      </c>
      <c r="C4554" s="151" t="s">
        <v>9544</v>
      </c>
      <c r="D4554" s="151" t="s">
        <v>9533</v>
      </c>
      <c r="E4554" s="151" t="s">
        <v>9534</v>
      </c>
      <c r="F4554" s="151">
        <v>5</v>
      </c>
      <c r="G4554" s="151" t="s">
        <v>7138</v>
      </c>
      <c r="H4554" s="153">
        <v>7</v>
      </c>
      <c r="I4554" s="151">
        <v>14</v>
      </c>
      <c r="J4554" s="154" t="s">
        <v>75</v>
      </c>
    </row>
    <row r="4555" spans="1:10" x14ac:dyDescent="0.3">
      <c r="A4555" s="151">
        <v>4554</v>
      </c>
      <c r="B4555" s="151" t="s">
        <v>9545</v>
      </c>
      <c r="C4555" s="151" t="s">
        <v>9546</v>
      </c>
      <c r="D4555" s="151" t="s">
        <v>9533</v>
      </c>
      <c r="E4555" s="151" t="s">
        <v>9534</v>
      </c>
      <c r="F4555" s="151">
        <v>5</v>
      </c>
      <c r="G4555" s="151" t="s">
        <v>7138</v>
      </c>
      <c r="H4555" s="153">
        <v>7</v>
      </c>
      <c r="I4555" s="151">
        <v>14</v>
      </c>
      <c r="J4555" s="154" t="s">
        <v>75</v>
      </c>
    </row>
    <row r="4556" spans="1:10" x14ac:dyDescent="0.3">
      <c r="A4556" s="151">
        <v>4555</v>
      </c>
      <c r="B4556" s="151" t="s">
        <v>9547</v>
      </c>
      <c r="C4556" s="151" t="s">
        <v>9548</v>
      </c>
      <c r="D4556" s="151" t="s">
        <v>9533</v>
      </c>
      <c r="E4556" s="151" t="s">
        <v>9534</v>
      </c>
      <c r="F4556" s="151">
        <v>5</v>
      </c>
      <c r="G4556" s="151" t="s">
        <v>7138</v>
      </c>
      <c r="H4556" s="153">
        <v>7</v>
      </c>
      <c r="I4556" s="151">
        <v>14</v>
      </c>
      <c r="J4556" s="154" t="s">
        <v>75</v>
      </c>
    </row>
    <row r="4557" spans="1:10" x14ac:dyDescent="0.3">
      <c r="A4557" s="151">
        <v>4556</v>
      </c>
      <c r="B4557" s="151" t="s">
        <v>9549</v>
      </c>
      <c r="C4557" s="151" t="s">
        <v>9550</v>
      </c>
      <c r="D4557" s="151" t="s">
        <v>9533</v>
      </c>
      <c r="E4557" s="151" t="s">
        <v>9534</v>
      </c>
      <c r="F4557" s="151">
        <v>5</v>
      </c>
      <c r="G4557" s="151" t="s">
        <v>7138</v>
      </c>
      <c r="H4557" s="153">
        <v>7</v>
      </c>
      <c r="I4557" s="151">
        <v>14</v>
      </c>
      <c r="J4557" s="154" t="s">
        <v>75</v>
      </c>
    </row>
    <row r="4558" spans="1:10" x14ac:dyDescent="0.3">
      <c r="A4558" s="151">
        <v>4557</v>
      </c>
      <c r="B4558" s="151" t="s">
        <v>9551</v>
      </c>
      <c r="C4558" s="151" t="s">
        <v>9552</v>
      </c>
      <c r="D4558" s="151" t="s">
        <v>9533</v>
      </c>
      <c r="E4558" s="151" t="s">
        <v>9534</v>
      </c>
      <c r="F4558" s="151">
        <v>5</v>
      </c>
      <c r="G4558" s="151" t="s">
        <v>7138</v>
      </c>
      <c r="H4558" s="153">
        <v>7</v>
      </c>
      <c r="I4558" s="151">
        <v>14</v>
      </c>
      <c r="J4558" s="154" t="s">
        <v>75</v>
      </c>
    </row>
    <row r="4559" spans="1:10" x14ac:dyDescent="0.3">
      <c r="A4559" s="151">
        <v>4558</v>
      </c>
      <c r="B4559" s="151" t="s">
        <v>9553</v>
      </c>
      <c r="C4559" s="151" t="s">
        <v>9554</v>
      </c>
      <c r="D4559" s="151" t="s">
        <v>9533</v>
      </c>
      <c r="E4559" s="151" t="s">
        <v>9534</v>
      </c>
      <c r="F4559" s="151">
        <v>5</v>
      </c>
      <c r="G4559" s="151" t="s">
        <v>7138</v>
      </c>
      <c r="H4559" s="153">
        <v>7</v>
      </c>
      <c r="I4559" s="151">
        <v>14</v>
      </c>
      <c r="J4559" s="154" t="s">
        <v>75</v>
      </c>
    </row>
    <row r="4560" spans="1:10" x14ac:dyDescent="0.3">
      <c r="A4560" s="151">
        <v>4559</v>
      </c>
      <c r="B4560" s="151" t="s">
        <v>9555</v>
      </c>
      <c r="C4560" s="151" t="s">
        <v>9556</v>
      </c>
      <c r="D4560" s="151" t="s">
        <v>9533</v>
      </c>
      <c r="E4560" s="151" t="s">
        <v>9534</v>
      </c>
      <c r="F4560" s="151">
        <v>5</v>
      </c>
      <c r="G4560" s="151" t="s">
        <v>7138</v>
      </c>
      <c r="H4560" s="153">
        <v>7</v>
      </c>
      <c r="I4560" s="151">
        <v>14</v>
      </c>
      <c r="J4560" s="154" t="s">
        <v>75</v>
      </c>
    </row>
    <row r="4561" spans="1:10" x14ac:dyDescent="0.3">
      <c r="A4561" s="151">
        <v>4560</v>
      </c>
      <c r="B4561" s="151" t="s">
        <v>9557</v>
      </c>
      <c r="C4561" s="151" t="s">
        <v>9558</v>
      </c>
      <c r="D4561" s="151" t="s">
        <v>9533</v>
      </c>
      <c r="E4561" s="151" t="s">
        <v>9534</v>
      </c>
      <c r="F4561" s="151">
        <v>5</v>
      </c>
      <c r="G4561" s="151" t="s">
        <v>7138</v>
      </c>
      <c r="H4561" s="153">
        <v>7</v>
      </c>
      <c r="I4561" s="151">
        <v>14</v>
      </c>
      <c r="J4561" s="154" t="s">
        <v>75</v>
      </c>
    </row>
    <row r="4562" spans="1:10" x14ac:dyDescent="0.3">
      <c r="A4562" s="151">
        <v>4561</v>
      </c>
      <c r="B4562" s="151" t="s">
        <v>9559</v>
      </c>
      <c r="C4562" s="151" t="s">
        <v>9560</v>
      </c>
      <c r="D4562" s="151" t="s">
        <v>9533</v>
      </c>
      <c r="E4562" s="151" t="s">
        <v>9534</v>
      </c>
      <c r="F4562" s="151">
        <v>5</v>
      </c>
      <c r="G4562" s="151" t="s">
        <v>7138</v>
      </c>
      <c r="H4562" s="153">
        <v>7</v>
      </c>
      <c r="I4562" s="151">
        <v>14</v>
      </c>
      <c r="J4562" s="154" t="s">
        <v>75</v>
      </c>
    </row>
    <row r="4563" spans="1:10" x14ac:dyDescent="0.3">
      <c r="A4563" s="151">
        <v>4562</v>
      </c>
      <c r="B4563" s="151" t="s">
        <v>9561</v>
      </c>
      <c r="C4563" s="151" t="s">
        <v>9562</v>
      </c>
      <c r="D4563" s="151" t="s">
        <v>9533</v>
      </c>
      <c r="E4563" s="151" t="s">
        <v>9534</v>
      </c>
      <c r="F4563" s="151">
        <v>5</v>
      </c>
      <c r="G4563" s="151" t="s">
        <v>7138</v>
      </c>
      <c r="H4563" s="153">
        <v>9</v>
      </c>
      <c r="I4563" s="151">
        <v>17</v>
      </c>
      <c r="J4563" s="154" t="s">
        <v>72</v>
      </c>
    </row>
    <row r="4564" spans="1:10" x14ac:dyDescent="0.3">
      <c r="A4564" s="151">
        <v>4563</v>
      </c>
      <c r="B4564" s="151" t="s">
        <v>9563</v>
      </c>
      <c r="C4564" s="151" t="s">
        <v>9564</v>
      </c>
      <c r="D4564" s="151" t="s">
        <v>9565</v>
      </c>
      <c r="E4564" s="151" t="s">
        <v>9566</v>
      </c>
      <c r="F4564" s="151">
        <v>5</v>
      </c>
      <c r="G4564" s="151" t="s">
        <v>7138</v>
      </c>
      <c r="H4564" s="153">
        <v>9</v>
      </c>
      <c r="I4564" s="151">
        <v>17</v>
      </c>
      <c r="J4564" s="154" t="s">
        <v>72</v>
      </c>
    </row>
    <row r="4565" spans="1:10" x14ac:dyDescent="0.3">
      <c r="A4565" s="151">
        <v>4564</v>
      </c>
      <c r="B4565" s="151" t="s">
        <v>9567</v>
      </c>
      <c r="C4565" s="151" t="s">
        <v>9568</v>
      </c>
      <c r="D4565" s="151" t="s">
        <v>9565</v>
      </c>
      <c r="E4565" s="151" t="s">
        <v>9566</v>
      </c>
      <c r="F4565" s="151">
        <v>5</v>
      </c>
      <c r="G4565" s="151" t="s">
        <v>7138</v>
      </c>
      <c r="H4565" s="153">
        <v>9</v>
      </c>
      <c r="I4565" s="151">
        <v>17</v>
      </c>
      <c r="J4565" s="154" t="s">
        <v>72</v>
      </c>
    </row>
    <row r="4566" spans="1:10" x14ac:dyDescent="0.3">
      <c r="A4566" s="151">
        <v>4565</v>
      </c>
      <c r="B4566" s="151" t="s">
        <v>9569</v>
      </c>
      <c r="C4566" s="151" t="s">
        <v>9570</v>
      </c>
      <c r="D4566" s="151" t="s">
        <v>9565</v>
      </c>
      <c r="E4566" s="151" t="s">
        <v>9566</v>
      </c>
      <c r="F4566" s="151">
        <v>5</v>
      </c>
      <c r="G4566" s="151" t="s">
        <v>7138</v>
      </c>
      <c r="H4566" s="153">
        <v>9</v>
      </c>
      <c r="I4566" s="151">
        <v>17</v>
      </c>
      <c r="J4566" s="154" t="s">
        <v>72</v>
      </c>
    </row>
    <row r="4567" spans="1:10" x14ac:dyDescent="0.3">
      <c r="A4567" s="151">
        <v>4566</v>
      </c>
      <c r="B4567" s="151" t="s">
        <v>9571</v>
      </c>
      <c r="C4567" s="151" t="s">
        <v>9572</v>
      </c>
      <c r="D4567" s="151" t="s">
        <v>9565</v>
      </c>
      <c r="E4567" s="151" t="s">
        <v>9566</v>
      </c>
      <c r="F4567" s="151">
        <v>5</v>
      </c>
      <c r="G4567" s="151" t="s">
        <v>7138</v>
      </c>
      <c r="H4567" s="153">
        <v>9</v>
      </c>
      <c r="I4567" s="151">
        <v>17</v>
      </c>
      <c r="J4567" s="154" t="s">
        <v>88</v>
      </c>
    </row>
    <row r="4568" spans="1:10" x14ac:dyDescent="0.3">
      <c r="A4568" s="151">
        <v>4567</v>
      </c>
      <c r="B4568" s="151" t="s">
        <v>9573</v>
      </c>
      <c r="C4568" s="151" t="s">
        <v>9574</v>
      </c>
      <c r="D4568" s="151" t="s">
        <v>9565</v>
      </c>
      <c r="E4568" s="151" t="s">
        <v>9566</v>
      </c>
      <c r="F4568" s="151">
        <v>5</v>
      </c>
      <c r="G4568" s="151" t="s">
        <v>7138</v>
      </c>
      <c r="H4568" s="153">
        <v>9</v>
      </c>
      <c r="I4568" s="151">
        <v>17</v>
      </c>
      <c r="J4568" s="154" t="s">
        <v>72</v>
      </c>
    </row>
    <row r="4569" spans="1:10" x14ac:dyDescent="0.3">
      <c r="A4569" s="151">
        <v>4568</v>
      </c>
      <c r="B4569" s="151" t="s">
        <v>9575</v>
      </c>
      <c r="C4569" s="151" t="s">
        <v>9576</v>
      </c>
      <c r="D4569" s="151" t="s">
        <v>9565</v>
      </c>
      <c r="E4569" s="151" t="s">
        <v>9566</v>
      </c>
      <c r="F4569" s="151">
        <v>5</v>
      </c>
      <c r="G4569" s="151" t="s">
        <v>7138</v>
      </c>
      <c r="H4569" s="153">
        <v>9</v>
      </c>
      <c r="I4569" s="151">
        <v>17</v>
      </c>
      <c r="J4569" s="154" t="s">
        <v>72</v>
      </c>
    </row>
    <row r="4570" spans="1:10" x14ac:dyDescent="0.3">
      <c r="A4570" s="151">
        <v>4569</v>
      </c>
      <c r="B4570" s="151" t="s">
        <v>9577</v>
      </c>
      <c r="C4570" s="151" t="s">
        <v>9578</v>
      </c>
      <c r="D4570" s="151" t="s">
        <v>9565</v>
      </c>
      <c r="E4570" s="151" t="s">
        <v>9566</v>
      </c>
      <c r="F4570" s="151">
        <v>5</v>
      </c>
      <c r="G4570" s="151" t="s">
        <v>7138</v>
      </c>
      <c r="H4570" s="153">
        <v>9</v>
      </c>
      <c r="I4570" s="151">
        <v>17</v>
      </c>
      <c r="J4570" s="154" t="s">
        <v>72</v>
      </c>
    </row>
    <row r="4571" spans="1:10" x14ac:dyDescent="0.3">
      <c r="A4571" s="151">
        <v>4570</v>
      </c>
      <c r="B4571" s="151" t="s">
        <v>9579</v>
      </c>
      <c r="C4571" s="151" t="s">
        <v>9580</v>
      </c>
      <c r="D4571" s="151" t="s">
        <v>9565</v>
      </c>
      <c r="E4571" s="151" t="s">
        <v>9566</v>
      </c>
      <c r="F4571" s="151">
        <v>5</v>
      </c>
      <c r="G4571" s="151" t="s">
        <v>7138</v>
      </c>
      <c r="H4571" s="153">
        <v>9</v>
      </c>
      <c r="I4571" s="151">
        <v>17</v>
      </c>
      <c r="J4571" s="154" t="s">
        <v>72</v>
      </c>
    </row>
    <row r="4572" spans="1:10" x14ac:dyDescent="0.3">
      <c r="A4572" s="151">
        <v>4571</v>
      </c>
      <c r="B4572" s="151" t="s">
        <v>9581</v>
      </c>
      <c r="C4572" s="151" t="s">
        <v>9582</v>
      </c>
      <c r="D4572" s="151" t="s">
        <v>9565</v>
      </c>
      <c r="E4572" s="151" t="s">
        <v>9566</v>
      </c>
      <c r="F4572" s="151">
        <v>5</v>
      </c>
      <c r="G4572" s="151" t="s">
        <v>7138</v>
      </c>
      <c r="H4572" s="153">
        <v>9</v>
      </c>
      <c r="I4572" s="151">
        <v>17</v>
      </c>
      <c r="J4572" s="154" t="s">
        <v>72</v>
      </c>
    </row>
    <row r="4573" spans="1:10" x14ac:dyDescent="0.3">
      <c r="A4573" s="151">
        <v>4572</v>
      </c>
      <c r="B4573" s="151" t="s">
        <v>9583</v>
      </c>
      <c r="C4573" s="151" t="s">
        <v>9584</v>
      </c>
      <c r="D4573" s="151" t="s">
        <v>9565</v>
      </c>
      <c r="E4573" s="151" t="s">
        <v>9566</v>
      </c>
      <c r="F4573" s="151">
        <v>5</v>
      </c>
      <c r="G4573" s="151" t="s">
        <v>7138</v>
      </c>
      <c r="H4573" s="153">
        <v>9</v>
      </c>
      <c r="I4573" s="151">
        <v>17</v>
      </c>
      <c r="J4573" s="154" t="s">
        <v>72</v>
      </c>
    </row>
    <row r="4574" spans="1:10" x14ac:dyDescent="0.3">
      <c r="A4574" s="151">
        <v>4573</v>
      </c>
      <c r="B4574" s="151" t="s">
        <v>9585</v>
      </c>
      <c r="C4574" s="151" t="s">
        <v>9586</v>
      </c>
      <c r="D4574" s="151" t="s">
        <v>9565</v>
      </c>
      <c r="E4574" s="151" t="s">
        <v>9566</v>
      </c>
      <c r="F4574" s="151">
        <v>5</v>
      </c>
      <c r="G4574" s="151" t="s">
        <v>7138</v>
      </c>
      <c r="H4574" s="153">
        <v>9</v>
      </c>
      <c r="I4574" s="151">
        <v>17</v>
      </c>
      <c r="J4574" s="154" t="s">
        <v>72</v>
      </c>
    </row>
    <row r="4575" spans="1:10" x14ac:dyDescent="0.3">
      <c r="A4575" s="151">
        <v>4574</v>
      </c>
      <c r="B4575" s="151" t="s">
        <v>9587</v>
      </c>
      <c r="C4575" s="151" t="s">
        <v>9588</v>
      </c>
      <c r="D4575" s="151" t="s">
        <v>9589</v>
      </c>
      <c r="E4575" s="151" t="s">
        <v>9590</v>
      </c>
      <c r="F4575" s="151">
        <v>5</v>
      </c>
      <c r="G4575" s="151" t="s">
        <v>7138</v>
      </c>
      <c r="H4575" s="153">
        <v>9</v>
      </c>
      <c r="I4575" s="151">
        <v>17</v>
      </c>
      <c r="J4575" s="154" t="s">
        <v>72</v>
      </c>
    </row>
    <row r="4576" spans="1:10" x14ac:dyDescent="0.3">
      <c r="A4576" s="151">
        <v>4575</v>
      </c>
      <c r="B4576" s="151" t="s">
        <v>9591</v>
      </c>
      <c r="C4576" s="151" t="s">
        <v>9592</v>
      </c>
      <c r="D4576" s="151" t="s">
        <v>9589</v>
      </c>
      <c r="E4576" s="151" t="s">
        <v>9590</v>
      </c>
      <c r="F4576" s="151">
        <v>5</v>
      </c>
      <c r="G4576" s="151" t="s">
        <v>7138</v>
      </c>
      <c r="H4576" s="153">
        <v>9</v>
      </c>
      <c r="I4576" s="151">
        <v>17</v>
      </c>
      <c r="J4576" s="154" t="s">
        <v>72</v>
      </c>
    </row>
    <row r="4577" spans="1:10" x14ac:dyDescent="0.3">
      <c r="A4577" s="151">
        <v>4576</v>
      </c>
      <c r="B4577" s="151" t="s">
        <v>9593</v>
      </c>
      <c r="C4577" s="151" t="s">
        <v>9594</v>
      </c>
      <c r="D4577" s="151" t="s">
        <v>9589</v>
      </c>
      <c r="E4577" s="151" t="s">
        <v>9590</v>
      </c>
      <c r="F4577" s="151">
        <v>5</v>
      </c>
      <c r="G4577" s="151" t="s">
        <v>7138</v>
      </c>
      <c r="H4577" s="153">
        <v>9</v>
      </c>
      <c r="I4577" s="151">
        <v>17</v>
      </c>
      <c r="J4577" s="154" t="s">
        <v>72</v>
      </c>
    </row>
    <row r="4578" spans="1:10" x14ac:dyDescent="0.3">
      <c r="A4578" s="151">
        <v>4577</v>
      </c>
      <c r="B4578" s="151" t="s">
        <v>9595</v>
      </c>
      <c r="C4578" s="151" t="s">
        <v>9596</v>
      </c>
      <c r="D4578" s="151" t="s">
        <v>9589</v>
      </c>
      <c r="E4578" s="151" t="s">
        <v>9590</v>
      </c>
      <c r="F4578" s="151">
        <v>5</v>
      </c>
      <c r="G4578" s="151" t="s">
        <v>7138</v>
      </c>
      <c r="H4578" s="153">
        <v>9</v>
      </c>
      <c r="I4578" s="151">
        <v>17</v>
      </c>
      <c r="J4578" s="154" t="s">
        <v>72</v>
      </c>
    </row>
    <row r="4579" spans="1:10" x14ac:dyDescent="0.3">
      <c r="A4579" s="151">
        <v>4578</v>
      </c>
      <c r="B4579" s="151" t="s">
        <v>9597</v>
      </c>
      <c r="C4579" s="151" t="s">
        <v>9598</v>
      </c>
      <c r="D4579" s="151" t="s">
        <v>9589</v>
      </c>
      <c r="E4579" s="151" t="s">
        <v>9590</v>
      </c>
      <c r="F4579" s="151">
        <v>5</v>
      </c>
      <c r="G4579" s="151" t="s">
        <v>7138</v>
      </c>
      <c r="H4579" s="153">
        <v>9</v>
      </c>
      <c r="I4579" s="151">
        <v>17</v>
      </c>
      <c r="J4579" s="154" t="s">
        <v>72</v>
      </c>
    </row>
    <row r="4580" spans="1:10" x14ac:dyDescent="0.3">
      <c r="A4580" s="151">
        <v>4579</v>
      </c>
      <c r="B4580" s="151" t="s">
        <v>9599</v>
      </c>
      <c r="C4580" s="151" t="s">
        <v>9600</v>
      </c>
      <c r="D4580" s="151" t="s">
        <v>9589</v>
      </c>
      <c r="E4580" s="151" t="s">
        <v>9590</v>
      </c>
      <c r="F4580" s="151">
        <v>5</v>
      </c>
      <c r="G4580" s="151" t="s">
        <v>7138</v>
      </c>
      <c r="H4580" s="153">
        <v>9</v>
      </c>
      <c r="I4580" s="151">
        <v>17</v>
      </c>
      <c r="J4580" s="154" t="s">
        <v>72</v>
      </c>
    </row>
    <row r="4581" spans="1:10" x14ac:dyDescent="0.3">
      <c r="A4581" s="151">
        <v>4580</v>
      </c>
      <c r="B4581" s="151" t="s">
        <v>9601</v>
      </c>
      <c r="C4581" s="151" t="s">
        <v>9602</v>
      </c>
      <c r="D4581" s="151" t="s">
        <v>9589</v>
      </c>
      <c r="E4581" s="151" t="s">
        <v>9590</v>
      </c>
      <c r="F4581" s="151">
        <v>5</v>
      </c>
      <c r="G4581" s="151" t="s">
        <v>7138</v>
      </c>
      <c r="H4581" s="153">
        <v>8</v>
      </c>
      <c r="I4581" s="151">
        <v>16</v>
      </c>
      <c r="J4581" s="154" t="s">
        <v>161</v>
      </c>
    </row>
    <row r="4582" spans="1:10" x14ac:dyDescent="0.3">
      <c r="A4582" s="151">
        <v>4581</v>
      </c>
      <c r="B4582" s="151" t="s">
        <v>9603</v>
      </c>
      <c r="C4582" s="151" t="s">
        <v>9604</v>
      </c>
      <c r="D4582" s="151" t="s">
        <v>9589</v>
      </c>
      <c r="E4582" s="151" t="s">
        <v>9590</v>
      </c>
      <c r="F4582" s="151">
        <v>5</v>
      </c>
      <c r="G4582" s="151" t="s">
        <v>7138</v>
      </c>
      <c r="H4582" s="153">
        <v>8</v>
      </c>
      <c r="I4582" s="151">
        <v>16</v>
      </c>
      <c r="J4582" s="154" t="s">
        <v>161</v>
      </c>
    </row>
    <row r="4583" spans="1:10" x14ac:dyDescent="0.3">
      <c r="A4583" s="151">
        <v>4582</v>
      </c>
      <c r="B4583" s="151" t="s">
        <v>9605</v>
      </c>
      <c r="C4583" s="151" t="s">
        <v>9606</v>
      </c>
      <c r="D4583" s="151" t="s">
        <v>9589</v>
      </c>
      <c r="E4583" s="151" t="s">
        <v>9590</v>
      </c>
      <c r="F4583" s="151">
        <v>5</v>
      </c>
      <c r="G4583" s="151" t="s">
        <v>7138</v>
      </c>
      <c r="H4583" s="153">
        <v>8</v>
      </c>
      <c r="I4583" s="151">
        <v>16</v>
      </c>
      <c r="J4583" s="154" t="s">
        <v>161</v>
      </c>
    </row>
    <row r="4584" spans="1:10" x14ac:dyDescent="0.3">
      <c r="A4584" s="151">
        <v>4583</v>
      </c>
      <c r="B4584" s="151" t="s">
        <v>9607</v>
      </c>
      <c r="C4584" s="151" t="s">
        <v>9608</v>
      </c>
      <c r="D4584" s="151" t="s">
        <v>9589</v>
      </c>
      <c r="E4584" s="151" t="s">
        <v>9590</v>
      </c>
      <c r="F4584" s="151">
        <v>5</v>
      </c>
      <c r="G4584" s="151" t="s">
        <v>7138</v>
      </c>
      <c r="H4584" s="153">
        <v>8</v>
      </c>
      <c r="I4584" s="151">
        <v>16</v>
      </c>
      <c r="J4584" s="154" t="s">
        <v>161</v>
      </c>
    </row>
    <row r="4585" spans="1:10" x14ac:dyDescent="0.3">
      <c r="A4585" s="151">
        <v>4584</v>
      </c>
      <c r="B4585" s="151" t="s">
        <v>9609</v>
      </c>
      <c r="C4585" s="151" t="s">
        <v>9610</v>
      </c>
      <c r="D4585" s="151" t="s">
        <v>9589</v>
      </c>
      <c r="E4585" s="151" t="s">
        <v>9590</v>
      </c>
      <c r="F4585" s="151">
        <v>5</v>
      </c>
      <c r="G4585" s="151" t="s">
        <v>7138</v>
      </c>
      <c r="H4585" s="153">
        <v>9</v>
      </c>
      <c r="I4585" s="151">
        <v>17</v>
      </c>
      <c r="J4585" s="154" t="s">
        <v>72</v>
      </c>
    </row>
    <row r="4586" spans="1:10" x14ac:dyDescent="0.3">
      <c r="A4586" s="151">
        <v>4585</v>
      </c>
      <c r="B4586" s="151" t="s">
        <v>9611</v>
      </c>
      <c r="C4586" s="151" t="s">
        <v>9612</v>
      </c>
      <c r="D4586" s="151" t="s">
        <v>9589</v>
      </c>
      <c r="E4586" s="151" t="s">
        <v>9590</v>
      </c>
      <c r="F4586" s="151">
        <v>5</v>
      </c>
      <c r="G4586" s="151" t="s">
        <v>7138</v>
      </c>
      <c r="H4586" s="153">
        <v>9</v>
      </c>
      <c r="I4586" s="151">
        <v>17</v>
      </c>
      <c r="J4586" s="154" t="s">
        <v>72</v>
      </c>
    </row>
    <row r="4587" spans="1:10" x14ac:dyDescent="0.3">
      <c r="A4587" s="151">
        <v>4586</v>
      </c>
      <c r="B4587" s="151" t="s">
        <v>9613</v>
      </c>
      <c r="C4587" s="151" t="s">
        <v>9614</v>
      </c>
      <c r="D4587" s="151" t="s">
        <v>9589</v>
      </c>
      <c r="E4587" s="151" t="s">
        <v>9590</v>
      </c>
      <c r="F4587" s="151">
        <v>5</v>
      </c>
      <c r="G4587" s="151" t="s">
        <v>7138</v>
      </c>
      <c r="H4587" s="153">
        <v>9</v>
      </c>
      <c r="I4587" s="151">
        <v>17</v>
      </c>
      <c r="J4587" s="154" t="s">
        <v>72</v>
      </c>
    </row>
    <row r="4588" spans="1:10" x14ac:dyDescent="0.3">
      <c r="A4588" s="151">
        <v>4587</v>
      </c>
      <c r="B4588" s="151" t="s">
        <v>9615</v>
      </c>
      <c r="C4588" s="151" t="s">
        <v>9616</v>
      </c>
      <c r="D4588" s="151" t="s">
        <v>9589</v>
      </c>
      <c r="E4588" s="151" t="s">
        <v>9590</v>
      </c>
      <c r="F4588" s="151">
        <v>5</v>
      </c>
      <c r="G4588" s="151" t="s">
        <v>7138</v>
      </c>
      <c r="H4588" s="153">
        <v>9</v>
      </c>
      <c r="I4588" s="151">
        <v>17</v>
      </c>
      <c r="J4588" s="154" t="s">
        <v>72</v>
      </c>
    </row>
    <row r="4589" spans="1:10" x14ac:dyDescent="0.3">
      <c r="A4589" s="151">
        <v>4588</v>
      </c>
      <c r="B4589" s="151" t="s">
        <v>9617</v>
      </c>
      <c r="C4589" s="151" t="s">
        <v>9618</v>
      </c>
      <c r="D4589" s="151" t="s">
        <v>9619</v>
      </c>
      <c r="E4589" s="151" t="s">
        <v>9620</v>
      </c>
      <c r="F4589" s="151">
        <v>5</v>
      </c>
      <c r="G4589" s="151" t="s">
        <v>7138</v>
      </c>
      <c r="H4589" s="153">
        <v>9</v>
      </c>
      <c r="I4589" s="151">
        <v>17</v>
      </c>
      <c r="J4589" s="154" t="s">
        <v>72</v>
      </c>
    </row>
    <row r="4590" spans="1:10" x14ac:dyDescent="0.3">
      <c r="A4590" s="151">
        <v>4589</v>
      </c>
      <c r="B4590" s="151" t="s">
        <v>9621</v>
      </c>
      <c r="C4590" s="151" t="s">
        <v>9622</v>
      </c>
      <c r="D4590" s="151" t="s">
        <v>9619</v>
      </c>
      <c r="E4590" s="151" t="s">
        <v>9620</v>
      </c>
      <c r="F4590" s="151">
        <v>5</v>
      </c>
      <c r="G4590" s="151" t="s">
        <v>7138</v>
      </c>
      <c r="H4590" s="153">
        <v>9</v>
      </c>
      <c r="I4590" s="151">
        <v>17</v>
      </c>
      <c r="J4590" s="154" t="s">
        <v>72</v>
      </c>
    </row>
    <row r="4591" spans="1:10" x14ac:dyDescent="0.3">
      <c r="A4591" s="151">
        <v>4590</v>
      </c>
      <c r="B4591" s="151" t="s">
        <v>9623</v>
      </c>
      <c r="C4591" s="151" t="s">
        <v>9624</v>
      </c>
      <c r="D4591" s="151" t="s">
        <v>9619</v>
      </c>
      <c r="E4591" s="151" t="s">
        <v>9620</v>
      </c>
      <c r="F4591" s="151">
        <v>5</v>
      </c>
      <c r="G4591" s="151" t="s">
        <v>7138</v>
      </c>
      <c r="H4591" s="153">
        <v>9</v>
      </c>
      <c r="I4591" s="151">
        <v>17</v>
      </c>
      <c r="J4591" s="154" t="s">
        <v>72</v>
      </c>
    </row>
    <row r="4592" spans="1:10" x14ac:dyDescent="0.3">
      <c r="A4592" s="151">
        <v>4591</v>
      </c>
      <c r="B4592" s="151" t="s">
        <v>9625</v>
      </c>
      <c r="C4592" s="151" t="s">
        <v>9626</v>
      </c>
      <c r="D4592" s="151" t="s">
        <v>9619</v>
      </c>
      <c r="E4592" s="151" t="s">
        <v>9620</v>
      </c>
      <c r="F4592" s="151">
        <v>5</v>
      </c>
      <c r="G4592" s="151" t="s">
        <v>7138</v>
      </c>
      <c r="H4592" s="153">
        <v>9</v>
      </c>
      <c r="I4592" s="151">
        <v>17</v>
      </c>
      <c r="J4592" s="154" t="s">
        <v>72</v>
      </c>
    </row>
    <row r="4593" spans="1:10" x14ac:dyDescent="0.3">
      <c r="A4593" s="151">
        <v>4592</v>
      </c>
      <c r="B4593" s="151" t="s">
        <v>9627</v>
      </c>
      <c r="C4593" s="151" t="s">
        <v>9628</v>
      </c>
      <c r="D4593" s="151" t="s">
        <v>9619</v>
      </c>
      <c r="E4593" s="151" t="s">
        <v>9620</v>
      </c>
      <c r="F4593" s="151">
        <v>5</v>
      </c>
      <c r="G4593" s="151" t="s">
        <v>7138</v>
      </c>
      <c r="H4593" s="153">
        <v>9</v>
      </c>
      <c r="I4593" s="151">
        <v>17</v>
      </c>
      <c r="J4593" s="154" t="s">
        <v>72</v>
      </c>
    </row>
    <row r="4594" spans="1:10" x14ac:dyDescent="0.3">
      <c r="A4594" s="151">
        <v>4593</v>
      </c>
      <c r="B4594" s="151" t="s">
        <v>9629</v>
      </c>
      <c r="C4594" s="151" t="s">
        <v>9630</v>
      </c>
      <c r="D4594" s="151" t="s">
        <v>9619</v>
      </c>
      <c r="E4594" s="151" t="s">
        <v>9620</v>
      </c>
      <c r="F4594" s="151">
        <v>5</v>
      </c>
      <c r="G4594" s="151" t="s">
        <v>7138</v>
      </c>
      <c r="H4594" s="153">
        <v>9</v>
      </c>
      <c r="I4594" s="151">
        <v>17</v>
      </c>
      <c r="J4594" s="154" t="s">
        <v>72</v>
      </c>
    </row>
    <row r="4595" spans="1:10" x14ac:dyDescent="0.3">
      <c r="A4595" s="151">
        <v>4594</v>
      </c>
      <c r="B4595" s="151" t="s">
        <v>9631</v>
      </c>
      <c r="C4595" s="151" t="s">
        <v>9632</v>
      </c>
      <c r="D4595" s="151" t="s">
        <v>9619</v>
      </c>
      <c r="E4595" s="151" t="s">
        <v>9620</v>
      </c>
      <c r="F4595" s="151">
        <v>5</v>
      </c>
      <c r="G4595" s="151" t="s">
        <v>7138</v>
      </c>
      <c r="H4595" s="153">
        <v>9</v>
      </c>
      <c r="I4595" s="151">
        <v>17</v>
      </c>
      <c r="J4595" s="154" t="s">
        <v>72</v>
      </c>
    </row>
    <row r="4596" spans="1:10" x14ac:dyDescent="0.3">
      <c r="A4596" s="151">
        <v>4595</v>
      </c>
      <c r="B4596" s="151" t="s">
        <v>9633</v>
      </c>
      <c r="C4596" s="151" t="s">
        <v>9634</v>
      </c>
      <c r="D4596" s="151" t="s">
        <v>9619</v>
      </c>
      <c r="E4596" s="151" t="s">
        <v>9620</v>
      </c>
      <c r="F4596" s="151">
        <v>5</v>
      </c>
      <c r="G4596" s="151" t="s">
        <v>7138</v>
      </c>
      <c r="H4596" s="153">
        <v>9</v>
      </c>
      <c r="I4596" s="151">
        <v>17</v>
      </c>
      <c r="J4596" s="154" t="s">
        <v>72</v>
      </c>
    </row>
    <row r="4597" spans="1:10" x14ac:dyDescent="0.3">
      <c r="A4597" s="151">
        <v>4596</v>
      </c>
      <c r="B4597" s="151" t="s">
        <v>9635</v>
      </c>
      <c r="C4597" s="151" t="s">
        <v>9636</v>
      </c>
      <c r="D4597" s="151" t="s">
        <v>9619</v>
      </c>
      <c r="E4597" s="151" t="s">
        <v>9620</v>
      </c>
      <c r="F4597" s="151">
        <v>5</v>
      </c>
      <c r="G4597" s="151" t="s">
        <v>7138</v>
      </c>
      <c r="H4597" s="153">
        <v>9</v>
      </c>
      <c r="I4597" s="151">
        <v>17</v>
      </c>
      <c r="J4597" s="154" t="s">
        <v>72</v>
      </c>
    </row>
    <row r="4598" spans="1:10" x14ac:dyDescent="0.3">
      <c r="A4598" s="151">
        <v>4597</v>
      </c>
      <c r="B4598" s="151" t="s">
        <v>9637</v>
      </c>
      <c r="C4598" s="151" t="s">
        <v>9638</v>
      </c>
      <c r="D4598" s="151" t="s">
        <v>9619</v>
      </c>
      <c r="E4598" s="151" t="s">
        <v>9620</v>
      </c>
      <c r="F4598" s="151">
        <v>5</v>
      </c>
      <c r="G4598" s="151" t="s">
        <v>7138</v>
      </c>
      <c r="H4598" s="153">
        <v>9</v>
      </c>
      <c r="I4598" s="151">
        <v>17</v>
      </c>
      <c r="J4598" s="154" t="s">
        <v>72</v>
      </c>
    </row>
    <row r="4599" spans="1:10" x14ac:dyDescent="0.3">
      <c r="A4599" s="151">
        <v>4598</v>
      </c>
      <c r="B4599" s="151" t="s">
        <v>9639</v>
      </c>
      <c r="C4599" s="151" t="s">
        <v>9640</v>
      </c>
      <c r="D4599" s="151" t="s">
        <v>9619</v>
      </c>
      <c r="E4599" s="151" t="s">
        <v>9620</v>
      </c>
      <c r="F4599" s="151">
        <v>5</v>
      </c>
      <c r="G4599" s="151" t="s">
        <v>7138</v>
      </c>
      <c r="H4599" s="153">
        <v>9</v>
      </c>
      <c r="I4599" s="151">
        <v>17</v>
      </c>
      <c r="J4599" s="154" t="s">
        <v>72</v>
      </c>
    </row>
    <row r="4600" spans="1:10" x14ac:dyDescent="0.3">
      <c r="A4600" s="151">
        <v>4599</v>
      </c>
      <c r="B4600" s="151" t="s">
        <v>9641</v>
      </c>
      <c r="C4600" s="151" t="s">
        <v>9642</v>
      </c>
      <c r="D4600" s="151" t="s">
        <v>9619</v>
      </c>
      <c r="E4600" s="151" t="s">
        <v>9620</v>
      </c>
      <c r="F4600" s="151">
        <v>5</v>
      </c>
      <c r="G4600" s="151" t="s">
        <v>7138</v>
      </c>
      <c r="H4600" s="153">
        <v>9</v>
      </c>
      <c r="I4600" s="151">
        <v>17</v>
      </c>
      <c r="J4600" s="154" t="s">
        <v>72</v>
      </c>
    </row>
    <row r="4601" spans="1:10" x14ac:dyDescent="0.3">
      <c r="A4601" s="151">
        <v>4600</v>
      </c>
      <c r="B4601" s="151" t="s">
        <v>9643</v>
      </c>
      <c r="C4601" s="151" t="s">
        <v>9644</v>
      </c>
      <c r="D4601" s="151" t="s">
        <v>9645</v>
      </c>
      <c r="E4601" s="151" t="s">
        <v>9646</v>
      </c>
      <c r="F4601" s="151">
        <v>5</v>
      </c>
      <c r="G4601" s="151" t="s">
        <v>7138</v>
      </c>
      <c r="H4601" s="153">
        <v>9</v>
      </c>
      <c r="I4601" s="151">
        <v>17</v>
      </c>
      <c r="J4601" s="154" t="s">
        <v>72</v>
      </c>
    </row>
    <row r="4602" spans="1:10" x14ac:dyDescent="0.3">
      <c r="A4602" s="151">
        <v>4601</v>
      </c>
      <c r="B4602" s="151" t="s">
        <v>9647</v>
      </c>
      <c r="C4602" s="151" t="s">
        <v>9648</v>
      </c>
      <c r="D4602" s="151" t="s">
        <v>9645</v>
      </c>
      <c r="E4602" s="151" t="s">
        <v>9646</v>
      </c>
      <c r="F4602" s="151">
        <v>5</v>
      </c>
      <c r="G4602" s="151" t="s">
        <v>7138</v>
      </c>
      <c r="H4602" s="153">
        <v>9</v>
      </c>
      <c r="I4602" s="151">
        <v>17</v>
      </c>
      <c r="J4602" s="154" t="s">
        <v>72</v>
      </c>
    </row>
    <row r="4603" spans="1:10" x14ac:dyDescent="0.3">
      <c r="A4603" s="151">
        <v>4602</v>
      </c>
      <c r="B4603" s="151" t="s">
        <v>9649</v>
      </c>
      <c r="C4603" s="151" t="s">
        <v>9650</v>
      </c>
      <c r="D4603" s="151" t="s">
        <v>9645</v>
      </c>
      <c r="E4603" s="151" t="s">
        <v>9646</v>
      </c>
      <c r="F4603" s="151">
        <v>5</v>
      </c>
      <c r="G4603" s="151" t="s">
        <v>7138</v>
      </c>
      <c r="H4603" s="153">
        <v>9</v>
      </c>
      <c r="I4603" s="151">
        <v>17</v>
      </c>
      <c r="J4603" s="154" t="s">
        <v>72</v>
      </c>
    </row>
    <row r="4604" spans="1:10" x14ac:dyDescent="0.3">
      <c r="A4604" s="151">
        <v>4603</v>
      </c>
      <c r="B4604" s="151" t="s">
        <v>9651</v>
      </c>
      <c r="C4604" s="151" t="s">
        <v>9652</v>
      </c>
      <c r="D4604" s="151" t="s">
        <v>9645</v>
      </c>
      <c r="E4604" s="151" t="s">
        <v>9646</v>
      </c>
      <c r="F4604" s="151">
        <v>5</v>
      </c>
      <c r="G4604" s="151" t="s">
        <v>7138</v>
      </c>
      <c r="H4604" s="153">
        <v>9</v>
      </c>
      <c r="I4604" s="151">
        <v>17</v>
      </c>
      <c r="J4604" s="154" t="s">
        <v>72</v>
      </c>
    </row>
    <row r="4605" spans="1:10" x14ac:dyDescent="0.3">
      <c r="A4605" s="151">
        <v>4604</v>
      </c>
      <c r="B4605" s="151" t="s">
        <v>9653</v>
      </c>
      <c r="C4605" s="151" t="s">
        <v>9654</v>
      </c>
      <c r="D4605" s="151" t="s">
        <v>9645</v>
      </c>
      <c r="E4605" s="151" t="s">
        <v>9646</v>
      </c>
      <c r="F4605" s="151">
        <v>5</v>
      </c>
      <c r="G4605" s="151" t="s">
        <v>7138</v>
      </c>
      <c r="H4605" s="153">
        <v>9</v>
      </c>
      <c r="I4605" s="151">
        <v>17</v>
      </c>
      <c r="J4605" s="154" t="s">
        <v>72</v>
      </c>
    </row>
    <row r="4606" spans="1:10" x14ac:dyDescent="0.3">
      <c r="A4606" s="151">
        <v>4605</v>
      </c>
      <c r="B4606" s="151" t="s">
        <v>9655</v>
      </c>
      <c r="C4606" s="151" t="s">
        <v>9656</v>
      </c>
      <c r="D4606" s="151" t="s">
        <v>9645</v>
      </c>
      <c r="E4606" s="151" t="s">
        <v>9646</v>
      </c>
      <c r="F4606" s="151">
        <v>5</v>
      </c>
      <c r="G4606" s="151" t="s">
        <v>7138</v>
      </c>
      <c r="H4606" s="153">
        <v>9</v>
      </c>
      <c r="I4606" s="151">
        <v>17</v>
      </c>
      <c r="J4606" s="154" t="s">
        <v>72</v>
      </c>
    </row>
    <row r="4607" spans="1:10" x14ac:dyDescent="0.3">
      <c r="A4607" s="151">
        <v>4606</v>
      </c>
      <c r="B4607" s="151" t="s">
        <v>9657</v>
      </c>
      <c r="C4607" s="151" t="s">
        <v>9658</v>
      </c>
      <c r="D4607" s="151" t="s">
        <v>9645</v>
      </c>
      <c r="E4607" s="151" t="s">
        <v>9646</v>
      </c>
      <c r="F4607" s="151">
        <v>5</v>
      </c>
      <c r="G4607" s="151" t="s">
        <v>7138</v>
      </c>
      <c r="H4607" s="153">
        <v>9</v>
      </c>
      <c r="I4607" s="151">
        <v>17</v>
      </c>
      <c r="J4607" s="154" t="s">
        <v>72</v>
      </c>
    </row>
    <row r="4608" spans="1:10" x14ac:dyDescent="0.3">
      <c r="A4608" s="151">
        <v>4607</v>
      </c>
      <c r="B4608" s="151" t="s">
        <v>9659</v>
      </c>
      <c r="C4608" s="151" t="s">
        <v>9660</v>
      </c>
      <c r="D4608" s="151" t="s">
        <v>9645</v>
      </c>
      <c r="E4608" s="151" t="s">
        <v>9646</v>
      </c>
      <c r="F4608" s="151">
        <v>5</v>
      </c>
      <c r="G4608" s="151" t="s">
        <v>7138</v>
      </c>
      <c r="H4608" s="153">
        <v>9</v>
      </c>
      <c r="I4608" s="151">
        <v>17</v>
      </c>
      <c r="J4608" s="154" t="s">
        <v>88</v>
      </c>
    </row>
    <row r="4609" spans="1:10" x14ac:dyDescent="0.3">
      <c r="A4609" s="151">
        <v>4608</v>
      </c>
      <c r="B4609" s="151" t="s">
        <v>9661</v>
      </c>
      <c r="C4609" s="151" t="s">
        <v>9662</v>
      </c>
      <c r="D4609" s="151" t="s">
        <v>9645</v>
      </c>
      <c r="E4609" s="151" t="s">
        <v>9646</v>
      </c>
      <c r="F4609" s="151">
        <v>5</v>
      </c>
      <c r="G4609" s="151" t="s">
        <v>7138</v>
      </c>
      <c r="H4609" s="153">
        <v>9</v>
      </c>
      <c r="I4609" s="151">
        <v>17</v>
      </c>
      <c r="J4609" s="154" t="s">
        <v>72</v>
      </c>
    </row>
    <row r="4610" spans="1:10" x14ac:dyDescent="0.3">
      <c r="A4610" s="151">
        <v>4609</v>
      </c>
      <c r="B4610" s="151" t="s">
        <v>9663</v>
      </c>
      <c r="C4610" s="151" t="s">
        <v>9664</v>
      </c>
      <c r="D4610" s="151" t="s">
        <v>9645</v>
      </c>
      <c r="E4610" s="151" t="s">
        <v>9646</v>
      </c>
      <c r="F4610" s="151">
        <v>5</v>
      </c>
      <c r="G4610" s="151" t="s">
        <v>7138</v>
      </c>
      <c r="H4610" s="153">
        <v>9</v>
      </c>
      <c r="I4610" s="151">
        <v>17</v>
      </c>
      <c r="J4610" s="154" t="s">
        <v>88</v>
      </c>
    </row>
    <row r="4611" spans="1:10" x14ac:dyDescent="0.3">
      <c r="A4611" s="151">
        <v>4610</v>
      </c>
      <c r="B4611" s="151" t="s">
        <v>9665</v>
      </c>
      <c r="C4611" s="151" t="s">
        <v>9666</v>
      </c>
      <c r="D4611" s="151" t="s">
        <v>9645</v>
      </c>
      <c r="E4611" s="151" t="s">
        <v>9646</v>
      </c>
      <c r="F4611" s="151">
        <v>5</v>
      </c>
      <c r="G4611" s="151" t="s">
        <v>7138</v>
      </c>
      <c r="H4611" s="153">
        <v>9</v>
      </c>
      <c r="I4611" s="151">
        <v>17</v>
      </c>
      <c r="J4611" s="154" t="s">
        <v>72</v>
      </c>
    </row>
    <row r="4612" spans="1:10" x14ac:dyDescent="0.3">
      <c r="A4612" s="151">
        <v>4611</v>
      </c>
      <c r="B4612" s="151" t="s">
        <v>9667</v>
      </c>
      <c r="C4612" s="151" t="s">
        <v>9668</v>
      </c>
      <c r="D4612" s="151" t="s">
        <v>9645</v>
      </c>
      <c r="E4612" s="151" t="s">
        <v>9646</v>
      </c>
      <c r="F4612" s="151">
        <v>5</v>
      </c>
      <c r="G4612" s="151" t="s">
        <v>7138</v>
      </c>
      <c r="H4612" s="153">
        <v>9</v>
      </c>
      <c r="I4612" s="151">
        <v>17</v>
      </c>
      <c r="J4612" s="154" t="s">
        <v>72</v>
      </c>
    </row>
    <row r="4613" spans="1:10" x14ac:dyDescent="0.3">
      <c r="A4613" s="151">
        <v>4612</v>
      </c>
      <c r="B4613" s="151" t="s">
        <v>9669</v>
      </c>
      <c r="C4613" s="151" t="s">
        <v>9670</v>
      </c>
      <c r="D4613" s="151" t="s">
        <v>9645</v>
      </c>
      <c r="E4613" s="151" t="s">
        <v>9646</v>
      </c>
      <c r="F4613" s="151">
        <v>5</v>
      </c>
      <c r="G4613" s="151" t="s">
        <v>7138</v>
      </c>
      <c r="H4613" s="153">
        <v>9</v>
      </c>
      <c r="I4613" s="151">
        <v>17</v>
      </c>
      <c r="J4613" s="154" t="s">
        <v>72</v>
      </c>
    </row>
    <row r="4614" spans="1:10" x14ac:dyDescent="0.3">
      <c r="A4614" s="151">
        <v>4613</v>
      </c>
      <c r="B4614" s="151" t="s">
        <v>9671</v>
      </c>
      <c r="C4614" s="151" t="s">
        <v>9672</v>
      </c>
      <c r="D4614" s="151" t="s">
        <v>9645</v>
      </c>
      <c r="E4614" s="151" t="s">
        <v>9646</v>
      </c>
      <c r="F4614" s="151">
        <v>5</v>
      </c>
      <c r="G4614" s="151" t="s">
        <v>7138</v>
      </c>
      <c r="H4614" s="153">
        <v>9</v>
      </c>
      <c r="I4614" s="151">
        <v>17</v>
      </c>
      <c r="J4614" s="154" t="s">
        <v>72</v>
      </c>
    </row>
    <row r="4615" spans="1:10" x14ac:dyDescent="0.3">
      <c r="A4615" s="151">
        <v>4614</v>
      </c>
      <c r="B4615" s="151" t="s">
        <v>9673</v>
      </c>
      <c r="C4615" s="151" t="s">
        <v>9674</v>
      </c>
      <c r="D4615" s="151" t="s">
        <v>9645</v>
      </c>
      <c r="E4615" s="151" t="s">
        <v>9646</v>
      </c>
      <c r="F4615" s="151">
        <v>5</v>
      </c>
      <c r="G4615" s="151" t="s">
        <v>7138</v>
      </c>
      <c r="H4615" s="153">
        <v>9</v>
      </c>
      <c r="I4615" s="151">
        <v>17</v>
      </c>
      <c r="J4615" s="154" t="s">
        <v>72</v>
      </c>
    </row>
    <row r="4616" spans="1:10" x14ac:dyDescent="0.3">
      <c r="A4616" s="151">
        <v>4615</v>
      </c>
      <c r="B4616" s="151" t="s">
        <v>9675</v>
      </c>
      <c r="C4616" s="151" t="s">
        <v>9676</v>
      </c>
      <c r="D4616" s="151" t="s">
        <v>9645</v>
      </c>
      <c r="E4616" s="151" t="s">
        <v>9646</v>
      </c>
      <c r="F4616" s="151">
        <v>5</v>
      </c>
      <c r="G4616" s="151" t="s">
        <v>7138</v>
      </c>
      <c r="H4616" s="153">
        <v>9</v>
      </c>
      <c r="I4616" s="151">
        <v>17</v>
      </c>
      <c r="J4616" s="154" t="s">
        <v>72</v>
      </c>
    </row>
    <row r="4617" spans="1:10" x14ac:dyDescent="0.3">
      <c r="A4617" s="151">
        <v>4616</v>
      </c>
      <c r="B4617" s="151" t="s">
        <v>9677</v>
      </c>
      <c r="C4617" s="151" t="s">
        <v>9678</v>
      </c>
      <c r="D4617" s="151" t="s">
        <v>9645</v>
      </c>
      <c r="E4617" s="151" t="s">
        <v>9646</v>
      </c>
      <c r="F4617" s="151">
        <v>5</v>
      </c>
      <c r="G4617" s="151" t="s">
        <v>7138</v>
      </c>
      <c r="H4617" s="153">
        <v>9</v>
      </c>
      <c r="I4617" s="151">
        <v>17</v>
      </c>
      <c r="J4617" s="154" t="s">
        <v>72</v>
      </c>
    </row>
    <row r="4618" spans="1:10" x14ac:dyDescent="0.3">
      <c r="A4618" s="151">
        <v>4617</v>
      </c>
      <c r="B4618" s="151" t="s">
        <v>9679</v>
      </c>
      <c r="C4618" s="151" t="s">
        <v>9680</v>
      </c>
      <c r="D4618" s="151" t="s">
        <v>9645</v>
      </c>
      <c r="E4618" s="151" t="s">
        <v>9646</v>
      </c>
      <c r="F4618" s="151">
        <v>5</v>
      </c>
      <c r="G4618" s="151" t="s">
        <v>7138</v>
      </c>
      <c r="H4618" s="153">
        <v>9</v>
      </c>
      <c r="I4618" s="151">
        <v>17</v>
      </c>
      <c r="J4618" s="154" t="s">
        <v>72</v>
      </c>
    </row>
    <row r="4619" spans="1:10" x14ac:dyDescent="0.3">
      <c r="A4619" s="151">
        <v>4618</v>
      </c>
      <c r="B4619" s="151" t="s">
        <v>9681</v>
      </c>
      <c r="C4619" s="151" t="s">
        <v>9682</v>
      </c>
      <c r="D4619" s="151" t="s">
        <v>9645</v>
      </c>
      <c r="E4619" s="151" t="s">
        <v>9646</v>
      </c>
      <c r="F4619" s="151">
        <v>5</v>
      </c>
      <c r="G4619" s="151" t="s">
        <v>7138</v>
      </c>
      <c r="H4619" s="153">
        <v>9</v>
      </c>
      <c r="I4619" s="151">
        <v>17</v>
      </c>
      <c r="J4619" s="154" t="s">
        <v>72</v>
      </c>
    </row>
    <row r="4620" spans="1:10" x14ac:dyDescent="0.3">
      <c r="A4620" s="151">
        <v>4619</v>
      </c>
      <c r="B4620" s="151" t="s">
        <v>9683</v>
      </c>
      <c r="C4620" s="151" t="s">
        <v>9684</v>
      </c>
      <c r="D4620" s="151" t="s">
        <v>9685</v>
      </c>
      <c r="E4620" s="151" t="s">
        <v>9686</v>
      </c>
      <c r="F4620" s="151">
        <v>5</v>
      </c>
      <c r="G4620" s="151" t="s">
        <v>7138</v>
      </c>
      <c r="H4620" s="153">
        <v>9</v>
      </c>
      <c r="I4620" s="151">
        <v>17</v>
      </c>
      <c r="J4620" s="154" t="s">
        <v>88</v>
      </c>
    </row>
    <row r="4621" spans="1:10" x14ac:dyDescent="0.3">
      <c r="A4621" s="151">
        <v>4620</v>
      </c>
      <c r="B4621" s="151" t="s">
        <v>9687</v>
      </c>
      <c r="C4621" s="151" t="s">
        <v>9688</v>
      </c>
      <c r="D4621" s="151" t="s">
        <v>9685</v>
      </c>
      <c r="E4621" s="151" t="s">
        <v>9686</v>
      </c>
      <c r="F4621" s="151">
        <v>5</v>
      </c>
      <c r="G4621" s="151" t="s">
        <v>7138</v>
      </c>
      <c r="H4621" s="153">
        <v>9</v>
      </c>
      <c r="I4621" s="151">
        <v>17</v>
      </c>
      <c r="J4621" s="154" t="s">
        <v>88</v>
      </c>
    </row>
    <row r="4622" spans="1:10" x14ac:dyDescent="0.3">
      <c r="A4622" s="151">
        <v>4621</v>
      </c>
      <c r="B4622" s="151" t="s">
        <v>9689</v>
      </c>
      <c r="C4622" s="151" t="s">
        <v>9690</v>
      </c>
      <c r="D4622" s="151" t="s">
        <v>9685</v>
      </c>
      <c r="E4622" s="151" t="s">
        <v>9686</v>
      </c>
      <c r="F4622" s="151">
        <v>5</v>
      </c>
      <c r="G4622" s="151" t="s">
        <v>7138</v>
      </c>
      <c r="H4622" s="153">
        <v>9</v>
      </c>
      <c r="I4622" s="151">
        <v>17</v>
      </c>
      <c r="J4622" s="154" t="s">
        <v>88</v>
      </c>
    </row>
    <row r="4623" spans="1:10" x14ac:dyDescent="0.3">
      <c r="A4623" s="151">
        <v>4622</v>
      </c>
      <c r="B4623" s="151" t="s">
        <v>9691</v>
      </c>
      <c r="C4623" s="151" t="s">
        <v>9692</v>
      </c>
      <c r="D4623" s="151" t="s">
        <v>9685</v>
      </c>
      <c r="E4623" s="151" t="s">
        <v>9686</v>
      </c>
      <c r="F4623" s="151">
        <v>5</v>
      </c>
      <c r="G4623" s="151" t="s">
        <v>7138</v>
      </c>
      <c r="H4623" s="153">
        <v>9</v>
      </c>
      <c r="I4623" s="151">
        <v>17</v>
      </c>
      <c r="J4623" s="154" t="s">
        <v>88</v>
      </c>
    </row>
    <row r="4624" spans="1:10" x14ac:dyDescent="0.3">
      <c r="A4624" s="151">
        <v>4623</v>
      </c>
      <c r="B4624" s="151" t="s">
        <v>9693</v>
      </c>
      <c r="C4624" s="151" t="s">
        <v>9694</v>
      </c>
      <c r="D4624" s="151" t="s">
        <v>9685</v>
      </c>
      <c r="E4624" s="151" t="s">
        <v>9686</v>
      </c>
      <c r="F4624" s="151">
        <v>5</v>
      </c>
      <c r="G4624" s="151" t="s">
        <v>7138</v>
      </c>
      <c r="H4624" s="153">
        <v>9</v>
      </c>
      <c r="I4624" s="151">
        <v>17</v>
      </c>
      <c r="J4624" s="154" t="s">
        <v>72</v>
      </c>
    </row>
    <row r="4625" spans="1:10" x14ac:dyDescent="0.3">
      <c r="A4625" s="151">
        <v>4624</v>
      </c>
      <c r="B4625" s="151" t="s">
        <v>9695</v>
      </c>
      <c r="C4625" s="151" t="s">
        <v>9696</v>
      </c>
      <c r="D4625" s="151" t="s">
        <v>9685</v>
      </c>
      <c r="E4625" s="151" t="s">
        <v>9686</v>
      </c>
      <c r="F4625" s="151">
        <v>5</v>
      </c>
      <c r="G4625" s="151" t="s">
        <v>7138</v>
      </c>
      <c r="H4625" s="153">
        <v>9</v>
      </c>
      <c r="I4625" s="151">
        <v>17</v>
      </c>
      <c r="J4625" s="154" t="s">
        <v>72</v>
      </c>
    </row>
    <row r="4626" spans="1:10" x14ac:dyDescent="0.3">
      <c r="A4626" s="151">
        <v>4625</v>
      </c>
      <c r="B4626" s="151" t="s">
        <v>9697</v>
      </c>
      <c r="C4626" s="151" t="s">
        <v>9698</v>
      </c>
      <c r="D4626" s="151" t="s">
        <v>9685</v>
      </c>
      <c r="E4626" s="151" t="s">
        <v>9686</v>
      </c>
      <c r="F4626" s="151">
        <v>5</v>
      </c>
      <c r="G4626" s="151" t="s">
        <v>7138</v>
      </c>
      <c r="H4626" s="153">
        <v>9</v>
      </c>
      <c r="I4626" s="151">
        <v>17</v>
      </c>
      <c r="J4626" s="154" t="s">
        <v>72</v>
      </c>
    </row>
    <row r="4627" spans="1:10" x14ac:dyDescent="0.3">
      <c r="A4627" s="151">
        <v>4626</v>
      </c>
      <c r="B4627" s="151" t="s">
        <v>9699</v>
      </c>
      <c r="C4627" s="151" t="s">
        <v>9700</v>
      </c>
      <c r="D4627" s="151" t="s">
        <v>9685</v>
      </c>
      <c r="E4627" s="151" t="s">
        <v>9686</v>
      </c>
      <c r="F4627" s="151">
        <v>5</v>
      </c>
      <c r="G4627" s="151" t="s">
        <v>7138</v>
      </c>
      <c r="H4627" s="153">
        <v>9</v>
      </c>
      <c r="I4627" s="151">
        <v>17</v>
      </c>
      <c r="J4627" s="154" t="s">
        <v>72</v>
      </c>
    </row>
    <row r="4628" spans="1:10" x14ac:dyDescent="0.3">
      <c r="A4628" s="151">
        <v>4627</v>
      </c>
      <c r="B4628" s="151" t="s">
        <v>9701</v>
      </c>
      <c r="C4628" s="151" t="s">
        <v>9702</v>
      </c>
      <c r="D4628" s="151" t="s">
        <v>9685</v>
      </c>
      <c r="E4628" s="151" t="s">
        <v>9686</v>
      </c>
      <c r="F4628" s="151">
        <v>5</v>
      </c>
      <c r="G4628" s="151" t="s">
        <v>7138</v>
      </c>
      <c r="H4628" s="153">
        <v>9</v>
      </c>
      <c r="I4628" s="151">
        <v>17</v>
      </c>
      <c r="J4628" s="154" t="s">
        <v>72</v>
      </c>
    </row>
    <row r="4629" spans="1:10" x14ac:dyDescent="0.3">
      <c r="A4629" s="151">
        <v>4628</v>
      </c>
      <c r="B4629" s="151" t="s">
        <v>9703</v>
      </c>
      <c r="C4629" s="151" t="s">
        <v>9704</v>
      </c>
      <c r="D4629" s="151" t="s">
        <v>9705</v>
      </c>
      <c r="E4629" s="151" t="s">
        <v>9706</v>
      </c>
      <c r="F4629" s="151">
        <v>5</v>
      </c>
      <c r="G4629" s="151" t="s">
        <v>7138</v>
      </c>
      <c r="H4629" s="153">
        <v>9</v>
      </c>
      <c r="I4629" s="151">
        <v>17</v>
      </c>
      <c r="J4629" s="154" t="s">
        <v>72</v>
      </c>
    </row>
    <row r="4630" spans="1:10" x14ac:dyDescent="0.3">
      <c r="A4630" s="151">
        <v>4629</v>
      </c>
      <c r="B4630" s="151" t="s">
        <v>9707</v>
      </c>
      <c r="C4630" s="151" t="s">
        <v>9708</v>
      </c>
      <c r="D4630" s="151" t="s">
        <v>9705</v>
      </c>
      <c r="E4630" s="151" t="s">
        <v>9706</v>
      </c>
      <c r="F4630" s="151">
        <v>5</v>
      </c>
      <c r="G4630" s="151" t="s">
        <v>7138</v>
      </c>
      <c r="H4630" s="153">
        <v>9</v>
      </c>
      <c r="I4630" s="151">
        <v>17</v>
      </c>
      <c r="J4630" s="154" t="s">
        <v>72</v>
      </c>
    </row>
    <row r="4631" spans="1:10" x14ac:dyDescent="0.3">
      <c r="A4631" s="151">
        <v>4630</v>
      </c>
      <c r="B4631" s="151" t="s">
        <v>9709</v>
      </c>
      <c r="C4631" s="151" t="s">
        <v>9710</v>
      </c>
      <c r="D4631" s="151" t="s">
        <v>9705</v>
      </c>
      <c r="E4631" s="151" t="s">
        <v>9706</v>
      </c>
      <c r="F4631" s="151">
        <v>5</v>
      </c>
      <c r="G4631" s="151" t="s">
        <v>7138</v>
      </c>
      <c r="H4631" s="153">
        <v>9</v>
      </c>
      <c r="I4631" s="151">
        <v>17</v>
      </c>
      <c r="J4631" s="154" t="s">
        <v>72</v>
      </c>
    </row>
    <row r="4632" spans="1:10" x14ac:dyDescent="0.3">
      <c r="A4632" s="151">
        <v>4631</v>
      </c>
      <c r="B4632" s="151" t="s">
        <v>9711</v>
      </c>
      <c r="C4632" s="151" t="s">
        <v>9712</v>
      </c>
      <c r="D4632" s="151" t="s">
        <v>9705</v>
      </c>
      <c r="E4632" s="151" t="s">
        <v>9706</v>
      </c>
      <c r="F4632" s="151">
        <v>5</v>
      </c>
      <c r="G4632" s="151" t="s">
        <v>7138</v>
      </c>
      <c r="H4632" s="153">
        <v>9</v>
      </c>
      <c r="I4632" s="151">
        <v>17</v>
      </c>
      <c r="J4632" s="154" t="s">
        <v>72</v>
      </c>
    </row>
    <row r="4633" spans="1:10" x14ac:dyDescent="0.3">
      <c r="A4633" s="151">
        <v>4632</v>
      </c>
      <c r="B4633" s="151" t="s">
        <v>9713</v>
      </c>
      <c r="C4633" s="151" t="s">
        <v>9714</v>
      </c>
      <c r="D4633" s="151" t="s">
        <v>9705</v>
      </c>
      <c r="E4633" s="151" t="s">
        <v>9706</v>
      </c>
      <c r="F4633" s="151">
        <v>5</v>
      </c>
      <c r="G4633" s="151" t="s">
        <v>7138</v>
      </c>
      <c r="H4633" s="153">
        <v>9</v>
      </c>
      <c r="I4633" s="151">
        <v>17</v>
      </c>
      <c r="J4633" s="154" t="s">
        <v>88</v>
      </c>
    </row>
    <row r="4634" spans="1:10" x14ac:dyDescent="0.3">
      <c r="A4634" s="151">
        <v>4633</v>
      </c>
      <c r="B4634" s="151" t="s">
        <v>9715</v>
      </c>
      <c r="C4634" s="151" t="s">
        <v>9716</v>
      </c>
      <c r="D4634" s="151" t="s">
        <v>9705</v>
      </c>
      <c r="E4634" s="151" t="s">
        <v>9706</v>
      </c>
      <c r="F4634" s="151">
        <v>5</v>
      </c>
      <c r="G4634" s="151" t="s">
        <v>7138</v>
      </c>
      <c r="H4634" s="153">
        <v>9</v>
      </c>
      <c r="I4634" s="151">
        <v>17</v>
      </c>
      <c r="J4634" s="154" t="s">
        <v>72</v>
      </c>
    </row>
    <row r="4635" spans="1:10" x14ac:dyDescent="0.3">
      <c r="A4635" s="151">
        <v>4634</v>
      </c>
      <c r="B4635" s="151" t="s">
        <v>9717</v>
      </c>
      <c r="C4635" s="151" t="s">
        <v>9718</v>
      </c>
      <c r="D4635" s="151" t="s">
        <v>9705</v>
      </c>
      <c r="E4635" s="151" t="s">
        <v>9706</v>
      </c>
      <c r="F4635" s="151">
        <v>5</v>
      </c>
      <c r="G4635" s="151" t="s">
        <v>7138</v>
      </c>
      <c r="H4635" s="153">
        <v>9</v>
      </c>
      <c r="I4635" s="151">
        <v>17</v>
      </c>
      <c r="J4635" s="154" t="s">
        <v>72</v>
      </c>
    </row>
    <row r="4636" spans="1:10" x14ac:dyDescent="0.3">
      <c r="A4636" s="151">
        <v>4635</v>
      </c>
      <c r="B4636" s="151" t="s">
        <v>9719</v>
      </c>
      <c r="C4636" s="151" t="s">
        <v>9720</v>
      </c>
      <c r="D4636" s="151" t="s">
        <v>9721</v>
      </c>
      <c r="E4636" s="151" t="s">
        <v>9722</v>
      </c>
      <c r="F4636" s="151">
        <v>5</v>
      </c>
      <c r="G4636" s="151" t="s">
        <v>7138</v>
      </c>
      <c r="H4636" s="153">
        <v>9</v>
      </c>
      <c r="I4636" s="151">
        <v>17</v>
      </c>
      <c r="J4636" s="154" t="s">
        <v>72</v>
      </c>
    </row>
    <row r="4637" spans="1:10" x14ac:dyDescent="0.3">
      <c r="A4637" s="151">
        <v>4636</v>
      </c>
      <c r="B4637" s="151" t="s">
        <v>9723</v>
      </c>
      <c r="C4637" s="151" t="s">
        <v>9724</v>
      </c>
      <c r="D4637" s="151" t="s">
        <v>9721</v>
      </c>
      <c r="E4637" s="151" t="s">
        <v>9722</v>
      </c>
      <c r="F4637" s="151">
        <v>5</v>
      </c>
      <c r="G4637" s="151" t="s">
        <v>7138</v>
      </c>
      <c r="H4637" s="153">
        <v>6</v>
      </c>
      <c r="I4637" s="151">
        <v>10</v>
      </c>
      <c r="J4637" s="154" t="s">
        <v>277</v>
      </c>
    </row>
    <row r="4638" spans="1:10" x14ac:dyDescent="0.3">
      <c r="A4638" s="151">
        <v>4637</v>
      </c>
      <c r="B4638" s="151" t="s">
        <v>9725</v>
      </c>
      <c r="C4638" s="151" t="s">
        <v>9726</v>
      </c>
      <c r="D4638" s="151" t="s">
        <v>9721</v>
      </c>
      <c r="E4638" s="151" t="s">
        <v>9722</v>
      </c>
      <c r="F4638" s="151">
        <v>5</v>
      </c>
      <c r="G4638" s="151" t="s">
        <v>7138</v>
      </c>
      <c r="H4638" s="153">
        <v>6</v>
      </c>
      <c r="I4638" s="151">
        <v>10</v>
      </c>
      <c r="J4638" s="154" t="s">
        <v>277</v>
      </c>
    </row>
    <row r="4639" spans="1:10" x14ac:dyDescent="0.3">
      <c r="A4639" s="151">
        <v>4638</v>
      </c>
      <c r="B4639" s="151" t="s">
        <v>9727</v>
      </c>
      <c r="C4639" s="151" t="s">
        <v>9728</v>
      </c>
      <c r="D4639" s="151" t="s">
        <v>9721</v>
      </c>
      <c r="E4639" s="151" t="s">
        <v>9722</v>
      </c>
      <c r="F4639" s="151">
        <v>5</v>
      </c>
      <c r="G4639" s="151" t="s">
        <v>7138</v>
      </c>
      <c r="H4639" s="153">
        <v>6</v>
      </c>
      <c r="I4639" s="151">
        <v>10</v>
      </c>
      <c r="J4639" s="154" t="s">
        <v>277</v>
      </c>
    </row>
    <row r="4640" spans="1:10" x14ac:dyDescent="0.3">
      <c r="A4640" s="151">
        <v>4639</v>
      </c>
      <c r="B4640" s="151" t="s">
        <v>9729</v>
      </c>
      <c r="C4640" s="151" t="s">
        <v>9730</v>
      </c>
      <c r="D4640" s="151" t="s">
        <v>9721</v>
      </c>
      <c r="E4640" s="151" t="s">
        <v>9722</v>
      </c>
      <c r="F4640" s="151">
        <v>5</v>
      </c>
      <c r="G4640" s="151" t="s">
        <v>7138</v>
      </c>
      <c r="H4640" s="153">
        <v>6</v>
      </c>
      <c r="I4640" s="151">
        <v>10</v>
      </c>
      <c r="J4640" s="154" t="s">
        <v>277</v>
      </c>
    </row>
    <row r="4641" spans="1:10" x14ac:dyDescent="0.3">
      <c r="A4641" s="151">
        <v>4640</v>
      </c>
      <c r="B4641" s="151" t="s">
        <v>9731</v>
      </c>
      <c r="C4641" s="151" t="s">
        <v>9732</v>
      </c>
      <c r="D4641" s="151" t="s">
        <v>9721</v>
      </c>
      <c r="E4641" s="151" t="s">
        <v>9722</v>
      </c>
      <c r="F4641" s="151">
        <v>5</v>
      </c>
      <c r="G4641" s="151" t="s">
        <v>7138</v>
      </c>
      <c r="H4641" s="153">
        <v>6</v>
      </c>
      <c r="I4641" s="151">
        <v>10</v>
      </c>
      <c r="J4641" s="154" t="s">
        <v>277</v>
      </c>
    </row>
    <row r="4642" spans="1:10" x14ac:dyDescent="0.3">
      <c r="A4642" s="151">
        <v>4641</v>
      </c>
      <c r="B4642" s="151" t="s">
        <v>9733</v>
      </c>
      <c r="C4642" s="151" t="s">
        <v>9734</v>
      </c>
      <c r="D4642" s="151" t="s">
        <v>9721</v>
      </c>
      <c r="E4642" s="151" t="s">
        <v>9722</v>
      </c>
      <c r="F4642" s="151">
        <v>5</v>
      </c>
      <c r="G4642" s="151" t="s">
        <v>7138</v>
      </c>
      <c r="H4642" s="153">
        <v>6</v>
      </c>
      <c r="I4642" s="151">
        <v>10</v>
      </c>
      <c r="J4642" s="154" t="s">
        <v>277</v>
      </c>
    </row>
    <row r="4643" spans="1:10" x14ac:dyDescent="0.3">
      <c r="A4643" s="151">
        <v>4642</v>
      </c>
      <c r="B4643" s="151" t="s">
        <v>9735</v>
      </c>
      <c r="C4643" s="151" t="s">
        <v>9736</v>
      </c>
      <c r="D4643" s="151" t="s">
        <v>9737</v>
      </c>
      <c r="E4643" s="151" t="s">
        <v>9738</v>
      </c>
      <c r="F4643" s="151">
        <v>5</v>
      </c>
      <c r="G4643" s="151" t="s">
        <v>7138</v>
      </c>
      <c r="H4643" s="153">
        <v>9</v>
      </c>
      <c r="I4643" s="151">
        <v>17</v>
      </c>
      <c r="J4643" s="154" t="s">
        <v>72</v>
      </c>
    </row>
    <row r="4644" spans="1:10" x14ac:dyDescent="0.3">
      <c r="A4644" s="151">
        <v>4643</v>
      </c>
      <c r="B4644" s="151" t="s">
        <v>9739</v>
      </c>
      <c r="C4644" s="151" t="s">
        <v>9740</v>
      </c>
      <c r="D4644" s="151" t="s">
        <v>9737</v>
      </c>
      <c r="E4644" s="151" t="s">
        <v>9738</v>
      </c>
      <c r="F4644" s="151">
        <v>5</v>
      </c>
      <c r="G4644" s="151" t="s">
        <v>7138</v>
      </c>
      <c r="H4644" s="153">
        <v>9</v>
      </c>
      <c r="I4644" s="151">
        <v>17</v>
      </c>
      <c r="J4644" s="154" t="s">
        <v>72</v>
      </c>
    </row>
    <row r="4645" spans="1:10" x14ac:dyDescent="0.3">
      <c r="A4645" s="151">
        <v>4644</v>
      </c>
      <c r="B4645" s="151" t="s">
        <v>9741</v>
      </c>
      <c r="C4645" s="151" t="s">
        <v>9742</v>
      </c>
      <c r="D4645" s="151" t="s">
        <v>9737</v>
      </c>
      <c r="E4645" s="151" t="s">
        <v>9738</v>
      </c>
      <c r="F4645" s="151">
        <v>5</v>
      </c>
      <c r="G4645" s="151" t="s">
        <v>7138</v>
      </c>
      <c r="H4645" s="153">
        <v>9</v>
      </c>
      <c r="I4645" s="151">
        <v>17</v>
      </c>
      <c r="J4645" s="154" t="s">
        <v>72</v>
      </c>
    </row>
    <row r="4646" spans="1:10" x14ac:dyDescent="0.3">
      <c r="A4646" s="151">
        <v>4645</v>
      </c>
      <c r="B4646" s="151" t="s">
        <v>9743</v>
      </c>
      <c r="C4646" s="151" t="s">
        <v>9744</v>
      </c>
      <c r="D4646" s="151" t="s">
        <v>9737</v>
      </c>
      <c r="E4646" s="151" t="s">
        <v>9738</v>
      </c>
      <c r="F4646" s="151">
        <v>5</v>
      </c>
      <c r="G4646" s="151" t="s">
        <v>7138</v>
      </c>
      <c r="H4646" s="153">
        <v>9</v>
      </c>
      <c r="I4646" s="151">
        <v>17</v>
      </c>
      <c r="J4646" s="154" t="s">
        <v>72</v>
      </c>
    </row>
    <row r="4647" spans="1:10" x14ac:dyDescent="0.3">
      <c r="A4647" s="151">
        <v>4646</v>
      </c>
      <c r="B4647" s="151" t="s">
        <v>9745</v>
      </c>
      <c r="C4647" s="151" t="s">
        <v>9746</v>
      </c>
      <c r="D4647" s="151" t="s">
        <v>9737</v>
      </c>
      <c r="E4647" s="151" t="s">
        <v>9738</v>
      </c>
      <c r="F4647" s="151">
        <v>5</v>
      </c>
      <c r="G4647" s="151" t="s">
        <v>7138</v>
      </c>
      <c r="H4647" s="153">
        <v>9</v>
      </c>
      <c r="I4647" s="151">
        <v>17</v>
      </c>
      <c r="J4647" s="154" t="s">
        <v>72</v>
      </c>
    </row>
    <row r="4648" spans="1:10" x14ac:dyDescent="0.3">
      <c r="A4648" s="151">
        <v>4647</v>
      </c>
      <c r="B4648" s="151" t="s">
        <v>9747</v>
      </c>
      <c r="C4648" s="151" t="s">
        <v>9748</v>
      </c>
      <c r="D4648" s="151" t="s">
        <v>9737</v>
      </c>
      <c r="E4648" s="151" t="s">
        <v>9738</v>
      </c>
      <c r="F4648" s="151">
        <v>5</v>
      </c>
      <c r="G4648" s="151" t="s">
        <v>7138</v>
      </c>
      <c r="H4648" s="153">
        <v>8</v>
      </c>
      <c r="I4648" s="151">
        <v>16</v>
      </c>
      <c r="J4648" s="154" t="s">
        <v>161</v>
      </c>
    </row>
    <row r="4649" spans="1:10" x14ac:dyDescent="0.3">
      <c r="A4649" s="151">
        <v>4648</v>
      </c>
      <c r="B4649" s="151" t="s">
        <v>9749</v>
      </c>
      <c r="C4649" s="151" t="s">
        <v>9750</v>
      </c>
      <c r="D4649" s="151" t="s">
        <v>9737</v>
      </c>
      <c r="E4649" s="151" t="s">
        <v>9738</v>
      </c>
      <c r="F4649" s="151">
        <v>5</v>
      </c>
      <c r="G4649" s="151" t="s">
        <v>7138</v>
      </c>
      <c r="H4649" s="153">
        <v>9</v>
      </c>
      <c r="I4649" s="151">
        <v>17</v>
      </c>
      <c r="J4649" s="154" t="s">
        <v>72</v>
      </c>
    </row>
    <row r="4650" spans="1:10" x14ac:dyDescent="0.3">
      <c r="A4650" s="151">
        <v>4649</v>
      </c>
      <c r="B4650" s="151" t="s">
        <v>9751</v>
      </c>
      <c r="C4650" s="151" t="s">
        <v>9752</v>
      </c>
      <c r="D4650" s="151" t="s">
        <v>9737</v>
      </c>
      <c r="E4650" s="151" t="s">
        <v>9738</v>
      </c>
      <c r="F4650" s="151">
        <v>5</v>
      </c>
      <c r="G4650" s="151" t="s">
        <v>7138</v>
      </c>
      <c r="H4650" s="153">
        <v>8</v>
      </c>
      <c r="I4650" s="151">
        <v>16</v>
      </c>
      <c r="J4650" s="154" t="s">
        <v>161</v>
      </c>
    </row>
    <row r="4651" spans="1:10" x14ac:dyDescent="0.3">
      <c r="A4651" s="151">
        <v>4650</v>
      </c>
      <c r="B4651" s="151" t="s">
        <v>9753</v>
      </c>
      <c r="C4651" s="151" t="s">
        <v>9754</v>
      </c>
      <c r="D4651" s="151" t="s">
        <v>9737</v>
      </c>
      <c r="E4651" s="151" t="s">
        <v>9738</v>
      </c>
      <c r="F4651" s="151">
        <v>5</v>
      </c>
      <c r="G4651" s="151" t="s">
        <v>7138</v>
      </c>
      <c r="H4651" s="153">
        <v>8</v>
      </c>
      <c r="I4651" s="151">
        <v>16</v>
      </c>
      <c r="J4651" s="154" t="s">
        <v>161</v>
      </c>
    </row>
    <row r="4652" spans="1:10" x14ac:dyDescent="0.3">
      <c r="A4652" s="151">
        <v>4651</v>
      </c>
      <c r="B4652" s="151" t="s">
        <v>9755</v>
      </c>
      <c r="C4652" s="151" t="s">
        <v>9756</v>
      </c>
      <c r="D4652" s="151" t="s">
        <v>9737</v>
      </c>
      <c r="E4652" s="151" t="s">
        <v>9738</v>
      </c>
      <c r="F4652" s="151">
        <v>5</v>
      </c>
      <c r="G4652" s="151" t="s">
        <v>7138</v>
      </c>
      <c r="H4652" s="153">
        <v>9</v>
      </c>
      <c r="I4652" s="151">
        <v>17</v>
      </c>
      <c r="J4652" s="154" t="s">
        <v>72</v>
      </c>
    </row>
    <row r="4653" spans="1:10" x14ac:dyDescent="0.3">
      <c r="A4653" s="151">
        <v>4652</v>
      </c>
      <c r="B4653" s="151" t="s">
        <v>9757</v>
      </c>
      <c r="C4653" s="151" t="s">
        <v>9758</v>
      </c>
      <c r="D4653" s="151" t="s">
        <v>9737</v>
      </c>
      <c r="E4653" s="151" t="s">
        <v>9738</v>
      </c>
      <c r="F4653" s="151">
        <v>5</v>
      </c>
      <c r="G4653" s="151" t="s">
        <v>7138</v>
      </c>
      <c r="H4653" s="153">
        <v>8</v>
      </c>
      <c r="I4653" s="151">
        <v>16</v>
      </c>
      <c r="J4653" s="154" t="s">
        <v>161</v>
      </c>
    </row>
    <row r="4654" spans="1:10" x14ac:dyDescent="0.3">
      <c r="A4654" s="151">
        <v>4653</v>
      </c>
      <c r="B4654" s="151" t="s">
        <v>9759</v>
      </c>
      <c r="C4654" s="151" t="s">
        <v>9760</v>
      </c>
      <c r="D4654" s="151" t="s">
        <v>9737</v>
      </c>
      <c r="E4654" s="151" t="s">
        <v>9738</v>
      </c>
      <c r="F4654" s="151">
        <v>5</v>
      </c>
      <c r="G4654" s="151" t="s">
        <v>7138</v>
      </c>
      <c r="H4654" s="153">
        <v>6</v>
      </c>
      <c r="I4654" s="151">
        <v>10</v>
      </c>
      <c r="J4654" s="154" t="s">
        <v>277</v>
      </c>
    </row>
    <row r="4655" spans="1:10" x14ac:dyDescent="0.3">
      <c r="A4655" s="151">
        <v>4654</v>
      </c>
      <c r="B4655" s="151" t="s">
        <v>9761</v>
      </c>
      <c r="C4655" s="151" t="s">
        <v>9762</v>
      </c>
      <c r="D4655" s="151" t="s">
        <v>9763</v>
      </c>
      <c r="E4655" s="151" t="s">
        <v>9764</v>
      </c>
      <c r="F4655" s="151">
        <v>5</v>
      </c>
      <c r="G4655" s="151" t="s">
        <v>7138</v>
      </c>
      <c r="H4655" s="153">
        <v>9</v>
      </c>
      <c r="I4655" s="151">
        <v>17</v>
      </c>
      <c r="J4655" s="154" t="s">
        <v>72</v>
      </c>
    </row>
    <row r="4656" spans="1:10" x14ac:dyDescent="0.3">
      <c r="A4656" s="151">
        <v>4655</v>
      </c>
      <c r="B4656" s="151" t="s">
        <v>9765</v>
      </c>
      <c r="C4656" s="151" t="s">
        <v>9766</v>
      </c>
      <c r="D4656" s="151" t="s">
        <v>9763</v>
      </c>
      <c r="E4656" s="151" t="s">
        <v>9764</v>
      </c>
      <c r="F4656" s="151">
        <v>5</v>
      </c>
      <c r="G4656" s="151" t="s">
        <v>7138</v>
      </c>
      <c r="H4656" s="153">
        <v>9</v>
      </c>
      <c r="I4656" s="151">
        <v>17</v>
      </c>
      <c r="J4656" s="154" t="s">
        <v>72</v>
      </c>
    </row>
    <row r="4657" spans="1:10" x14ac:dyDescent="0.3">
      <c r="A4657" s="151">
        <v>4656</v>
      </c>
      <c r="B4657" s="151" t="s">
        <v>9767</v>
      </c>
      <c r="C4657" s="151" t="s">
        <v>9768</v>
      </c>
      <c r="D4657" s="151" t="s">
        <v>9763</v>
      </c>
      <c r="E4657" s="151" t="s">
        <v>9764</v>
      </c>
      <c r="F4657" s="151">
        <v>5</v>
      </c>
      <c r="G4657" s="151" t="s">
        <v>7138</v>
      </c>
      <c r="H4657" s="153">
        <v>9</v>
      </c>
      <c r="I4657" s="151">
        <v>17</v>
      </c>
      <c r="J4657" s="154" t="s">
        <v>72</v>
      </c>
    </row>
    <row r="4658" spans="1:10" x14ac:dyDescent="0.3">
      <c r="A4658" s="151">
        <v>4657</v>
      </c>
      <c r="B4658" s="151" t="s">
        <v>9769</v>
      </c>
      <c r="C4658" s="151" t="s">
        <v>9770</v>
      </c>
      <c r="D4658" s="151" t="s">
        <v>9763</v>
      </c>
      <c r="E4658" s="151" t="s">
        <v>9764</v>
      </c>
      <c r="F4658" s="151">
        <v>5</v>
      </c>
      <c r="G4658" s="151" t="s">
        <v>7138</v>
      </c>
      <c r="H4658" s="153">
        <v>9</v>
      </c>
      <c r="I4658" s="151">
        <v>17</v>
      </c>
      <c r="J4658" s="154" t="s">
        <v>72</v>
      </c>
    </row>
    <row r="4659" spans="1:10" x14ac:dyDescent="0.3">
      <c r="A4659" s="151">
        <v>4658</v>
      </c>
      <c r="B4659" s="151" t="s">
        <v>9771</v>
      </c>
      <c r="C4659" s="151" t="s">
        <v>9772</v>
      </c>
      <c r="D4659" s="151" t="s">
        <v>9763</v>
      </c>
      <c r="E4659" s="151" t="s">
        <v>9764</v>
      </c>
      <c r="F4659" s="151">
        <v>5</v>
      </c>
      <c r="G4659" s="151" t="s">
        <v>7138</v>
      </c>
      <c r="H4659" s="153">
        <v>9</v>
      </c>
      <c r="I4659" s="151">
        <v>17</v>
      </c>
      <c r="J4659" s="154" t="s">
        <v>72</v>
      </c>
    </row>
    <row r="4660" spans="1:10" x14ac:dyDescent="0.3">
      <c r="A4660" s="151">
        <v>4659</v>
      </c>
      <c r="B4660" s="151" t="s">
        <v>9773</v>
      </c>
      <c r="C4660" s="151" t="s">
        <v>9774</v>
      </c>
      <c r="D4660" s="151" t="s">
        <v>9763</v>
      </c>
      <c r="E4660" s="151" t="s">
        <v>9764</v>
      </c>
      <c r="F4660" s="151">
        <v>5</v>
      </c>
      <c r="G4660" s="151" t="s">
        <v>7138</v>
      </c>
      <c r="H4660" s="153">
        <v>9</v>
      </c>
      <c r="I4660" s="151">
        <v>17</v>
      </c>
      <c r="J4660" s="154" t="s">
        <v>72</v>
      </c>
    </row>
    <row r="4661" spans="1:10" x14ac:dyDescent="0.3">
      <c r="A4661" s="151">
        <v>4660</v>
      </c>
      <c r="B4661" s="151" t="s">
        <v>9775</v>
      </c>
      <c r="C4661" s="151" t="s">
        <v>9776</v>
      </c>
      <c r="D4661" s="151" t="s">
        <v>9763</v>
      </c>
      <c r="E4661" s="151" t="s">
        <v>9764</v>
      </c>
      <c r="F4661" s="151">
        <v>5</v>
      </c>
      <c r="G4661" s="151" t="s">
        <v>7138</v>
      </c>
      <c r="H4661" s="153">
        <v>9</v>
      </c>
      <c r="I4661" s="151">
        <v>17</v>
      </c>
      <c r="J4661" s="154" t="s">
        <v>72</v>
      </c>
    </row>
    <row r="4662" spans="1:10" x14ac:dyDescent="0.3">
      <c r="A4662" s="151">
        <v>4661</v>
      </c>
      <c r="B4662" s="151" t="s">
        <v>9777</v>
      </c>
      <c r="C4662" s="151" t="s">
        <v>9778</v>
      </c>
      <c r="D4662" s="151" t="s">
        <v>9763</v>
      </c>
      <c r="E4662" s="151" t="s">
        <v>9764</v>
      </c>
      <c r="F4662" s="151">
        <v>5</v>
      </c>
      <c r="G4662" s="151" t="s">
        <v>7138</v>
      </c>
      <c r="H4662" s="153">
        <v>9</v>
      </c>
      <c r="I4662" s="151">
        <v>17</v>
      </c>
      <c r="J4662" s="154" t="s">
        <v>72</v>
      </c>
    </row>
    <row r="4663" spans="1:10" x14ac:dyDescent="0.3">
      <c r="A4663" s="151">
        <v>4662</v>
      </c>
      <c r="B4663" s="151" t="s">
        <v>9779</v>
      </c>
      <c r="C4663" s="151" t="s">
        <v>9780</v>
      </c>
      <c r="D4663" s="151" t="s">
        <v>9781</v>
      </c>
      <c r="E4663" s="151" t="s">
        <v>9782</v>
      </c>
      <c r="F4663" s="151">
        <v>5</v>
      </c>
      <c r="G4663" s="151" t="s">
        <v>7138</v>
      </c>
      <c r="H4663" s="153">
        <v>9</v>
      </c>
      <c r="I4663" s="151">
        <v>17</v>
      </c>
      <c r="J4663" s="154" t="s">
        <v>72</v>
      </c>
    </row>
    <row r="4664" spans="1:10" x14ac:dyDescent="0.3">
      <c r="A4664" s="151">
        <v>4663</v>
      </c>
      <c r="B4664" s="151" t="s">
        <v>9783</v>
      </c>
      <c r="C4664" s="151" t="s">
        <v>9784</v>
      </c>
      <c r="D4664" s="151" t="s">
        <v>9781</v>
      </c>
      <c r="E4664" s="151" t="s">
        <v>9782</v>
      </c>
      <c r="F4664" s="151">
        <v>5</v>
      </c>
      <c r="G4664" s="151" t="s">
        <v>7138</v>
      </c>
      <c r="H4664" s="153">
        <v>6</v>
      </c>
      <c r="I4664" s="151">
        <v>10</v>
      </c>
      <c r="J4664" s="154" t="s">
        <v>277</v>
      </c>
    </row>
    <row r="4665" spans="1:10" x14ac:dyDescent="0.3">
      <c r="A4665" s="151">
        <v>4664</v>
      </c>
      <c r="B4665" s="151" t="s">
        <v>9785</v>
      </c>
      <c r="C4665" s="151" t="s">
        <v>9786</v>
      </c>
      <c r="D4665" s="151" t="s">
        <v>9781</v>
      </c>
      <c r="E4665" s="151" t="s">
        <v>9782</v>
      </c>
      <c r="F4665" s="151">
        <v>5</v>
      </c>
      <c r="G4665" s="151" t="s">
        <v>7138</v>
      </c>
      <c r="H4665" s="153">
        <v>9</v>
      </c>
      <c r="I4665" s="151">
        <v>17</v>
      </c>
      <c r="J4665" s="154" t="s">
        <v>72</v>
      </c>
    </row>
    <row r="4666" spans="1:10" x14ac:dyDescent="0.3">
      <c r="A4666" s="151">
        <v>4665</v>
      </c>
      <c r="B4666" s="151" t="s">
        <v>9787</v>
      </c>
      <c r="C4666" s="151" t="s">
        <v>9788</v>
      </c>
      <c r="D4666" s="151" t="s">
        <v>9781</v>
      </c>
      <c r="E4666" s="151" t="s">
        <v>9782</v>
      </c>
      <c r="F4666" s="151">
        <v>5</v>
      </c>
      <c r="G4666" s="151" t="s">
        <v>7138</v>
      </c>
      <c r="H4666" s="153">
        <v>9</v>
      </c>
      <c r="I4666" s="151">
        <v>17</v>
      </c>
      <c r="J4666" s="154" t="s">
        <v>72</v>
      </c>
    </row>
    <row r="4667" spans="1:10" x14ac:dyDescent="0.3">
      <c r="A4667" s="151">
        <v>4666</v>
      </c>
      <c r="B4667" s="151" t="s">
        <v>9789</v>
      </c>
      <c r="C4667" s="151" t="s">
        <v>9790</v>
      </c>
      <c r="D4667" s="151" t="s">
        <v>9781</v>
      </c>
      <c r="E4667" s="151" t="s">
        <v>9782</v>
      </c>
      <c r="F4667" s="151">
        <v>5</v>
      </c>
      <c r="G4667" s="151" t="s">
        <v>7138</v>
      </c>
      <c r="H4667" s="153">
        <v>9</v>
      </c>
      <c r="I4667" s="151">
        <v>17</v>
      </c>
      <c r="J4667" s="154" t="s">
        <v>72</v>
      </c>
    </row>
    <row r="4668" spans="1:10" x14ac:dyDescent="0.3">
      <c r="A4668" s="151">
        <v>4667</v>
      </c>
      <c r="B4668" s="151" t="s">
        <v>9791</v>
      </c>
      <c r="C4668" s="151" t="s">
        <v>9792</v>
      </c>
      <c r="D4668" s="151" t="s">
        <v>9781</v>
      </c>
      <c r="E4668" s="151" t="s">
        <v>9782</v>
      </c>
      <c r="F4668" s="151">
        <v>5</v>
      </c>
      <c r="G4668" s="151" t="s">
        <v>7138</v>
      </c>
      <c r="H4668" s="153">
        <v>9</v>
      </c>
      <c r="I4668" s="151">
        <v>17</v>
      </c>
      <c r="J4668" s="154" t="s">
        <v>88</v>
      </c>
    </row>
    <row r="4669" spans="1:10" x14ac:dyDescent="0.3">
      <c r="A4669" s="151">
        <v>4668</v>
      </c>
      <c r="B4669" s="151" t="s">
        <v>9793</v>
      </c>
      <c r="C4669" s="151" t="s">
        <v>9794</v>
      </c>
      <c r="D4669" s="151" t="s">
        <v>9795</v>
      </c>
      <c r="E4669" s="151" t="s">
        <v>9796</v>
      </c>
      <c r="F4669" s="151">
        <v>5</v>
      </c>
      <c r="G4669" s="151" t="s">
        <v>7138</v>
      </c>
      <c r="H4669" s="153">
        <v>9</v>
      </c>
      <c r="I4669" s="151">
        <v>17</v>
      </c>
      <c r="J4669" s="154" t="s">
        <v>72</v>
      </c>
    </row>
    <row r="4670" spans="1:10" x14ac:dyDescent="0.3">
      <c r="A4670" s="151">
        <v>4669</v>
      </c>
      <c r="B4670" s="151" t="s">
        <v>9797</v>
      </c>
      <c r="C4670" s="151" t="s">
        <v>9798</v>
      </c>
      <c r="D4670" s="151" t="s">
        <v>9795</v>
      </c>
      <c r="E4670" s="151" t="s">
        <v>9796</v>
      </c>
      <c r="F4670" s="151">
        <v>5</v>
      </c>
      <c r="G4670" s="151" t="s">
        <v>7138</v>
      </c>
      <c r="H4670" s="153">
        <v>9</v>
      </c>
      <c r="I4670" s="151">
        <v>17</v>
      </c>
      <c r="J4670" s="154" t="s">
        <v>72</v>
      </c>
    </row>
    <row r="4671" spans="1:10" x14ac:dyDescent="0.3">
      <c r="A4671" s="151">
        <v>4670</v>
      </c>
      <c r="B4671" s="151" t="s">
        <v>9799</v>
      </c>
      <c r="C4671" s="151" t="s">
        <v>9800</v>
      </c>
      <c r="D4671" s="151" t="s">
        <v>9795</v>
      </c>
      <c r="E4671" s="151" t="s">
        <v>9796</v>
      </c>
      <c r="F4671" s="151">
        <v>5</v>
      </c>
      <c r="G4671" s="151" t="s">
        <v>7138</v>
      </c>
      <c r="H4671" s="153">
        <v>9</v>
      </c>
      <c r="I4671" s="151">
        <v>17</v>
      </c>
      <c r="J4671" s="154" t="s">
        <v>72</v>
      </c>
    </row>
    <row r="4672" spans="1:10" x14ac:dyDescent="0.3">
      <c r="A4672" s="151">
        <v>4671</v>
      </c>
      <c r="B4672" s="151" t="s">
        <v>9801</v>
      </c>
      <c r="C4672" s="151" t="s">
        <v>9802</v>
      </c>
      <c r="D4672" s="151" t="s">
        <v>9795</v>
      </c>
      <c r="E4672" s="151" t="s">
        <v>9796</v>
      </c>
      <c r="F4672" s="151">
        <v>5</v>
      </c>
      <c r="G4672" s="151" t="s">
        <v>7138</v>
      </c>
      <c r="H4672" s="153">
        <v>9</v>
      </c>
      <c r="I4672" s="151">
        <v>17</v>
      </c>
      <c r="J4672" s="154" t="s">
        <v>72</v>
      </c>
    </row>
    <row r="4673" spans="1:10" x14ac:dyDescent="0.3">
      <c r="A4673" s="151">
        <v>4672</v>
      </c>
      <c r="B4673" s="151" t="s">
        <v>9803</v>
      </c>
      <c r="C4673" s="151" t="s">
        <v>9804</v>
      </c>
      <c r="D4673" s="151" t="s">
        <v>9795</v>
      </c>
      <c r="E4673" s="151" t="s">
        <v>9796</v>
      </c>
      <c r="F4673" s="151">
        <v>5</v>
      </c>
      <c r="G4673" s="151" t="s">
        <v>7138</v>
      </c>
      <c r="H4673" s="153">
        <v>9</v>
      </c>
      <c r="I4673" s="151">
        <v>17</v>
      </c>
      <c r="J4673" s="154" t="s">
        <v>72</v>
      </c>
    </row>
    <row r="4674" spans="1:10" x14ac:dyDescent="0.3">
      <c r="A4674" s="151">
        <v>4673</v>
      </c>
      <c r="B4674" s="151" t="s">
        <v>9805</v>
      </c>
      <c r="C4674" s="151" t="s">
        <v>9806</v>
      </c>
      <c r="D4674" s="151" t="s">
        <v>9795</v>
      </c>
      <c r="E4674" s="151" t="s">
        <v>9796</v>
      </c>
      <c r="F4674" s="151">
        <v>5</v>
      </c>
      <c r="G4674" s="151" t="s">
        <v>7138</v>
      </c>
      <c r="H4674" s="153">
        <v>9</v>
      </c>
      <c r="I4674" s="151">
        <v>17</v>
      </c>
      <c r="J4674" s="154" t="s">
        <v>72</v>
      </c>
    </row>
    <row r="4675" spans="1:10" x14ac:dyDescent="0.3">
      <c r="A4675" s="151">
        <v>4674</v>
      </c>
      <c r="B4675" s="151" t="s">
        <v>9807</v>
      </c>
      <c r="C4675" s="151" t="s">
        <v>9808</v>
      </c>
      <c r="D4675" s="151" t="s">
        <v>9795</v>
      </c>
      <c r="E4675" s="151" t="s">
        <v>9796</v>
      </c>
      <c r="F4675" s="151">
        <v>5</v>
      </c>
      <c r="G4675" s="151" t="s">
        <v>7138</v>
      </c>
      <c r="H4675" s="153">
        <v>9</v>
      </c>
      <c r="I4675" s="151">
        <v>17</v>
      </c>
      <c r="J4675" s="154" t="s">
        <v>72</v>
      </c>
    </row>
    <row r="4676" spans="1:10" x14ac:dyDescent="0.3">
      <c r="A4676" s="151">
        <v>4675</v>
      </c>
      <c r="B4676" s="151" t="s">
        <v>9809</v>
      </c>
      <c r="C4676" s="151" t="s">
        <v>9810</v>
      </c>
      <c r="D4676" s="151" t="s">
        <v>9795</v>
      </c>
      <c r="E4676" s="151" t="s">
        <v>9796</v>
      </c>
      <c r="F4676" s="151">
        <v>5</v>
      </c>
      <c r="G4676" s="151" t="s">
        <v>7138</v>
      </c>
      <c r="H4676" s="153">
        <v>9</v>
      </c>
      <c r="I4676" s="151">
        <v>17</v>
      </c>
      <c r="J4676" s="154" t="s">
        <v>72</v>
      </c>
    </row>
    <row r="4677" spans="1:10" x14ac:dyDescent="0.3">
      <c r="A4677" s="151">
        <v>4676</v>
      </c>
      <c r="B4677" s="151" t="s">
        <v>9811</v>
      </c>
      <c r="C4677" s="151" t="s">
        <v>9812</v>
      </c>
      <c r="D4677" s="151" t="s">
        <v>9795</v>
      </c>
      <c r="E4677" s="151" t="s">
        <v>9796</v>
      </c>
      <c r="F4677" s="151">
        <v>5</v>
      </c>
      <c r="G4677" s="151" t="s">
        <v>7138</v>
      </c>
      <c r="H4677" s="153">
        <v>9</v>
      </c>
      <c r="I4677" s="151">
        <v>17</v>
      </c>
      <c r="J4677" s="154" t="s">
        <v>88</v>
      </c>
    </row>
    <row r="4678" spans="1:10" x14ac:dyDescent="0.3">
      <c r="A4678" s="151">
        <v>4677</v>
      </c>
      <c r="B4678" s="151" t="s">
        <v>9813</v>
      </c>
      <c r="C4678" s="151" t="s">
        <v>9814</v>
      </c>
      <c r="D4678" s="151" t="s">
        <v>9795</v>
      </c>
      <c r="E4678" s="151" t="s">
        <v>9796</v>
      </c>
      <c r="F4678" s="151">
        <v>5</v>
      </c>
      <c r="G4678" s="151" t="s">
        <v>7138</v>
      </c>
      <c r="H4678" s="153">
        <v>9</v>
      </c>
      <c r="I4678" s="151">
        <v>17</v>
      </c>
      <c r="J4678" s="154" t="s">
        <v>88</v>
      </c>
    </row>
    <row r="4679" spans="1:10" x14ac:dyDescent="0.3">
      <c r="A4679" s="151">
        <v>4678</v>
      </c>
      <c r="B4679" s="151" t="s">
        <v>9815</v>
      </c>
      <c r="C4679" s="151" t="s">
        <v>9816</v>
      </c>
      <c r="D4679" s="151" t="s">
        <v>9795</v>
      </c>
      <c r="E4679" s="151" t="s">
        <v>9796</v>
      </c>
      <c r="F4679" s="151">
        <v>5</v>
      </c>
      <c r="G4679" s="151" t="s">
        <v>7138</v>
      </c>
      <c r="H4679" s="153">
        <v>9</v>
      </c>
      <c r="I4679" s="151">
        <v>17</v>
      </c>
      <c r="J4679" s="154" t="s">
        <v>72</v>
      </c>
    </row>
    <row r="4680" spans="1:10" x14ac:dyDescent="0.3">
      <c r="A4680" s="151">
        <v>4679</v>
      </c>
      <c r="B4680" s="151" t="s">
        <v>9817</v>
      </c>
      <c r="C4680" s="151" t="s">
        <v>9818</v>
      </c>
      <c r="D4680" s="151" t="s">
        <v>9795</v>
      </c>
      <c r="E4680" s="151" t="s">
        <v>9796</v>
      </c>
      <c r="F4680" s="151">
        <v>5</v>
      </c>
      <c r="G4680" s="151" t="s">
        <v>7138</v>
      </c>
      <c r="H4680" s="153">
        <v>9</v>
      </c>
      <c r="I4680" s="151">
        <v>17</v>
      </c>
      <c r="J4680" s="154" t="s">
        <v>72</v>
      </c>
    </row>
    <row r="4681" spans="1:10" x14ac:dyDescent="0.3">
      <c r="A4681" s="151">
        <v>4680</v>
      </c>
      <c r="B4681" s="151" t="s">
        <v>9819</v>
      </c>
      <c r="C4681" s="151" t="s">
        <v>9820</v>
      </c>
      <c r="D4681" s="151" t="s">
        <v>9821</v>
      </c>
      <c r="E4681" s="151" t="s">
        <v>9822</v>
      </c>
      <c r="F4681" s="151">
        <v>5</v>
      </c>
      <c r="G4681" s="151" t="s">
        <v>7138</v>
      </c>
      <c r="H4681" s="153">
        <v>8</v>
      </c>
      <c r="I4681" s="151">
        <v>16</v>
      </c>
      <c r="J4681" s="154" t="s">
        <v>161</v>
      </c>
    </row>
    <row r="4682" spans="1:10" x14ac:dyDescent="0.3">
      <c r="A4682" s="151">
        <v>4681</v>
      </c>
      <c r="B4682" s="151" t="s">
        <v>9823</v>
      </c>
      <c r="C4682" s="151" t="s">
        <v>9824</v>
      </c>
      <c r="D4682" s="151" t="s">
        <v>9821</v>
      </c>
      <c r="E4682" s="151" t="s">
        <v>9822</v>
      </c>
      <c r="F4682" s="151">
        <v>5</v>
      </c>
      <c r="G4682" s="151" t="s">
        <v>7138</v>
      </c>
      <c r="H4682" s="153">
        <v>8</v>
      </c>
      <c r="I4682" s="151">
        <v>16</v>
      </c>
      <c r="J4682" s="154" t="s">
        <v>161</v>
      </c>
    </row>
    <row r="4683" spans="1:10" x14ac:dyDescent="0.3">
      <c r="A4683" s="151">
        <v>4682</v>
      </c>
      <c r="B4683" s="151" t="s">
        <v>9825</v>
      </c>
      <c r="C4683" s="151" t="s">
        <v>9826</v>
      </c>
      <c r="D4683" s="151" t="s">
        <v>9821</v>
      </c>
      <c r="E4683" s="151" t="s">
        <v>9822</v>
      </c>
      <c r="F4683" s="151">
        <v>5</v>
      </c>
      <c r="G4683" s="151" t="s">
        <v>7138</v>
      </c>
      <c r="H4683" s="153">
        <v>8</v>
      </c>
      <c r="I4683" s="151">
        <v>16</v>
      </c>
      <c r="J4683" s="154" t="s">
        <v>161</v>
      </c>
    </row>
    <row r="4684" spans="1:10" x14ac:dyDescent="0.3">
      <c r="A4684" s="151">
        <v>4683</v>
      </c>
      <c r="B4684" s="151" t="s">
        <v>9827</v>
      </c>
      <c r="C4684" s="151" t="s">
        <v>9828</v>
      </c>
      <c r="D4684" s="151" t="s">
        <v>9821</v>
      </c>
      <c r="E4684" s="151" t="s">
        <v>9822</v>
      </c>
      <c r="F4684" s="151">
        <v>5</v>
      </c>
      <c r="G4684" s="151" t="s">
        <v>7138</v>
      </c>
      <c r="H4684" s="153">
        <v>8</v>
      </c>
      <c r="I4684" s="151">
        <v>16</v>
      </c>
      <c r="J4684" s="154" t="s">
        <v>161</v>
      </c>
    </row>
    <row r="4685" spans="1:10" x14ac:dyDescent="0.3">
      <c r="A4685" s="151">
        <v>4684</v>
      </c>
      <c r="B4685" s="151" t="s">
        <v>9829</v>
      </c>
      <c r="C4685" s="151" t="s">
        <v>9830</v>
      </c>
      <c r="D4685" s="151" t="s">
        <v>9821</v>
      </c>
      <c r="E4685" s="151" t="s">
        <v>9822</v>
      </c>
      <c r="F4685" s="151">
        <v>5</v>
      </c>
      <c r="G4685" s="151" t="s">
        <v>7138</v>
      </c>
      <c r="H4685" s="153">
        <v>8</v>
      </c>
      <c r="I4685" s="151">
        <v>16</v>
      </c>
      <c r="J4685" s="154" t="s">
        <v>161</v>
      </c>
    </row>
    <row r="4686" spans="1:10" x14ac:dyDescent="0.3">
      <c r="A4686" s="151">
        <v>4685</v>
      </c>
      <c r="B4686" s="151" t="s">
        <v>9831</v>
      </c>
      <c r="C4686" s="151" t="s">
        <v>9832</v>
      </c>
      <c r="D4686" s="151" t="s">
        <v>9821</v>
      </c>
      <c r="E4686" s="151" t="s">
        <v>9822</v>
      </c>
      <c r="F4686" s="151">
        <v>5</v>
      </c>
      <c r="G4686" s="151" t="s">
        <v>7138</v>
      </c>
      <c r="H4686" s="153">
        <v>8</v>
      </c>
      <c r="I4686" s="151">
        <v>16</v>
      </c>
      <c r="J4686" s="154" t="s">
        <v>161</v>
      </c>
    </row>
    <row r="4687" spans="1:10" x14ac:dyDescent="0.3">
      <c r="A4687" s="151">
        <v>4686</v>
      </c>
      <c r="B4687" s="151" t="s">
        <v>9833</v>
      </c>
      <c r="C4687" s="151" t="s">
        <v>9834</v>
      </c>
      <c r="D4687" s="151" t="s">
        <v>9821</v>
      </c>
      <c r="E4687" s="151" t="s">
        <v>9822</v>
      </c>
      <c r="F4687" s="151">
        <v>5</v>
      </c>
      <c r="G4687" s="151" t="s">
        <v>7138</v>
      </c>
      <c r="H4687" s="153">
        <v>8</v>
      </c>
      <c r="I4687" s="151">
        <v>16</v>
      </c>
      <c r="J4687" s="154" t="s">
        <v>161</v>
      </c>
    </row>
    <row r="4688" spans="1:10" x14ac:dyDescent="0.3">
      <c r="A4688" s="151">
        <v>4687</v>
      </c>
      <c r="B4688" s="151" t="s">
        <v>9835</v>
      </c>
      <c r="C4688" s="151" t="s">
        <v>9836</v>
      </c>
      <c r="D4688" s="151" t="s">
        <v>9821</v>
      </c>
      <c r="E4688" s="151" t="s">
        <v>9822</v>
      </c>
      <c r="F4688" s="151">
        <v>5</v>
      </c>
      <c r="G4688" s="151" t="s">
        <v>7138</v>
      </c>
      <c r="H4688" s="153">
        <v>9</v>
      </c>
      <c r="I4688" s="151">
        <v>17</v>
      </c>
      <c r="J4688" s="154" t="s">
        <v>72</v>
      </c>
    </row>
    <row r="4689" spans="1:10" x14ac:dyDescent="0.3">
      <c r="A4689" s="151">
        <v>4688</v>
      </c>
      <c r="B4689" s="151" t="s">
        <v>9837</v>
      </c>
      <c r="C4689" s="151" t="s">
        <v>9838</v>
      </c>
      <c r="D4689" s="151" t="s">
        <v>9821</v>
      </c>
      <c r="E4689" s="151" t="s">
        <v>9822</v>
      </c>
      <c r="F4689" s="151">
        <v>5</v>
      </c>
      <c r="G4689" s="151" t="s">
        <v>7138</v>
      </c>
      <c r="H4689" s="153">
        <v>9</v>
      </c>
      <c r="I4689" s="151">
        <v>17</v>
      </c>
      <c r="J4689" s="154" t="s">
        <v>72</v>
      </c>
    </row>
    <row r="4690" spans="1:10" x14ac:dyDescent="0.3">
      <c r="A4690" s="151">
        <v>4689</v>
      </c>
      <c r="B4690" s="151" t="s">
        <v>9839</v>
      </c>
      <c r="C4690" s="151" t="s">
        <v>9840</v>
      </c>
      <c r="D4690" s="151" t="s">
        <v>9841</v>
      </c>
      <c r="E4690" s="151" t="s">
        <v>9842</v>
      </c>
      <c r="F4690" s="151">
        <v>2</v>
      </c>
      <c r="G4690" s="151" t="s">
        <v>4525</v>
      </c>
      <c r="H4690" s="153">
        <v>9</v>
      </c>
      <c r="I4690" s="151">
        <v>17</v>
      </c>
      <c r="J4690" s="154" t="s">
        <v>72</v>
      </c>
    </row>
    <row r="4691" spans="1:10" x14ac:dyDescent="0.3">
      <c r="A4691" s="151">
        <v>4690</v>
      </c>
      <c r="B4691" s="151" t="s">
        <v>9843</v>
      </c>
      <c r="C4691" s="151" t="s">
        <v>9844</v>
      </c>
      <c r="D4691" s="151" t="s">
        <v>9841</v>
      </c>
      <c r="E4691" s="151" t="s">
        <v>9842</v>
      </c>
      <c r="F4691" s="151">
        <v>2</v>
      </c>
      <c r="G4691" s="151" t="s">
        <v>4525</v>
      </c>
      <c r="H4691" s="153">
        <v>9</v>
      </c>
      <c r="I4691" s="151">
        <v>17</v>
      </c>
      <c r="J4691" s="154" t="s">
        <v>72</v>
      </c>
    </row>
    <row r="4692" spans="1:10" x14ac:dyDescent="0.3">
      <c r="A4692" s="151">
        <v>4691</v>
      </c>
      <c r="B4692" s="151" t="s">
        <v>9845</v>
      </c>
      <c r="C4692" s="151" t="s">
        <v>9846</v>
      </c>
      <c r="D4692" s="151" t="s">
        <v>9841</v>
      </c>
      <c r="E4692" s="151" t="s">
        <v>9842</v>
      </c>
      <c r="F4692" s="151">
        <v>2</v>
      </c>
      <c r="G4692" s="151" t="s">
        <v>4525</v>
      </c>
      <c r="H4692" s="153">
        <v>8</v>
      </c>
      <c r="I4692" s="151">
        <v>16</v>
      </c>
      <c r="J4692" s="154" t="s">
        <v>161</v>
      </c>
    </row>
    <row r="4693" spans="1:10" x14ac:dyDescent="0.3">
      <c r="A4693" s="151">
        <v>4692</v>
      </c>
      <c r="B4693" s="151" t="s">
        <v>9847</v>
      </c>
      <c r="C4693" s="151" t="s">
        <v>9848</v>
      </c>
      <c r="D4693" s="151" t="s">
        <v>9841</v>
      </c>
      <c r="E4693" s="151" t="s">
        <v>9842</v>
      </c>
      <c r="F4693" s="151">
        <v>2</v>
      </c>
      <c r="G4693" s="151" t="s">
        <v>4525</v>
      </c>
      <c r="H4693" s="153">
        <v>8</v>
      </c>
      <c r="I4693" s="151">
        <v>16</v>
      </c>
      <c r="J4693" s="154" t="s">
        <v>161</v>
      </c>
    </row>
    <row r="4694" spans="1:10" x14ac:dyDescent="0.3">
      <c r="A4694" s="151">
        <v>4693</v>
      </c>
      <c r="B4694" s="151" t="s">
        <v>9849</v>
      </c>
      <c r="C4694" s="151" t="s">
        <v>9850</v>
      </c>
      <c r="D4694" s="151" t="s">
        <v>9841</v>
      </c>
      <c r="E4694" s="151" t="s">
        <v>9842</v>
      </c>
      <c r="F4694" s="151">
        <v>2</v>
      </c>
      <c r="G4694" s="151" t="s">
        <v>4525</v>
      </c>
      <c r="H4694" s="153">
        <v>8</v>
      </c>
      <c r="I4694" s="151">
        <v>16</v>
      </c>
      <c r="J4694" s="154" t="s">
        <v>161</v>
      </c>
    </row>
    <row r="4695" spans="1:10" x14ac:dyDescent="0.3">
      <c r="A4695" s="151">
        <v>4694</v>
      </c>
      <c r="B4695" s="151" t="s">
        <v>9851</v>
      </c>
      <c r="C4695" s="151" t="s">
        <v>9852</v>
      </c>
      <c r="D4695" s="151" t="s">
        <v>9841</v>
      </c>
      <c r="E4695" s="151" t="s">
        <v>9842</v>
      </c>
      <c r="F4695" s="151">
        <v>2</v>
      </c>
      <c r="G4695" s="151" t="s">
        <v>4525</v>
      </c>
      <c r="H4695" s="153">
        <v>9</v>
      </c>
      <c r="I4695" s="151">
        <v>17</v>
      </c>
      <c r="J4695" s="154" t="s">
        <v>72</v>
      </c>
    </row>
    <row r="4696" spans="1:10" x14ac:dyDescent="0.3">
      <c r="A4696" s="151">
        <v>4695</v>
      </c>
      <c r="B4696" s="151" t="s">
        <v>9853</v>
      </c>
      <c r="C4696" s="151" t="s">
        <v>9854</v>
      </c>
      <c r="D4696" s="151" t="s">
        <v>9841</v>
      </c>
      <c r="E4696" s="151" t="s">
        <v>9842</v>
      </c>
      <c r="F4696" s="151">
        <v>2</v>
      </c>
      <c r="G4696" s="151" t="s">
        <v>4525</v>
      </c>
      <c r="H4696" s="153">
        <v>9</v>
      </c>
      <c r="I4696" s="151">
        <v>17</v>
      </c>
      <c r="J4696" s="154" t="s">
        <v>72</v>
      </c>
    </row>
    <row r="4697" spans="1:10" x14ac:dyDescent="0.3">
      <c r="A4697" s="151">
        <v>4696</v>
      </c>
      <c r="B4697" s="151" t="s">
        <v>9855</v>
      </c>
      <c r="C4697" s="151" t="s">
        <v>9856</v>
      </c>
      <c r="D4697" s="151" t="s">
        <v>9841</v>
      </c>
      <c r="E4697" s="151" t="s">
        <v>9842</v>
      </c>
      <c r="F4697" s="151">
        <v>2</v>
      </c>
      <c r="G4697" s="151" t="s">
        <v>4525</v>
      </c>
      <c r="H4697" s="153">
        <v>9</v>
      </c>
      <c r="I4697" s="151">
        <v>17</v>
      </c>
      <c r="J4697" s="154" t="s">
        <v>72</v>
      </c>
    </row>
    <row r="4698" spans="1:10" x14ac:dyDescent="0.3">
      <c r="A4698" s="151">
        <v>4697</v>
      </c>
      <c r="B4698" s="151" t="s">
        <v>9857</v>
      </c>
      <c r="C4698" s="151" t="s">
        <v>9858</v>
      </c>
      <c r="D4698" s="151" t="s">
        <v>9841</v>
      </c>
      <c r="E4698" s="151" t="s">
        <v>9842</v>
      </c>
      <c r="F4698" s="151">
        <v>2</v>
      </c>
      <c r="G4698" s="151" t="s">
        <v>4525</v>
      </c>
      <c r="H4698" s="153">
        <v>9</v>
      </c>
      <c r="I4698" s="151">
        <v>17</v>
      </c>
      <c r="J4698" s="154" t="s">
        <v>72</v>
      </c>
    </row>
    <row r="4699" spans="1:10" x14ac:dyDescent="0.3">
      <c r="A4699" s="151">
        <v>4698</v>
      </c>
      <c r="B4699" s="151" t="s">
        <v>9859</v>
      </c>
      <c r="C4699" s="151" t="s">
        <v>9860</v>
      </c>
      <c r="D4699" s="151" t="s">
        <v>9841</v>
      </c>
      <c r="E4699" s="151" t="s">
        <v>9842</v>
      </c>
      <c r="F4699" s="151">
        <v>2</v>
      </c>
      <c r="G4699" s="151" t="s">
        <v>4525</v>
      </c>
      <c r="H4699" s="153">
        <v>8</v>
      </c>
      <c r="I4699" s="151">
        <v>16</v>
      </c>
      <c r="J4699" s="154" t="s">
        <v>161</v>
      </c>
    </row>
    <row r="4700" spans="1:10" x14ac:dyDescent="0.3">
      <c r="A4700" s="151">
        <v>4699</v>
      </c>
      <c r="B4700" s="151" t="s">
        <v>9861</v>
      </c>
      <c r="C4700" s="151" t="s">
        <v>9862</v>
      </c>
      <c r="D4700" s="151" t="s">
        <v>9841</v>
      </c>
      <c r="E4700" s="151" t="s">
        <v>9842</v>
      </c>
      <c r="F4700" s="151">
        <v>2</v>
      </c>
      <c r="G4700" s="151" t="s">
        <v>4525</v>
      </c>
      <c r="H4700" s="153">
        <v>8</v>
      </c>
      <c r="I4700" s="151">
        <v>16</v>
      </c>
      <c r="J4700" s="154" t="s">
        <v>161</v>
      </c>
    </row>
    <row r="4701" spans="1:10" x14ac:dyDescent="0.3">
      <c r="A4701" s="151">
        <v>4700</v>
      </c>
      <c r="B4701" s="151" t="s">
        <v>9863</v>
      </c>
      <c r="C4701" s="151" t="s">
        <v>9864</v>
      </c>
      <c r="D4701" s="151" t="s">
        <v>9841</v>
      </c>
      <c r="E4701" s="151" t="s">
        <v>9842</v>
      </c>
      <c r="F4701" s="151">
        <v>2</v>
      </c>
      <c r="G4701" s="151" t="s">
        <v>4525</v>
      </c>
      <c r="H4701" s="153">
        <v>8</v>
      </c>
      <c r="I4701" s="151">
        <v>16</v>
      </c>
      <c r="J4701" s="154" t="s">
        <v>161</v>
      </c>
    </row>
    <row r="4702" spans="1:10" x14ac:dyDescent="0.3">
      <c r="A4702" s="151">
        <v>4701</v>
      </c>
      <c r="B4702" s="151" t="s">
        <v>9865</v>
      </c>
      <c r="C4702" s="151" t="s">
        <v>9866</v>
      </c>
      <c r="D4702" s="151" t="s">
        <v>9841</v>
      </c>
      <c r="E4702" s="151" t="s">
        <v>9842</v>
      </c>
      <c r="F4702" s="151">
        <v>2</v>
      </c>
      <c r="G4702" s="151" t="s">
        <v>4525</v>
      </c>
      <c r="H4702" s="153">
        <v>8</v>
      </c>
      <c r="I4702" s="151">
        <v>16</v>
      </c>
      <c r="J4702" s="154" t="s">
        <v>161</v>
      </c>
    </row>
    <row r="4703" spans="1:10" x14ac:dyDescent="0.3">
      <c r="A4703" s="151">
        <v>4702</v>
      </c>
      <c r="B4703" s="151" t="s">
        <v>9867</v>
      </c>
      <c r="C4703" s="151" t="s">
        <v>9868</v>
      </c>
      <c r="D4703" s="151" t="s">
        <v>9841</v>
      </c>
      <c r="E4703" s="151" t="s">
        <v>9842</v>
      </c>
      <c r="F4703" s="151">
        <v>2</v>
      </c>
      <c r="G4703" s="151" t="s">
        <v>4525</v>
      </c>
      <c r="H4703" s="153">
        <v>9</v>
      </c>
      <c r="I4703" s="151">
        <v>17</v>
      </c>
      <c r="J4703" s="154" t="s">
        <v>88</v>
      </c>
    </row>
    <row r="4704" spans="1:10" x14ac:dyDescent="0.3">
      <c r="A4704" s="151">
        <v>4703</v>
      </c>
      <c r="B4704" s="151" t="s">
        <v>9869</v>
      </c>
      <c r="C4704" s="151" t="s">
        <v>9870</v>
      </c>
      <c r="D4704" s="151" t="s">
        <v>9841</v>
      </c>
      <c r="E4704" s="151" t="s">
        <v>9842</v>
      </c>
      <c r="F4704" s="151">
        <v>2</v>
      </c>
      <c r="G4704" s="151" t="s">
        <v>4525</v>
      </c>
      <c r="H4704" s="153">
        <v>9</v>
      </c>
      <c r="I4704" s="151">
        <v>17</v>
      </c>
      <c r="J4704" s="154" t="s">
        <v>72</v>
      </c>
    </row>
    <row r="4705" spans="1:10" x14ac:dyDescent="0.3">
      <c r="A4705" s="151">
        <v>4704</v>
      </c>
      <c r="B4705" s="151" t="s">
        <v>9871</v>
      </c>
      <c r="C4705" s="151" t="s">
        <v>9872</v>
      </c>
      <c r="D4705" s="151" t="s">
        <v>9841</v>
      </c>
      <c r="E4705" s="151" t="s">
        <v>9842</v>
      </c>
      <c r="F4705" s="151">
        <v>2</v>
      </c>
      <c r="G4705" s="151" t="s">
        <v>4525</v>
      </c>
      <c r="H4705" s="153">
        <v>9</v>
      </c>
      <c r="I4705" s="151">
        <v>17</v>
      </c>
      <c r="J4705" s="154" t="s">
        <v>72</v>
      </c>
    </row>
    <row r="4706" spans="1:10" x14ac:dyDescent="0.3">
      <c r="A4706" s="151">
        <v>4705</v>
      </c>
      <c r="B4706" s="151" t="s">
        <v>9873</v>
      </c>
      <c r="C4706" s="151" t="s">
        <v>9874</v>
      </c>
      <c r="D4706" s="151" t="s">
        <v>9841</v>
      </c>
      <c r="E4706" s="151" t="s">
        <v>9842</v>
      </c>
      <c r="F4706" s="151">
        <v>2</v>
      </c>
      <c r="G4706" s="151" t="s">
        <v>4525</v>
      </c>
      <c r="H4706" s="153">
        <v>9</v>
      </c>
      <c r="I4706" s="151">
        <v>17</v>
      </c>
      <c r="J4706" s="154" t="s">
        <v>72</v>
      </c>
    </row>
    <row r="4707" spans="1:10" x14ac:dyDescent="0.3">
      <c r="A4707" s="151">
        <v>4706</v>
      </c>
      <c r="B4707" s="151" t="s">
        <v>9875</v>
      </c>
      <c r="C4707" s="151" t="s">
        <v>9876</v>
      </c>
      <c r="D4707" s="151" t="s">
        <v>9841</v>
      </c>
      <c r="E4707" s="151" t="s">
        <v>9842</v>
      </c>
      <c r="F4707" s="151">
        <v>2</v>
      </c>
      <c r="G4707" s="151" t="s">
        <v>4525</v>
      </c>
      <c r="H4707" s="153">
        <v>9</v>
      </c>
      <c r="I4707" s="151">
        <v>17</v>
      </c>
      <c r="J4707" s="154" t="s">
        <v>72</v>
      </c>
    </row>
    <row r="4708" spans="1:10" x14ac:dyDescent="0.3">
      <c r="A4708" s="151">
        <v>4707</v>
      </c>
      <c r="B4708" s="151" t="s">
        <v>9877</v>
      </c>
      <c r="C4708" s="151" t="s">
        <v>9878</v>
      </c>
      <c r="D4708" s="151" t="s">
        <v>9841</v>
      </c>
      <c r="E4708" s="151" t="s">
        <v>9842</v>
      </c>
      <c r="F4708" s="151">
        <v>2</v>
      </c>
      <c r="G4708" s="151" t="s">
        <v>4525</v>
      </c>
      <c r="H4708" s="153">
        <v>8</v>
      </c>
      <c r="I4708" s="151">
        <v>16</v>
      </c>
      <c r="J4708" s="154" t="s">
        <v>161</v>
      </c>
    </row>
    <row r="4709" spans="1:10" x14ac:dyDescent="0.3">
      <c r="A4709" s="151">
        <v>4708</v>
      </c>
      <c r="B4709" s="151" t="s">
        <v>9879</v>
      </c>
      <c r="C4709" s="151" t="s">
        <v>9880</v>
      </c>
      <c r="D4709" s="151" t="s">
        <v>9841</v>
      </c>
      <c r="E4709" s="151" t="s">
        <v>9842</v>
      </c>
      <c r="F4709" s="151">
        <v>2</v>
      </c>
      <c r="G4709" s="151" t="s">
        <v>4525</v>
      </c>
      <c r="H4709" s="153">
        <v>8</v>
      </c>
      <c r="I4709" s="151">
        <v>16</v>
      </c>
      <c r="J4709" s="154" t="s">
        <v>161</v>
      </c>
    </row>
    <row r="4710" spans="1:10" x14ac:dyDescent="0.3">
      <c r="A4710" s="151">
        <v>4709</v>
      </c>
      <c r="B4710" s="151" t="s">
        <v>9881</v>
      </c>
      <c r="C4710" s="151" t="s">
        <v>9882</v>
      </c>
      <c r="D4710" s="151" t="s">
        <v>9841</v>
      </c>
      <c r="E4710" s="151" t="s">
        <v>9842</v>
      </c>
      <c r="F4710" s="151">
        <v>2</v>
      </c>
      <c r="G4710" s="151" t="s">
        <v>4525</v>
      </c>
      <c r="H4710" s="153">
        <v>9</v>
      </c>
      <c r="I4710" s="151">
        <v>17</v>
      </c>
      <c r="J4710" s="154" t="s">
        <v>72</v>
      </c>
    </row>
    <row r="4711" spans="1:10" x14ac:dyDescent="0.3">
      <c r="A4711" s="151">
        <v>4710</v>
      </c>
      <c r="B4711" s="151" t="s">
        <v>9883</v>
      </c>
      <c r="C4711" s="151" t="s">
        <v>9884</v>
      </c>
      <c r="D4711" s="151" t="s">
        <v>9841</v>
      </c>
      <c r="E4711" s="151" t="s">
        <v>9842</v>
      </c>
      <c r="F4711" s="151">
        <v>2</v>
      </c>
      <c r="G4711" s="151" t="s">
        <v>4525</v>
      </c>
      <c r="H4711" s="153">
        <v>9</v>
      </c>
      <c r="I4711" s="151">
        <v>17</v>
      </c>
      <c r="J4711" s="154" t="s">
        <v>72</v>
      </c>
    </row>
    <row r="4712" spans="1:10" x14ac:dyDescent="0.3">
      <c r="A4712" s="151">
        <v>4711</v>
      </c>
      <c r="B4712" s="151" t="s">
        <v>9885</v>
      </c>
      <c r="C4712" s="151" t="s">
        <v>9886</v>
      </c>
      <c r="D4712" s="151" t="s">
        <v>9841</v>
      </c>
      <c r="E4712" s="151" t="s">
        <v>9842</v>
      </c>
      <c r="F4712" s="151">
        <v>2</v>
      </c>
      <c r="G4712" s="151" t="s">
        <v>4525</v>
      </c>
      <c r="H4712" s="153">
        <v>8</v>
      </c>
      <c r="I4712" s="151">
        <v>16</v>
      </c>
      <c r="J4712" s="154" t="s">
        <v>161</v>
      </c>
    </row>
    <row r="4713" spans="1:10" x14ac:dyDescent="0.3">
      <c r="A4713" s="151">
        <v>4712</v>
      </c>
      <c r="B4713" s="151" t="s">
        <v>9887</v>
      </c>
      <c r="C4713" s="151" t="s">
        <v>9888</v>
      </c>
      <c r="D4713" s="151" t="s">
        <v>9841</v>
      </c>
      <c r="E4713" s="151" t="s">
        <v>9842</v>
      </c>
      <c r="F4713" s="151">
        <v>2</v>
      </c>
      <c r="G4713" s="151" t="s">
        <v>4525</v>
      </c>
      <c r="H4713" s="153">
        <v>8</v>
      </c>
      <c r="I4713" s="151">
        <v>16</v>
      </c>
      <c r="J4713" s="154" t="s">
        <v>161</v>
      </c>
    </row>
    <row r="4714" spans="1:10" x14ac:dyDescent="0.3">
      <c r="A4714" s="151">
        <v>4713</v>
      </c>
      <c r="B4714" s="151" t="s">
        <v>9889</v>
      </c>
      <c r="C4714" s="151" t="s">
        <v>9890</v>
      </c>
      <c r="D4714" s="151" t="s">
        <v>9841</v>
      </c>
      <c r="E4714" s="151" t="s">
        <v>9842</v>
      </c>
      <c r="F4714" s="151">
        <v>2</v>
      </c>
      <c r="G4714" s="151" t="s">
        <v>4525</v>
      </c>
      <c r="H4714" s="153">
        <v>8</v>
      </c>
      <c r="I4714" s="151">
        <v>16</v>
      </c>
      <c r="J4714" s="154" t="s">
        <v>161</v>
      </c>
    </row>
    <row r="4715" spans="1:10" x14ac:dyDescent="0.3">
      <c r="A4715" s="151">
        <v>4714</v>
      </c>
      <c r="B4715" s="151" t="s">
        <v>9891</v>
      </c>
      <c r="C4715" s="151" t="s">
        <v>9892</v>
      </c>
      <c r="D4715" s="151" t="s">
        <v>9841</v>
      </c>
      <c r="E4715" s="151" t="s">
        <v>9842</v>
      </c>
      <c r="F4715" s="151">
        <v>2</v>
      </c>
      <c r="G4715" s="151" t="s">
        <v>4525</v>
      </c>
      <c r="H4715" s="153">
        <v>8</v>
      </c>
      <c r="I4715" s="151">
        <v>16</v>
      </c>
      <c r="J4715" s="154" t="s">
        <v>161</v>
      </c>
    </row>
    <row r="4716" spans="1:10" x14ac:dyDescent="0.3">
      <c r="A4716" s="151">
        <v>4715</v>
      </c>
      <c r="B4716" s="151" t="s">
        <v>9893</v>
      </c>
      <c r="C4716" s="151" t="s">
        <v>9894</v>
      </c>
      <c r="D4716" s="151" t="s">
        <v>9841</v>
      </c>
      <c r="E4716" s="151" t="s">
        <v>9842</v>
      </c>
      <c r="F4716" s="151">
        <v>2</v>
      </c>
      <c r="G4716" s="151" t="s">
        <v>4525</v>
      </c>
      <c r="H4716" s="153">
        <v>9</v>
      </c>
      <c r="I4716" s="151">
        <v>17</v>
      </c>
      <c r="J4716" s="154" t="s">
        <v>72</v>
      </c>
    </row>
    <row r="4717" spans="1:10" x14ac:dyDescent="0.3">
      <c r="A4717" s="151">
        <v>4716</v>
      </c>
      <c r="B4717" s="151" t="s">
        <v>9895</v>
      </c>
      <c r="C4717" s="151" t="s">
        <v>9896</v>
      </c>
      <c r="D4717" s="151" t="s">
        <v>9841</v>
      </c>
      <c r="E4717" s="151" t="s">
        <v>9842</v>
      </c>
      <c r="F4717" s="151">
        <v>2</v>
      </c>
      <c r="G4717" s="151" t="s">
        <v>4525</v>
      </c>
      <c r="H4717" s="153">
        <v>9</v>
      </c>
      <c r="I4717" s="151">
        <v>17</v>
      </c>
      <c r="J4717" s="154" t="s">
        <v>72</v>
      </c>
    </row>
    <row r="4718" spans="1:10" x14ac:dyDescent="0.3">
      <c r="A4718" s="151">
        <v>4717</v>
      </c>
      <c r="B4718" s="151" t="s">
        <v>9897</v>
      </c>
      <c r="C4718" s="151" t="s">
        <v>9898</v>
      </c>
      <c r="D4718" s="151" t="s">
        <v>9841</v>
      </c>
      <c r="E4718" s="151" t="s">
        <v>9842</v>
      </c>
      <c r="F4718" s="151">
        <v>2</v>
      </c>
      <c r="G4718" s="151" t="s">
        <v>4525</v>
      </c>
      <c r="H4718" s="153">
        <v>9</v>
      </c>
      <c r="I4718" s="151">
        <v>17</v>
      </c>
      <c r="J4718" s="154" t="s">
        <v>72</v>
      </c>
    </row>
    <row r="4719" spans="1:10" x14ac:dyDescent="0.3">
      <c r="A4719" s="151">
        <v>4718</v>
      </c>
      <c r="B4719" s="151" t="s">
        <v>9899</v>
      </c>
      <c r="C4719" s="151" t="s">
        <v>9900</v>
      </c>
      <c r="D4719" s="151" t="s">
        <v>9841</v>
      </c>
      <c r="E4719" s="151" t="s">
        <v>9842</v>
      </c>
      <c r="F4719" s="151">
        <v>2</v>
      </c>
      <c r="G4719" s="151" t="s">
        <v>4525</v>
      </c>
      <c r="H4719" s="153">
        <v>9</v>
      </c>
      <c r="I4719" s="151">
        <v>17</v>
      </c>
      <c r="J4719" s="154" t="s">
        <v>72</v>
      </c>
    </row>
    <row r="4720" spans="1:10" x14ac:dyDescent="0.3">
      <c r="A4720" s="151">
        <v>4719</v>
      </c>
      <c r="B4720" s="151" t="s">
        <v>9901</v>
      </c>
      <c r="C4720" s="151" t="s">
        <v>9902</v>
      </c>
      <c r="D4720" s="151" t="s">
        <v>9841</v>
      </c>
      <c r="E4720" s="151" t="s">
        <v>9842</v>
      </c>
      <c r="F4720" s="151">
        <v>2</v>
      </c>
      <c r="G4720" s="151" t="s">
        <v>4525</v>
      </c>
      <c r="H4720" s="153">
        <v>9</v>
      </c>
      <c r="I4720" s="151">
        <v>17</v>
      </c>
      <c r="J4720" s="154" t="s">
        <v>72</v>
      </c>
    </row>
    <row r="4721" spans="1:10" x14ac:dyDescent="0.3">
      <c r="A4721" s="151">
        <v>4720</v>
      </c>
      <c r="B4721" s="151" t="s">
        <v>9903</v>
      </c>
      <c r="C4721" s="151" t="s">
        <v>9904</v>
      </c>
      <c r="D4721" s="151" t="s">
        <v>9841</v>
      </c>
      <c r="E4721" s="151" t="s">
        <v>9842</v>
      </c>
      <c r="F4721" s="151">
        <v>2</v>
      </c>
      <c r="G4721" s="151" t="s">
        <v>4525</v>
      </c>
      <c r="H4721" s="153">
        <v>9</v>
      </c>
      <c r="I4721" s="151">
        <v>17</v>
      </c>
      <c r="J4721" s="154" t="s">
        <v>72</v>
      </c>
    </row>
    <row r="4722" spans="1:10" x14ac:dyDescent="0.3">
      <c r="A4722" s="151">
        <v>4721</v>
      </c>
      <c r="B4722" s="151" t="s">
        <v>9905</v>
      </c>
      <c r="C4722" s="151" t="s">
        <v>9906</v>
      </c>
      <c r="D4722" s="151" t="s">
        <v>9841</v>
      </c>
      <c r="E4722" s="151" t="s">
        <v>9842</v>
      </c>
      <c r="F4722" s="151">
        <v>2</v>
      </c>
      <c r="G4722" s="151" t="s">
        <v>4525</v>
      </c>
      <c r="H4722" s="153">
        <v>9</v>
      </c>
      <c r="I4722" s="151">
        <v>17</v>
      </c>
      <c r="J4722" s="154" t="s">
        <v>72</v>
      </c>
    </row>
    <row r="4723" spans="1:10" x14ac:dyDescent="0.3">
      <c r="A4723" s="151">
        <v>4722</v>
      </c>
      <c r="B4723" s="151" t="s">
        <v>9907</v>
      </c>
      <c r="C4723" s="151" t="s">
        <v>9908</v>
      </c>
      <c r="D4723" s="151" t="s">
        <v>9841</v>
      </c>
      <c r="E4723" s="151" t="s">
        <v>9842</v>
      </c>
      <c r="F4723" s="151">
        <v>2</v>
      </c>
      <c r="G4723" s="151" t="s">
        <v>4525</v>
      </c>
      <c r="H4723" s="153">
        <v>9</v>
      </c>
      <c r="I4723" s="151">
        <v>17</v>
      </c>
      <c r="J4723" s="154" t="s">
        <v>72</v>
      </c>
    </row>
    <row r="4724" spans="1:10" x14ac:dyDescent="0.3">
      <c r="A4724" s="151">
        <v>4723</v>
      </c>
      <c r="B4724" s="151" t="s">
        <v>9909</v>
      </c>
      <c r="C4724" s="151" t="s">
        <v>9910</v>
      </c>
      <c r="D4724" s="151" t="s">
        <v>9841</v>
      </c>
      <c r="E4724" s="151" t="s">
        <v>9842</v>
      </c>
      <c r="F4724" s="151">
        <v>2</v>
      </c>
      <c r="G4724" s="151" t="s">
        <v>4525</v>
      </c>
      <c r="H4724" s="153">
        <v>9</v>
      </c>
      <c r="I4724" s="151">
        <v>17</v>
      </c>
      <c r="J4724" s="154" t="s">
        <v>72</v>
      </c>
    </row>
    <row r="4725" spans="1:10" x14ac:dyDescent="0.3">
      <c r="A4725" s="151">
        <v>4724</v>
      </c>
      <c r="B4725" s="151" t="s">
        <v>9911</v>
      </c>
      <c r="C4725" s="151" t="s">
        <v>9912</v>
      </c>
      <c r="D4725" s="151" t="s">
        <v>9841</v>
      </c>
      <c r="E4725" s="151" t="s">
        <v>9842</v>
      </c>
      <c r="F4725" s="151">
        <v>2</v>
      </c>
      <c r="G4725" s="151" t="s">
        <v>4525</v>
      </c>
      <c r="H4725" s="153">
        <v>8</v>
      </c>
      <c r="I4725" s="151">
        <v>16</v>
      </c>
      <c r="J4725" s="154" t="s">
        <v>161</v>
      </c>
    </row>
    <row r="4726" spans="1:10" x14ac:dyDescent="0.3">
      <c r="A4726" s="151">
        <v>4725</v>
      </c>
      <c r="B4726" s="151" t="s">
        <v>9913</v>
      </c>
      <c r="C4726" s="151" t="s">
        <v>9914</v>
      </c>
      <c r="D4726" s="151" t="s">
        <v>9841</v>
      </c>
      <c r="E4726" s="151" t="s">
        <v>9842</v>
      </c>
      <c r="F4726" s="151">
        <v>2</v>
      </c>
      <c r="G4726" s="151" t="s">
        <v>4525</v>
      </c>
      <c r="H4726" s="153">
        <v>9</v>
      </c>
      <c r="I4726" s="151">
        <v>17</v>
      </c>
      <c r="J4726" s="154" t="s">
        <v>72</v>
      </c>
    </row>
    <row r="4727" spans="1:10" x14ac:dyDescent="0.3">
      <c r="A4727" s="151">
        <v>4726</v>
      </c>
      <c r="B4727" s="151" t="s">
        <v>9915</v>
      </c>
      <c r="C4727" s="151" t="s">
        <v>9916</v>
      </c>
      <c r="D4727" s="151" t="s">
        <v>9841</v>
      </c>
      <c r="E4727" s="151" t="s">
        <v>9842</v>
      </c>
      <c r="F4727" s="151">
        <v>2</v>
      </c>
      <c r="G4727" s="151" t="s">
        <v>4525</v>
      </c>
      <c r="H4727" s="153">
        <v>8</v>
      </c>
      <c r="I4727" s="151">
        <v>16</v>
      </c>
      <c r="J4727" s="154" t="s">
        <v>161</v>
      </c>
    </row>
    <row r="4728" spans="1:10" x14ac:dyDescent="0.3">
      <c r="A4728" s="151">
        <v>4727</v>
      </c>
      <c r="B4728" s="151" t="s">
        <v>9917</v>
      </c>
      <c r="C4728" s="151" t="s">
        <v>9918</v>
      </c>
      <c r="D4728" s="151" t="s">
        <v>9841</v>
      </c>
      <c r="E4728" s="151" t="s">
        <v>9842</v>
      </c>
      <c r="F4728" s="151">
        <v>2</v>
      </c>
      <c r="G4728" s="151" t="s">
        <v>4525</v>
      </c>
      <c r="H4728" s="153">
        <v>8</v>
      </c>
      <c r="I4728" s="151">
        <v>16</v>
      </c>
      <c r="J4728" s="154" t="s">
        <v>161</v>
      </c>
    </row>
    <row r="4729" spans="1:10" x14ac:dyDescent="0.3">
      <c r="A4729" s="151">
        <v>4728</v>
      </c>
      <c r="B4729" s="151" t="s">
        <v>9919</v>
      </c>
      <c r="C4729" s="151" t="s">
        <v>9920</v>
      </c>
      <c r="D4729" s="151" t="s">
        <v>9841</v>
      </c>
      <c r="E4729" s="151" t="s">
        <v>9842</v>
      </c>
      <c r="F4729" s="151">
        <v>2</v>
      </c>
      <c r="G4729" s="151" t="s">
        <v>4525</v>
      </c>
      <c r="H4729" s="153">
        <v>8</v>
      </c>
      <c r="I4729" s="151">
        <v>16</v>
      </c>
      <c r="J4729" s="154" t="s">
        <v>161</v>
      </c>
    </row>
    <row r="4730" spans="1:10" x14ac:dyDescent="0.3">
      <c r="A4730" s="151">
        <v>4729</v>
      </c>
      <c r="B4730" s="151" t="s">
        <v>9921</v>
      </c>
      <c r="C4730" s="151" t="s">
        <v>9922</v>
      </c>
      <c r="D4730" s="151" t="s">
        <v>9841</v>
      </c>
      <c r="E4730" s="151" t="s">
        <v>9842</v>
      </c>
      <c r="F4730" s="151">
        <v>2</v>
      </c>
      <c r="G4730" s="151" t="s">
        <v>4525</v>
      </c>
      <c r="H4730" s="153">
        <v>9</v>
      </c>
      <c r="I4730" s="151">
        <v>17</v>
      </c>
      <c r="J4730" s="154" t="s">
        <v>72</v>
      </c>
    </row>
    <row r="4731" spans="1:10" x14ac:dyDescent="0.3">
      <c r="A4731" s="151">
        <v>4730</v>
      </c>
      <c r="B4731" s="151" t="s">
        <v>9923</v>
      </c>
      <c r="C4731" s="151" t="s">
        <v>9924</v>
      </c>
      <c r="D4731" s="151" t="s">
        <v>9841</v>
      </c>
      <c r="E4731" s="151" t="s">
        <v>9842</v>
      </c>
      <c r="F4731" s="151">
        <v>2</v>
      </c>
      <c r="G4731" s="151" t="s">
        <v>4525</v>
      </c>
      <c r="H4731" s="153">
        <v>9</v>
      </c>
      <c r="I4731" s="151">
        <v>17</v>
      </c>
      <c r="J4731" s="154" t="s">
        <v>72</v>
      </c>
    </row>
    <row r="4732" spans="1:10" x14ac:dyDescent="0.3">
      <c r="A4732" s="151">
        <v>4731</v>
      </c>
      <c r="B4732" s="151" t="s">
        <v>9925</v>
      </c>
      <c r="C4732" s="151" t="s">
        <v>9926</v>
      </c>
      <c r="D4732" s="151" t="s">
        <v>9841</v>
      </c>
      <c r="E4732" s="151" t="s">
        <v>9842</v>
      </c>
      <c r="F4732" s="151">
        <v>2</v>
      </c>
      <c r="G4732" s="151" t="s">
        <v>4525</v>
      </c>
      <c r="H4732" s="153">
        <v>9</v>
      </c>
      <c r="I4732" s="151">
        <v>17</v>
      </c>
      <c r="J4732" s="154" t="s">
        <v>72</v>
      </c>
    </row>
    <row r="4733" spans="1:10" x14ac:dyDescent="0.3">
      <c r="A4733" s="151">
        <v>4732</v>
      </c>
      <c r="B4733" s="151" t="s">
        <v>9927</v>
      </c>
      <c r="C4733" s="151" t="s">
        <v>9928</v>
      </c>
      <c r="D4733" s="151" t="s">
        <v>9841</v>
      </c>
      <c r="E4733" s="151" t="s">
        <v>9842</v>
      </c>
      <c r="F4733" s="151">
        <v>2</v>
      </c>
      <c r="G4733" s="151" t="s">
        <v>4525</v>
      </c>
      <c r="H4733" s="153">
        <v>9</v>
      </c>
      <c r="I4733" s="151">
        <v>17</v>
      </c>
      <c r="J4733" s="154" t="s">
        <v>72</v>
      </c>
    </row>
    <row r="4734" spans="1:10" x14ac:dyDescent="0.3">
      <c r="A4734" s="151">
        <v>4733</v>
      </c>
      <c r="B4734" s="151" t="s">
        <v>9929</v>
      </c>
      <c r="C4734" s="151" t="s">
        <v>9930</v>
      </c>
      <c r="D4734" s="151" t="s">
        <v>9841</v>
      </c>
      <c r="E4734" s="151" t="s">
        <v>9842</v>
      </c>
      <c r="F4734" s="151">
        <v>2</v>
      </c>
      <c r="G4734" s="151" t="s">
        <v>4525</v>
      </c>
      <c r="H4734" s="153">
        <v>9</v>
      </c>
      <c r="I4734" s="151">
        <v>17</v>
      </c>
      <c r="J4734" s="154" t="s">
        <v>72</v>
      </c>
    </row>
    <row r="4735" spans="1:10" x14ac:dyDescent="0.3">
      <c r="A4735" s="151">
        <v>4734</v>
      </c>
      <c r="B4735" s="151" t="s">
        <v>9931</v>
      </c>
      <c r="C4735" s="151" t="s">
        <v>9932</v>
      </c>
      <c r="D4735" s="151" t="s">
        <v>9841</v>
      </c>
      <c r="E4735" s="151" t="s">
        <v>9842</v>
      </c>
      <c r="F4735" s="151">
        <v>2</v>
      </c>
      <c r="G4735" s="151" t="s">
        <v>4525</v>
      </c>
      <c r="H4735" s="153">
        <v>9</v>
      </c>
      <c r="I4735" s="151">
        <v>17</v>
      </c>
      <c r="J4735" s="154" t="s">
        <v>72</v>
      </c>
    </row>
    <row r="4736" spans="1:10" x14ac:dyDescent="0.3">
      <c r="A4736" s="151">
        <v>4735</v>
      </c>
      <c r="B4736" s="151" t="s">
        <v>9933</v>
      </c>
      <c r="C4736" s="151" t="s">
        <v>9934</v>
      </c>
      <c r="D4736" s="151" t="s">
        <v>9841</v>
      </c>
      <c r="E4736" s="151" t="s">
        <v>9842</v>
      </c>
      <c r="F4736" s="151">
        <v>2</v>
      </c>
      <c r="G4736" s="151" t="s">
        <v>4525</v>
      </c>
      <c r="H4736" s="153">
        <v>9</v>
      </c>
      <c r="I4736" s="151">
        <v>17</v>
      </c>
      <c r="J4736" s="154" t="s">
        <v>72</v>
      </c>
    </row>
    <row r="4737" spans="1:10" x14ac:dyDescent="0.3">
      <c r="A4737" s="151">
        <v>4736</v>
      </c>
      <c r="B4737" s="151" t="s">
        <v>9935</v>
      </c>
      <c r="C4737" s="151" t="s">
        <v>9936</v>
      </c>
      <c r="D4737" s="151" t="s">
        <v>9841</v>
      </c>
      <c r="E4737" s="151" t="s">
        <v>9842</v>
      </c>
      <c r="F4737" s="151">
        <v>2</v>
      </c>
      <c r="G4737" s="151" t="s">
        <v>4525</v>
      </c>
      <c r="H4737" s="153">
        <v>9</v>
      </c>
      <c r="I4737" s="151">
        <v>17</v>
      </c>
      <c r="J4737" s="154" t="s">
        <v>72</v>
      </c>
    </row>
    <row r="4738" spans="1:10" x14ac:dyDescent="0.3">
      <c r="A4738" s="151">
        <v>4737</v>
      </c>
      <c r="B4738" s="151" t="s">
        <v>9937</v>
      </c>
      <c r="C4738" s="151" t="s">
        <v>9938</v>
      </c>
      <c r="D4738" s="151" t="s">
        <v>9841</v>
      </c>
      <c r="E4738" s="151" t="s">
        <v>9842</v>
      </c>
      <c r="F4738" s="151">
        <v>2</v>
      </c>
      <c r="G4738" s="151" t="s">
        <v>4525</v>
      </c>
      <c r="H4738" s="153">
        <v>9</v>
      </c>
      <c r="I4738" s="151">
        <v>17</v>
      </c>
      <c r="J4738" s="154" t="s">
        <v>72</v>
      </c>
    </row>
    <row r="4739" spans="1:10" x14ac:dyDescent="0.3">
      <c r="A4739" s="151">
        <v>4738</v>
      </c>
      <c r="B4739" s="151" t="s">
        <v>9939</v>
      </c>
      <c r="C4739" s="151" t="s">
        <v>9940</v>
      </c>
      <c r="D4739" s="151" t="s">
        <v>9841</v>
      </c>
      <c r="E4739" s="151" t="s">
        <v>9842</v>
      </c>
      <c r="F4739" s="151">
        <v>2</v>
      </c>
      <c r="G4739" s="151" t="s">
        <v>4525</v>
      </c>
      <c r="H4739" s="153">
        <v>9</v>
      </c>
      <c r="I4739" s="151">
        <v>17</v>
      </c>
      <c r="J4739" s="154" t="s">
        <v>72</v>
      </c>
    </row>
    <row r="4740" spans="1:10" x14ac:dyDescent="0.3">
      <c r="A4740" s="151">
        <v>4739</v>
      </c>
      <c r="B4740" s="151" t="s">
        <v>9941</v>
      </c>
      <c r="C4740" s="151" t="s">
        <v>9942</v>
      </c>
      <c r="D4740" s="151" t="s">
        <v>9841</v>
      </c>
      <c r="E4740" s="151" t="s">
        <v>9842</v>
      </c>
      <c r="F4740" s="151">
        <v>2</v>
      </c>
      <c r="G4740" s="151" t="s">
        <v>4525</v>
      </c>
      <c r="H4740" s="153">
        <v>9</v>
      </c>
      <c r="I4740" s="151">
        <v>17</v>
      </c>
      <c r="J4740" s="154" t="s">
        <v>88</v>
      </c>
    </row>
    <row r="4741" spans="1:10" x14ac:dyDescent="0.3">
      <c r="A4741" s="151">
        <v>4740</v>
      </c>
      <c r="B4741" s="151" t="s">
        <v>9943</v>
      </c>
      <c r="C4741" s="151" t="s">
        <v>9944</v>
      </c>
      <c r="D4741" s="151" t="s">
        <v>9841</v>
      </c>
      <c r="E4741" s="151" t="s">
        <v>9842</v>
      </c>
      <c r="F4741" s="151">
        <v>2</v>
      </c>
      <c r="G4741" s="151" t="s">
        <v>4525</v>
      </c>
      <c r="H4741" s="153">
        <v>8</v>
      </c>
      <c r="I4741" s="151">
        <v>16</v>
      </c>
      <c r="J4741" s="154" t="s">
        <v>161</v>
      </c>
    </row>
    <row r="4742" spans="1:10" x14ac:dyDescent="0.3">
      <c r="A4742" s="151">
        <v>4741</v>
      </c>
      <c r="B4742" s="151" t="s">
        <v>9945</v>
      </c>
      <c r="C4742" s="151" t="s">
        <v>9946</v>
      </c>
      <c r="D4742" s="151" t="s">
        <v>9841</v>
      </c>
      <c r="E4742" s="151" t="s">
        <v>9842</v>
      </c>
      <c r="F4742" s="151">
        <v>2</v>
      </c>
      <c r="G4742" s="151" t="s">
        <v>4525</v>
      </c>
      <c r="H4742" s="153">
        <v>8</v>
      </c>
      <c r="I4742" s="151">
        <v>16</v>
      </c>
      <c r="J4742" s="154" t="s">
        <v>161</v>
      </c>
    </row>
    <row r="4743" spans="1:10" x14ac:dyDescent="0.3">
      <c r="A4743" s="151">
        <v>4742</v>
      </c>
      <c r="B4743" s="151" t="s">
        <v>9947</v>
      </c>
      <c r="C4743" s="151" t="s">
        <v>9948</v>
      </c>
      <c r="D4743" s="151" t="s">
        <v>9841</v>
      </c>
      <c r="E4743" s="151" t="s">
        <v>9842</v>
      </c>
      <c r="F4743" s="151">
        <v>2</v>
      </c>
      <c r="G4743" s="151" t="s">
        <v>4525</v>
      </c>
      <c r="H4743" s="153">
        <v>8</v>
      </c>
      <c r="I4743" s="151">
        <v>16</v>
      </c>
      <c r="J4743" s="154" t="s">
        <v>161</v>
      </c>
    </row>
    <row r="4744" spans="1:10" x14ac:dyDescent="0.3">
      <c r="A4744" s="151">
        <v>4743</v>
      </c>
      <c r="B4744" s="151" t="s">
        <v>9949</v>
      </c>
      <c r="C4744" s="151" t="s">
        <v>9950</v>
      </c>
      <c r="D4744" s="151" t="s">
        <v>9841</v>
      </c>
      <c r="E4744" s="151" t="s">
        <v>9842</v>
      </c>
      <c r="F4744" s="151">
        <v>2</v>
      </c>
      <c r="G4744" s="151" t="s">
        <v>4525</v>
      </c>
      <c r="H4744" s="153">
        <v>8</v>
      </c>
      <c r="I4744" s="151">
        <v>16</v>
      </c>
      <c r="J4744" s="154" t="s">
        <v>161</v>
      </c>
    </row>
    <row r="4745" spans="1:10" x14ac:dyDescent="0.3">
      <c r="A4745" s="151">
        <v>4744</v>
      </c>
      <c r="B4745" s="151" t="s">
        <v>9951</v>
      </c>
      <c r="C4745" s="151" t="s">
        <v>9952</v>
      </c>
      <c r="D4745" s="151" t="s">
        <v>9841</v>
      </c>
      <c r="E4745" s="151" t="s">
        <v>9842</v>
      </c>
      <c r="F4745" s="151">
        <v>2</v>
      </c>
      <c r="G4745" s="151" t="s">
        <v>4525</v>
      </c>
      <c r="H4745" s="153">
        <v>9</v>
      </c>
      <c r="I4745" s="151">
        <v>17</v>
      </c>
      <c r="J4745" s="154" t="s">
        <v>72</v>
      </c>
    </row>
    <row r="4746" spans="1:10" x14ac:dyDescent="0.3">
      <c r="A4746" s="151">
        <v>4745</v>
      </c>
      <c r="B4746" s="151" t="s">
        <v>9953</v>
      </c>
      <c r="C4746" s="151" t="s">
        <v>9954</v>
      </c>
      <c r="D4746" s="151" t="s">
        <v>9841</v>
      </c>
      <c r="E4746" s="151" t="s">
        <v>9842</v>
      </c>
      <c r="F4746" s="151">
        <v>2</v>
      </c>
      <c r="G4746" s="151" t="s">
        <v>4525</v>
      </c>
      <c r="H4746" s="153">
        <v>9</v>
      </c>
      <c r="I4746" s="151">
        <v>17</v>
      </c>
      <c r="J4746" s="154" t="s">
        <v>72</v>
      </c>
    </row>
    <row r="4747" spans="1:10" x14ac:dyDescent="0.3">
      <c r="A4747" s="151">
        <v>4746</v>
      </c>
      <c r="B4747" s="151" t="s">
        <v>9955</v>
      </c>
      <c r="C4747" s="151" t="s">
        <v>9956</v>
      </c>
      <c r="D4747" s="151" t="s">
        <v>9841</v>
      </c>
      <c r="E4747" s="151" t="s">
        <v>9842</v>
      </c>
      <c r="F4747" s="151">
        <v>2</v>
      </c>
      <c r="G4747" s="151" t="s">
        <v>4525</v>
      </c>
      <c r="H4747" s="153">
        <v>9</v>
      </c>
      <c r="I4747" s="151">
        <v>17</v>
      </c>
      <c r="J4747" s="154" t="s">
        <v>72</v>
      </c>
    </row>
    <row r="4748" spans="1:10" x14ac:dyDescent="0.3">
      <c r="A4748" s="151">
        <v>4747</v>
      </c>
      <c r="B4748" s="151" t="s">
        <v>9957</v>
      </c>
      <c r="C4748" s="151" t="s">
        <v>9958</v>
      </c>
      <c r="D4748" s="151" t="s">
        <v>9841</v>
      </c>
      <c r="E4748" s="151" t="s">
        <v>9842</v>
      </c>
      <c r="F4748" s="151">
        <v>2</v>
      </c>
      <c r="G4748" s="151" t="s">
        <v>4525</v>
      </c>
      <c r="H4748" s="153">
        <v>9</v>
      </c>
      <c r="I4748" s="151">
        <v>17</v>
      </c>
      <c r="J4748" s="154" t="s">
        <v>72</v>
      </c>
    </row>
    <row r="4749" spans="1:10" x14ac:dyDescent="0.3">
      <c r="A4749" s="151">
        <v>4748</v>
      </c>
      <c r="B4749" s="151" t="s">
        <v>9959</v>
      </c>
      <c r="C4749" s="151" t="s">
        <v>9960</v>
      </c>
      <c r="D4749" s="151" t="s">
        <v>9841</v>
      </c>
      <c r="E4749" s="151" t="s">
        <v>9842</v>
      </c>
      <c r="F4749" s="151">
        <v>2</v>
      </c>
      <c r="G4749" s="151" t="s">
        <v>4525</v>
      </c>
      <c r="H4749" s="153">
        <v>9</v>
      </c>
      <c r="I4749" s="151">
        <v>17</v>
      </c>
      <c r="J4749" s="154" t="s">
        <v>72</v>
      </c>
    </row>
    <row r="4750" spans="1:10" x14ac:dyDescent="0.3">
      <c r="A4750" s="151">
        <v>4749</v>
      </c>
      <c r="B4750" s="151" t="s">
        <v>9961</v>
      </c>
      <c r="C4750" s="151" t="s">
        <v>9962</v>
      </c>
      <c r="D4750" s="151" t="s">
        <v>9841</v>
      </c>
      <c r="E4750" s="151" t="s">
        <v>9842</v>
      </c>
      <c r="F4750" s="151">
        <v>2</v>
      </c>
      <c r="G4750" s="151" t="s">
        <v>4525</v>
      </c>
      <c r="H4750" s="153">
        <v>9</v>
      </c>
      <c r="I4750" s="151">
        <v>17</v>
      </c>
      <c r="J4750" s="154" t="s">
        <v>72</v>
      </c>
    </row>
    <row r="4751" spans="1:10" x14ac:dyDescent="0.3">
      <c r="A4751" s="151">
        <v>4750</v>
      </c>
      <c r="B4751" s="151" t="s">
        <v>9963</v>
      </c>
      <c r="C4751" s="151" t="s">
        <v>9964</v>
      </c>
      <c r="D4751" s="151" t="s">
        <v>9841</v>
      </c>
      <c r="E4751" s="151" t="s">
        <v>9842</v>
      </c>
      <c r="F4751" s="151">
        <v>2</v>
      </c>
      <c r="G4751" s="151" t="s">
        <v>4525</v>
      </c>
      <c r="H4751" s="153">
        <v>9</v>
      </c>
      <c r="I4751" s="151">
        <v>17</v>
      </c>
      <c r="J4751" s="154" t="s">
        <v>72</v>
      </c>
    </row>
    <row r="4752" spans="1:10" x14ac:dyDescent="0.3">
      <c r="A4752" s="151">
        <v>4751</v>
      </c>
      <c r="B4752" s="151" t="s">
        <v>9965</v>
      </c>
      <c r="C4752" s="151" t="s">
        <v>9966</v>
      </c>
      <c r="D4752" s="151" t="s">
        <v>9841</v>
      </c>
      <c r="E4752" s="151" t="s">
        <v>9842</v>
      </c>
      <c r="F4752" s="151">
        <v>2</v>
      </c>
      <c r="G4752" s="151" t="s">
        <v>4525</v>
      </c>
      <c r="H4752" s="153">
        <v>9</v>
      </c>
      <c r="I4752" s="151">
        <v>17</v>
      </c>
      <c r="J4752" s="154" t="s">
        <v>72</v>
      </c>
    </row>
    <row r="4753" spans="1:10" x14ac:dyDescent="0.3">
      <c r="A4753" s="151">
        <v>4752</v>
      </c>
      <c r="B4753" s="151" t="s">
        <v>9967</v>
      </c>
      <c r="C4753" s="151" t="s">
        <v>9968</v>
      </c>
      <c r="D4753" s="151" t="s">
        <v>9841</v>
      </c>
      <c r="E4753" s="151" t="s">
        <v>9842</v>
      </c>
      <c r="F4753" s="151">
        <v>2</v>
      </c>
      <c r="G4753" s="151" t="s">
        <v>4525</v>
      </c>
      <c r="H4753" s="153">
        <v>9</v>
      </c>
      <c r="I4753" s="151">
        <v>17</v>
      </c>
      <c r="J4753" s="154" t="s">
        <v>72</v>
      </c>
    </row>
    <row r="4754" spans="1:10" x14ac:dyDescent="0.3">
      <c r="A4754" s="151">
        <v>4753</v>
      </c>
      <c r="B4754" s="151" t="s">
        <v>9969</v>
      </c>
      <c r="C4754" s="151" t="s">
        <v>9970</v>
      </c>
      <c r="D4754" s="151" t="s">
        <v>9841</v>
      </c>
      <c r="E4754" s="151" t="s">
        <v>9842</v>
      </c>
      <c r="F4754" s="151">
        <v>2</v>
      </c>
      <c r="G4754" s="151" t="s">
        <v>4525</v>
      </c>
      <c r="H4754" s="153">
        <v>9</v>
      </c>
      <c r="I4754" s="151">
        <v>17</v>
      </c>
      <c r="J4754" s="154" t="s">
        <v>72</v>
      </c>
    </row>
    <row r="4755" spans="1:10" x14ac:dyDescent="0.3">
      <c r="A4755" s="151">
        <v>4754</v>
      </c>
      <c r="B4755" s="151" t="s">
        <v>9971</v>
      </c>
      <c r="C4755" s="151" t="s">
        <v>9972</v>
      </c>
      <c r="D4755" s="151" t="s">
        <v>9841</v>
      </c>
      <c r="E4755" s="151" t="s">
        <v>9842</v>
      </c>
      <c r="F4755" s="151">
        <v>2</v>
      </c>
      <c r="G4755" s="151" t="s">
        <v>4525</v>
      </c>
      <c r="H4755" s="153">
        <v>9</v>
      </c>
      <c r="I4755" s="151">
        <v>17</v>
      </c>
      <c r="J4755" s="154" t="s">
        <v>72</v>
      </c>
    </row>
    <row r="4756" spans="1:10" x14ac:dyDescent="0.3">
      <c r="A4756" s="151">
        <v>4755</v>
      </c>
      <c r="B4756" s="151" t="s">
        <v>9973</v>
      </c>
      <c r="C4756" s="151" t="s">
        <v>9974</v>
      </c>
      <c r="D4756" s="151" t="s">
        <v>9975</v>
      </c>
      <c r="E4756" s="151" t="s">
        <v>9976</v>
      </c>
      <c r="F4756" s="151">
        <v>8</v>
      </c>
      <c r="G4756" s="151" t="s">
        <v>1141</v>
      </c>
      <c r="H4756" s="153">
        <v>7</v>
      </c>
      <c r="I4756" s="151">
        <v>14</v>
      </c>
      <c r="J4756" s="154" t="s">
        <v>75</v>
      </c>
    </row>
    <row r="4757" spans="1:10" x14ac:dyDescent="0.3">
      <c r="A4757" s="151">
        <v>4756</v>
      </c>
      <c r="B4757" s="151" t="s">
        <v>9977</v>
      </c>
      <c r="C4757" s="151" t="s">
        <v>9978</v>
      </c>
      <c r="D4757" s="151" t="s">
        <v>9975</v>
      </c>
      <c r="E4757" s="151" t="s">
        <v>9976</v>
      </c>
      <c r="F4757" s="151">
        <v>8</v>
      </c>
      <c r="G4757" s="151" t="s">
        <v>1141</v>
      </c>
      <c r="H4757" s="153">
        <v>7</v>
      </c>
      <c r="I4757" s="151">
        <v>14</v>
      </c>
      <c r="J4757" s="154" t="s">
        <v>75</v>
      </c>
    </row>
    <row r="4758" spans="1:10" x14ac:dyDescent="0.3">
      <c r="A4758" s="151">
        <v>4757</v>
      </c>
      <c r="B4758" s="151" t="s">
        <v>9979</v>
      </c>
      <c r="C4758" s="151" t="s">
        <v>9980</v>
      </c>
      <c r="D4758" s="151" t="s">
        <v>9975</v>
      </c>
      <c r="E4758" s="151" t="s">
        <v>9976</v>
      </c>
      <c r="F4758" s="151">
        <v>8</v>
      </c>
      <c r="G4758" s="151" t="s">
        <v>1141</v>
      </c>
      <c r="H4758" s="153">
        <v>7</v>
      </c>
      <c r="I4758" s="151">
        <v>14</v>
      </c>
      <c r="J4758" s="154" t="s">
        <v>75</v>
      </c>
    </row>
    <row r="4759" spans="1:10" x14ac:dyDescent="0.3">
      <c r="A4759" s="151">
        <v>4758</v>
      </c>
      <c r="B4759" s="151" t="s">
        <v>9981</v>
      </c>
      <c r="C4759" s="151" t="s">
        <v>9982</v>
      </c>
      <c r="D4759" s="151" t="s">
        <v>9975</v>
      </c>
      <c r="E4759" s="151" t="s">
        <v>9976</v>
      </c>
      <c r="F4759" s="151">
        <v>8</v>
      </c>
      <c r="G4759" s="151" t="s">
        <v>1141</v>
      </c>
      <c r="H4759" s="153">
        <v>7</v>
      </c>
      <c r="I4759" s="151">
        <v>14</v>
      </c>
      <c r="J4759" s="154" t="s">
        <v>75</v>
      </c>
    </row>
    <row r="4760" spans="1:10" x14ac:dyDescent="0.3">
      <c r="A4760" s="151">
        <v>4759</v>
      </c>
      <c r="B4760" s="151" t="s">
        <v>9983</v>
      </c>
      <c r="C4760" s="151" t="s">
        <v>9984</v>
      </c>
      <c r="D4760" s="151" t="s">
        <v>9975</v>
      </c>
      <c r="E4760" s="151" t="s">
        <v>9976</v>
      </c>
      <c r="F4760" s="151">
        <v>8</v>
      </c>
      <c r="G4760" s="151" t="s">
        <v>1141</v>
      </c>
      <c r="H4760" s="153">
        <v>7</v>
      </c>
      <c r="I4760" s="151">
        <v>14</v>
      </c>
      <c r="J4760" s="154" t="s">
        <v>75</v>
      </c>
    </row>
    <row r="4761" spans="1:10" x14ac:dyDescent="0.3">
      <c r="A4761" s="151">
        <v>4760</v>
      </c>
      <c r="B4761" s="151" t="s">
        <v>9985</v>
      </c>
      <c r="C4761" s="151" t="s">
        <v>9986</v>
      </c>
      <c r="D4761" s="151" t="s">
        <v>9975</v>
      </c>
      <c r="E4761" s="151" t="s">
        <v>9976</v>
      </c>
      <c r="F4761" s="151">
        <v>8</v>
      </c>
      <c r="G4761" s="151" t="s">
        <v>1141</v>
      </c>
      <c r="H4761" s="153">
        <v>7</v>
      </c>
      <c r="I4761" s="151">
        <v>14</v>
      </c>
      <c r="J4761" s="154" t="s">
        <v>75</v>
      </c>
    </row>
    <row r="4762" spans="1:10" x14ac:dyDescent="0.3">
      <c r="A4762" s="151">
        <v>4761</v>
      </c>
      <c r="B4762" s="151" t="s">
        <v>9987</v>
      </c>
      <c r="C4762" s="151" t="s">
        <v>9988</v>
      </c>
      <c r="D4762" s="151" t="s">
        <v>9975</v>
      </c>
      <c r="E4762" s="151" t="s">
        <v>9976</v>
      </c>
      <c r="F4762" s="151">
        <v>8</v>
      </c>
      <c r="G4762" s="151" t="s">
        <v>1141</v>
      </c>
      <c r="H4762" s="153">
        <v>7</v>
      </c>
      <c r="I4762" s="151">
        <v>14</v>
      </c>
      <c r="J4762" s="154" t="s">
        <v>75</v>
      </c>
    </row>
    <row r="4763" spans="1:10" x14ac:dyDescent="0.3">
      <c r="A4763" s="151">
        <v>4762</v>
      </c>
      <c r="B4763" s="151" t="s">
        <v>9989</v>
      </c>
      <c r="C4763" s="151" t="s">
        <v>9990</v>
      </c>
      <c r="D4763" s="151" t="s">
        <v>9975</v>
      </c>
      <c r="E4763" s="151" t="s">
        <v>9976</v>
      </c>
      <c r="F4763" s="151">
        <v>8</v>
      </c>
      <c r="G4763" s="151" t="s">
        <v>1141</v>
      </c>
      <c r="H4763" s="153">
        <v>7</v>
      </c>
      <c r="I4763" s="151">
        <v>14</v>
      </c>
      <c r="J4763" s="154" t="s">
        <v>75</v>
      </c>
    </row>
    <row r="4764" spans="1:10" x14ac:dyDescent="0.3">
      <c r="A4764" s="151">
        <v>4763</v>
      </c>
      <c r="B4764" s="151" t="s">
        <v>9991</v>
      </c>
      <c r="C4764" s="151" t="s">
        <v>9992</v>
      </c>
      <c r="D4764" s="151" t="s">
        <v>9975</v>
      </c>
      <c r="E4764" s="151" t="s">
        <v>9976</v>
      </c>
      <c r="F4764" s="151">
        <v>8</v>
      </c>
      <c r="G4764" s="151" t="s">
        <v>1141</v>
      </c>
      <c r="H4764" s="153">
        <v>7</v>
      </c>
      <c r="I4764" s="151">
        <v>14</v>
      </c>
      <c r="J4764" s="154" t="s">
        <v>75</v>
      </c>
    </row>
    <row r="4765" spans="1:10" x14ac:dyDescent="0.3">
      <c r="A4765" s="151">
        <v>4764</v>
      </c>
      <c r="B4765" s="151" t="s">
        <v>9993</v>
      </c>
      <c r="C4765" s="151" t="s">
        <v>9994</v>
      </c>
      <c r="D4765" s="151" t="s">
        <v>9975</v>
      </c>
      <c r="E4765" s="151" t="s">
        <v>9976</v>
      </c>
      <c r="F4765" s="151">
        <v>8</v>
      </c>
      <c r="G4765" s="151" t="s">
        <v>1141</v>
      </c>
      <c r="H4765" s="153">
        <v>7</v>
      </c>
      <c r="I4765" s="151">
        <v>14</v>
      </c>
      <c r="J4765" s="154" t="s">
        <v>75</v>
      </c>
    </row>
    <row r="4766" spans="1:10" x14ac:dyDescent="0.3">
      <c r="A4766" s="151">
        <v>4765</v>
      </c>
      <c r="B4766" s="151" t="s">
        <v>9995</v>
      </c>
      <c r="C4766" s="151" t="s">
        <v>9996</v>
      </c>
      <c r="D4766" s="151" t="s">
        <v>9975</v>
      </c>
      <c r="E4766" s="151" t="s">
        <v>9976</v>
      </c>
      <c r="F4766" s="151">
        <v>8</v>
      </c>
      <c r="G4766" s="151" t="s">
        <v>1141</v>
      </c>
      <c r="H4766" s="153">
        <v>7</v>
      </c>
      <c r="I4766" s="151">
        <v>14</v>
      </c>
      <c r="J4766" s="154" t="s">
        <v>75</v>
      </c>
    </row>
    <row r="4767" spans="1:10" x14ac:dyDescent="0.3">
      <c r="A4767" s="151">
        <v>4766</v>
      </c>
      <c r="B4767" s="151" t="s">
        <v>9997</v>
      </c>
      <c r="C4767" s="151" t="s">
        <v>9998</v>
      </c>
      <c r="D4767" s="151" t="s">
        <v>9999</v>
      </c>
      <c r="E4767" s="151" t="s">
        <v>10000</v>
      </c>
      <c r="F4767" s="151">
        <v>8</v>
      </c>
      <c r="G4767" s="151" t="s">
        <v>1141</v>
      </c>
      <c r="H4767" s="153">
        <v>7</v>
      </c>
      <c r="I4767" s="151">
        <v>14</v>
      </c>
      <c r="J4767" s="154" t="s">
        <v>75</v>
      </c>
    </row>
    <row r="4768" spans="1:10" x14ac:dyDescent="0.3">
      <c r="A4768" s="151">
        <v>4767</v>
      </c>
      <c r="B4768" s="151" t="s">
        <v>10001</v>
      </c>
      <c r="C4768" s="151" t="s">
        <v>10002</v>
      </c>
      <c r="D4768" s="151" t="s">
        <v>9999</v>
      </c>
      <c r="E4768" s="151" t="s">
        <v>10000</v>
      </c>
      <c r="F4768" s="151">
        <v>8</v>
      </c>
      <c r="G4768" s="151" t="s">
        <v>1141</v>
      </c>
      <c r="H4768" s="153">
        <v>7</v>
      </c>
      <c r="I4768" s="151">
        <v>14</v>
      </c>
      <c r="J4768" s="154" t="s">
        <v>75</v>
      </c>
    </row>
    <row r="4769" spans="1:10" x14ac:dyDescent="0.3">
      <c r="A4769" s="151">
        <v>4768</v>
      </c>
      <c r="B4769" s="151" t="s">
        <v>10003</v>
      </c>
      <c r="C4769" s="151" t="s">
        <v>10004</v>
      </c>
      <c r="D4769" s="151" t="s">
        <v>9999</v>
      </c>
      <c r="E4769" s="151" t="s">
        <v>10000</v>
      </c>
      <c r="F4769" s="151">
        <v>8</v>
      </c>
      <c r="G4769" s="151" t="s">
        <v>1141</v>
      </c>
      <c r="H4769" s="153">
        <v>7</v>
      </c>
      <c r="I4769" s="151">
        <v>14</v>
      </c>
      <c r="J4769" s="154" t="s">
        <v>75</v>
      </c>
    </row>
    <row r="4770" spans="1:10" x14ac:dyDescent="0.3">
      <c r="A4770" s="151">
        <v>4769</v>
      </c>
      <c r="B4770" s="151" t="s">
        <v>10005</v>
      </c>
      <c r="C4770" s="151" t="s">
        <v>10006</v>
      </c>
      <c r="D4770" s="151" t="s">
        <v>9999</v>
      </c>
      <c r="E4770" s="151" t="s">
        <v>10000</v>
      </c>
      <c r="F4770" s="151">
        <v>8</v>
      </c>
      <c r="G4770" s="151" t="s">
        <v>1141</v>
      </c>
      <c r="H4770" s="153">
        <v>7</v>
      </c>
      <c r="I4770" s="151">
        <v>14</v>
      </c>
      <c r="J4770" s="154" t="s">
        <v>75</v>
      </c>
    </row>
    <row r="4771" spans="1:10" x14ac:dyDescent="0.3">
      <c r="A4771" s="151">
        <v>4770</v>
      </c>
      <c r="B4771" s="151" t="s">
        <v>10007</v>
      </c>
      <c r="C4771" s="151" t="s">
        <v>10008</v>
      </c>
      <c r="D4771" s="151" t="s">
        <v>9999</v>
      </c>
      <c r="E4771" s="151" t="s">
        <v>10000</v>
      </c>
      <c r="F4771" s="151">
        <v>8</v>
      </c>
      <c r="G4771" s="151" t="s">
        <v>1141</v>
      </c>
      <c r="H4771" s="153">
        <v>7</v>
      </c>
      <c r="I4771" s="151">
        <v>14</v>
      </c>
      <c r="J4771" s="154" t="s">
        <v>75</v>
      </c>
    </row>
    <row r="4772" spans="1:10" x14ac:dyDescent="0.3">
      <c r="A4772" s="151">
        <v>4771</v>
      </c>
      <c r="B4772" s="151" t="s">
        <v>10009</v>
      </c>
      <c r="C4772" s="151" t="s">
        <v>10010</v>
      </c>
      <c r="D4772" s="151" t="s">
        <v>9999</v>
      </c>
      <c r="E4772" s="151" t="s">
        <v>10000</v>
      </c>
      <c r="F4772" s="151">
        <v>8</v>
      </c>
      <c r="G4772" s="151" t="s">
        <v>1141</v>
      </c>
      <c r="H4772" s="153">
        <v>7</v>
      </c>
      <c r="I4772" s="151">
        <v>14</v>
      </c>
      <c r="J4772" s="154" t="s">
        <v>75</v>
      </c>
    </row>
    <row r="4773" spans="1:10" x14ac:dyDescent="0.3">
      <c r="A4773" s="151">
        <v>4772</v>
      </c>
      <c r="B4773" s="151" t="s">
        <v>10011</v>
      </c>
      <c r="C4773" s="151" t="s">
        <v>10012</v>
      </c>
      <c r="D4773" s="151" t="s">
        <v>9999</v>
      </c>
      <c r="E4773" s="151" t="s">
        <v>10000</v>
      </c>
      <c r="F4773" s="151">
        <v>8</v>
      </c>
      <c r="G4773" s="151" t="s">
        <v>1141</v>
      </c>
      <c r="H4773" s="153">
        <v>7</v>
      </c>
      <c r="I4773" s="151">
        <v>14</v>
      </c>
      <c r="J4773" s="154" t="s">
        <v>75</v>
      </c>
    </row>
    <row r="4774" spans="1:10" x14ac:dyDescent="0.3">
      <c r="A4774" s="151">
        <v>4773</v>
      </c>
      <c r="B4774" s="151" t="s">
        <v>10013</v>
      </c>
      <c r="C4774" s="151" t="s">
        <v>10014</v>
      </c>
      <c r="D4774" s="151" t="s">
        <v>9999</v>
      </c>
      <c r="E4774" s="151" t="s">
        <v>10000</v>
      </c>
      <c r="F4774" s="151">
        <v>8</v>
      </c>
      <c r="G4774" s="151" t="s">
        <v>1141</v>
      </c>
      <c r="H4774" s="153">
        <v>7</v>
      </c>
      <c r="I4774" s="151">
        <v>14</v>
      </c>
      <c r="J4774" s="154" t="s">
        <v>75</v>
      </c>
    </row>
    <row r="4775" spans="1:10" x14ac:dyDescent="0.3">
      <c r="A4775" s="151">
        <v>4774</v>
      </c>
      <c r="B4775" s="151" t="s">
        <v>10015</v>
      </c>
      <c r="C4775" s="151" t="s">
        <v>10016</v>
      </c>
      <c r="D4775" s="151" t="s">
        <v>9999</v>
      </c>
      <c r="E4775" s="151" t="s">
        <v>10000</v>
      </c>
      <c r="F4775" s="151">
        <v>8</v>
      </c>
      <c r="G4775" s="151" t="s">
        <v>1141</v>
      </c>
      <c r="H4775" s="153">
        <v>7</v>
      </c>
      <c r="I4775" s="151">
        <v>14</v>
      </c>
      <c r="J4775" s="154" t="s">
        <v>75</v>
      </c>
    </row>
    <row r="4776" spans="1:10" x14ac:dyDescent="0.3">
      <c r="A4776" s="151">
        <v>4775</v>
      </c>
      <c r="B4776" s="151" t="s">
        <v>10017</v>
      </c>
      <c r="C4776" s="151" t="s">
        <v>10018</v>
      </c>
      <c r="D4776" s="151" t="s">
        <v>9999</v>
      </c>
      <c r="E4776" s="151" t="s">
        <v>10000</v>
      </c>
      <c r="F4776" s="151">
        <v>8</v>
      </c>
      <c r="G4776" s="151" t="s">
        <v>1141</v>
      </c>
      <c r="H4776" s="153">
        <v>7</v>
      </c>
      <c r="I4776" s="151">
        <v>14</v>
      </c>
      <c r="J4776" s="154" t="s">
        <v>75</v>
      </c>
    </row>
    <row r="4777" spans="1:10" x14ac:dyDescent="0.3">
      <c r="A4777" s="151">
        <v>4776</v>
      </c>
      <c r="B4777" s="151" t="s">
        <v>10019</v>
      </c>
      <c r="C4777" s="151" t="s">
        <v>10020</v>
      </c>
      <c r="D4777" s="151" t="s">
        <v>9999</v>
      </c>
      <c r="E4777" s="151" t="s">
        <v>10000</v>
      </c>
      <c r="F4777" s="151">
        <v>8</v>
      </c>
      <c r="G4777" s="151" t="s">
        <v>1141</v>
      </c>
      <c r="H4777" s="153">
        <v>7</v>
      </c>
      <c r="I4777" s="151">
        <v>14</v>
      </c>
      <c r="J4777" s="154" t="s">
        <v>75</v>
      </c>
    </row>
    <row r="4778" spans="1:10" x14ac:dyDescent="0.3">
      <c r="A4778" s="151">
        <v>4777</v>
      </c>
      <c r="B4778" s="151" t="s">
        <v>10021</v>
      </c>
      <c r="C4778" s="151" t="s">
        <v>10022</v>
      </c>
      <c r="D4778" s="151" t="s">
        <v>10023</v>
      </c>
      <c r="E4778" s="151" t="s">
        <v>10024</v>
      </c>
      <c r="F4778" s="151">
        <v>8</v>
      </c>
      <c r="G4778" s="151" t="s">
        <v>1141</v>
      </c>
      <c r="H4778" s="153">
        <v>9</v>
      </c>
      <c r="I4778" s="151">
        <v>17</v>
      </c>
      <c r="J4778" s="154" t="s">
        <v>72</v>
      </c>
    </row>
    <row r="4779" spans="1:10" x14ac:dyDescent="0.3">
      <c r="A4779" s="151">
        <v>4778</v>
      </c>
      <c r="B4779" s="151" t="s">
        <v>10025</v>
      </c>
      <c r="C4779" s="151" t="s">
        <v>10026</v>
      </c>
      <c r="D4779" s="151" t="s">
        <v>10023</v>
      </c>
      <c r="E4779" s="151" t="s">
        <v>10024</v>
      </c>
      <c r="F4779" s="151">
        <v>8</v>
      </c>
      <c r="G4779" s="151" t="s">
        <v>1141</v>
      </c>
      <c r="H4779" s="153">
        <v>9</v>
      </c>
      <c r="I4779" s="151">
        <v>17</v>
      </c>
      <c r="J4779" s="154" t="s">
        <v>72</v>
      </c>
    </row>
    <row r="4780" spans="1:10" x14ac:dyDescent="0.3">
      <c r="A4780" s="151">
        <v>4779</v>
      </c>
      <c r="B4780" s="151" t="s">
        <v>10027</v>
      </c>
      <c r="C4780" s="151" t="s">
        <v>10028</v>
      </c>
      <c r="D4780" s="151" t="s">
        <v>10023</v>
      </c>
      <c r="E4780" s="151" t="s">
        <v>10024</v>
      </c>
      <c r="F4780" s="151">
        <v>8</v>
      </c>
      <c r="G4780" s="151" t="s">
        <v>1141</v>
      </c>
      <c r="H4780" s="153">
        <v>9</v>
      </c>
      <c r="I4780" s="151">
        <v>17</v>
      </c>
      <c r="J4780" s="154" t="s">
        <v>88</v>
      </c>
    </row>
    <row r="4781" spans="1:10" x14ac:dyDescent="0.3">
      <c r="A4781" s="151">
        <v>4780</v>
      </c>
      <c r="B4781" s="151" t="s">
        <v>10029</v>
      </c>
      <c r="C4781" s="151" t="s">
        <v>10030</v>
      </c>
      <c r="D4781" s="151" t="s">
        <v>10023</v>
      </c>
      <c r="E4781" s="151" t="s">
        <v>10024</v>
      </c>
      <c r="F4781" s="151">
        <v>8</v>
      </c>
      <c r="G4781" s="151" t="s">
        <v>1141</v>
      </c>
      <c r="H4781" s="153">
        <v>9</v>
      </c>
      <c r="I4781" s="151">
        <v>17</v>
      </c>
      <c r="J4781" s="154" t="s">
        <v>72</v>
      </c>
    </row>
    <row r="4782" spans="1:10" x14ac:dyDescent="0.3">
      <c r="A4782" s="151">
        <v>4781</v>
      </c>
      <c r="B4782" s="151" t="s">
        <v>10031</v>
      </c>
      <c r="C4782" s="151" t="s">
        <v>10032</v>
      </c>
      <c r="D4782" s="151" t="s">
        <v>10023</v>
      </c>
      <c r="E4782" s="151" t="s">
        <v>10024</v>
      </c>
      <c r="F4782" s="151">
        <v>8</v>
      </c>
      <c r="G4782" s="151" t="s">
        <v>1141</v>
      </c>
      <c r="H4782" s="153">
        <v>9</v>
      </c>
      <c r="I4782" s="151">
        <v>17</v>
      </c>
      <c r="J4782" s="154" t="s">
        <v>88</v>
      </c>
    </row>
    <row r="4783" spans="1:10" x14ac:dyDescent="0.3">
      <c r="A4783" s="151">
        <v>4782</v>
      </c>
      <c r="B4783" s="151" t="s">
        <v>10033</v>
      </c>
      <c r="C4783" s="151" t="s">
        <v>10034</v>
      </c>
      <c r="D4783" s="151" t="s">
        <v>10023</v>
      </c>
      <c r="E4783" s="151" t="s">
        <v>10024</v>
      </c>
      <c r="F4783" s="151">
        <v>8</v>
      </c>
      <c r="G4783" s="151" t="s">
        <v>1141</v>
      </c>
      <c r="H4783" s="153">
        <v>9</v>
      </c>
      <c r="I4783" s="151">
        <v>17</v>
      </c>
      <c r="J4783" s="154" t="s">
        <v>72</v>
      </c>
    </row>
    <row r="4784" spans="1:10" x14ac:dyDescent="0.3">
      <c r="A4784" s="151">
        <v>4783</v>
      </c>
      <c r="B4784" s="151" t="s">
        <v>10035</v>
      </c>
      <c r="C4784" s="151" t="s">
        <v>10036</v>
      </c>
      <c r="D4784" s="151" t="s">
        <v>10023</v>
      </c>
      <c r="E4784" s="151" t="s">
        <v>10024</v>
      </c>
      <c r="F4784" s="151">
        <v>8</v>
      </c>
      <c r="G4784" s="151" t="s">
        <v>1141</v>
      </c>
      <c r="H4784" s="153">
        <v>9</v>
      </c>
      <c r="I4784" s="151">
        <v>17</v>
      </c>
      <c r="J4784" s="154" t="s">
        <v>72</v>
      </c>
    </row>
    <row r="4785" spans="1:10" x14ac:dyDescent="0.3">
      <c r="A4785" s="151">
        <v>4784</v>
      </c>
      <c r="B4785" s="151" t="s">
        <v>10037</v>
      </c>
      <c r="C4785" s="151" t="s">
        <v>10038</v>
      </c>
      <c r="D4785" s="151" t="s">
        <v>10023</v>
      </c>
      <c r="E4785" s="151" t="s">
        <v>10024</v>
      </c>
      <c r="F4785" s="151">
        <v>8</v>
      </c>
      <c r="G4785" s="151" t="s">
        <v>1141</v>
      </c>
      <c r="H4785" s="153">
        <v>9</v>
      </c>
      <c r="I4785" s="151">
        <v>17</v>
      </c>
      <c r="J4785" s="154" t="s">
        <v>72</v>
      </c>
    </row>
    <row r="4786" spans="1:10" x14ac:dyDescent="0.3">
      <c r="A4786" s="151">
        <v>4785</v>
      </c>
      <c r="B4786" s="151" t="s">
        <v>10039</v>
      </c>
      <c r="C4786" s="151" t="s">
        <v>10040</v>
      </c>
      <c r="D4786" s="151" t="s">
        <v>10023</v>
      </c>
      <c r="E4786" s="151" t="s">
        <v>10024</v>
      </c>
      <c r="F4786" s="151">
        <v>8</v>
      </c>
      <c r="G4786" s="151" t="s">
        <v>1141</v>
      </c>
      <c r="H4786" s="153">
        <v>9</v>
      </c>
      <c r="I4786" s="151">
        <v>17</v>
      </c>
      <c r="J4786" s="154" t="s">
        <v>72</v>
      </c>
    </row>
    <row r="4787" spans="1:10" x14ac:dyDescent="0.3">
      <c r="A4787" s="151">
        <v>4786</v>
      </c>
      <c r="B4787" s="151" t="s">
        <v>10041</v>
      </c>
      <c r="C4787" s="151" t="s">
        <v>10042</v>
      </c>
      <c r="D4787" s="151" t="s">
        <v>10023</v>
      </c>
      <c r="E4787" s="151" t="s">
        <v>10024</v>
      </c>
      <c r="F4787" s="151">
        <v>8</v>
      </c>
      <c r="G4787" s="151" t="s">
        <v>1141</v>
      </c>
      <c r="H4787" s="153">
        <v>9</v>
      </c>
      <c r="I4787" s="151">
        <v>17</v>
      </c>
      <c r="J4787" s="154" t="s">
        <v>72</v>
      </c>
    </row>
    <row r="4788" spans="1:10" x14ac:dyDescent="0.3">
      <c r="A4788" s="151">
        <v>4787</v>
      </c>
      <c r="B4788" s="151" t="s">
        <v>10043</v>
      </c>
      <c r="C4788" s="151" t="s">
        <v>10044</v>
      </c>
      <c r="D4788" s="151" t="s">
        <v>10023</v>
      </c>
      <c r="E4788" s="151" t="s">
        <v>10024</v>
      </c>
      <c r="F4788" s="151">
        <v>8</v>
      </c>
      <c r="G4788" s="151" t="s">
        <v>1141</v>
      </c>
      <c r="H4788" s="153">
        <v>9</v>
      </c>
      <c r="I4788" s="151">
        <v>17</v>
      </c>
      <c r="J4788" s="154" t="s">
        <v>72</v>
      </c>
    </row>
    <row r="4789" spans="1:10" x14ac:dyDescent="0.3">
      <c r="A4789" s="151">
        <v>4788</v>
      </c>
      <c r="B4789" s="151" t="s">
        <v>10045</v>
      </c>
      <c r="C4789" s="151" t="s">
        <v>10046</v>
      </c>
      <c r="D4789" s="151" t="s">
        <v>10023</v>
      </c>
      <c r="E4789" s="151" t="s">
        <v>10024</v>
      </c>
      <c r="F4789" s="151">
        <v>8</v>
      </c>
      <c r="G4789" s="151" t="s">
        <v>1141</v>
      </c>
      <c r="H4789" s="153">
        <v>9</v>
      </c>
      <c r="I4789" s="151">
        <v>17</v>
      </c>
      <c r="J4789" s="154" t="s">
        <v>72</v>
      </c>
    </row>
    <row r="4790" spans="1:10" x14ac:dyDescent="0.3">
      <c r="A4790" s="151">
        <v>4789</v>
      </c>
      <c r="B4790" s="151" t="s">
        <v>10047</v>
      </c>
      <c r="C4790" s="151" t="s">
        <v>10048</v>
      </c>
      <c r="D4790" s="151" t="s">
        <v>10023</v>
      </c>
      <c r="E4790" s="151" t="s">
        <v>10024</v>
      </c>
      <c r="F4790" s="151">
        <v>8</v>
      </c>
      <c r="G4790" s="151" t="s">
        <v>1141</v>
      </c>
      <c r="H4790" s="153">
        <v>9</v>
      </c>
      <c r="I4790" s="151">
        <v>17</v>
      </c>
      <c r="J4790" s="154" t="s">
        <v>72</v>
      </c>
    </row>
    <row r="4791" spans="1:10" x14ac:dyDescent="0.3">
      <c r="A4791" s="151">
        <v>4790</v>
      </c>
      <c r="B4791" s="151" t="s">
        <v>10049</v>
      </c>
      <c r="C4791" s="151" t="s">
        <v>10050</v>
      </c>
      <c r="D4791" s="151" t="s">
        <v>10051</v>
      </c>
      <c r="E4791" s="151" t="s">
        <v>10052</v>
      </c>
      <c r="F4791" s="151">
        <v>8</v>
      </c>
      <c r="G4791" s="151" t="s">
        <v>1141</v>
      </c>
      <c r="H4791" s="153">
        <v>9</v>
      </c>
      <c r="I4791" s="151">
        <v>17</v>
      </c>
      <c r="J4791" s="154" t="s">
        <v>72</v>
      </c>
    </row>
    <row r="4792" spans="1:10" x14ac:dyDescent="0.3">
      <c r="A4792" s="151">
        <v>4791</v>
      </c>
      <c r="B4792" s="151" t="s">
        <v>10053</v>
      </c>
      <c r="C4792" s="151" t="s">
        <v>10054</v>
      </c>
      <c r="D4792" s="151" t="s">
        <v>10051</v>
      </c>
      <c r="E4792" s="151" t="s">
        <v>10052</v>
      </c>
      <c r="F4792" s="151">
        <v>8</v>
      </c>
      <c r="G4792" s="151" t="s">
        <v>1141</v>
      </c>
      <c r="H4792" s="153">
        <v>9</v>
      </c>
      <c r="I4792" s="151">
        <v>17</v>
      </c>
      <c r="J4792" s="154" t="s">
        <v>72</v>
      </c>
    </row>
    <row r="4793" spans="1:10" x14ac:dyDescent="0.3">
      <c r="A4793" s="151">
        <v>4792</v>
      </c>
      <c r="B4793" s="151" t="s">
        <v>10055</v>
      </c>
      <c r="C4793" s="151" t="s">
        <v>10056</v>
      </c>
      <c r="D4793" s="151" t="s">
        <v>10051</v>
      </c>
      <c r="E4793" s="151" t="s">
        <v>10052</v>
      </c>
      <c r="F4793" s="151">
        <v>8</v>
      </c>
      <c r="G4793" s="151" t="s">
        <v>1141</v>
      </c>
      <c r="H4793" s="153">
        <v>9</v>
      </c>
      <c r="I4793" s="151">
        <v>17</v>
      </c>
      <c r="J4793" s="154" t="s">
        <v>72</v>
      </c>
    </row>
    <row r="4794" spans="1:10" x14ac:dyDescent="0.3">
      <c r="A4794" s="151">
        <v>4793</v>
      </c>
      <c r="B4794" s="151" t="s">
        <v>10057</v>
      </c>
      <c r="C4794" s="151" t="s">
        <v>10058</v>
      </c>
      <c r="D4794" s="151" t="s">
        <v>10051</v>
      </c>
      <c r="E4794" s="151" t="s">
        <v>10052</v>
      </c>
      <c r="F4794" s="151">
        <v>8</v>
      </c>
      <c r="G4794" s="151" t="s">
        <v>1141</v>
      </c>
      <c r="H4794" s="153">
        <v>9</v>
      </c>
      <c r="I4794" s="151">
        <v>17</v>
      </c>
      <c r="J4794" s="154" t="s">
        <v>72</v>
      </c>
    </row>
    <row r="4795" spans="1:10" x14ac:dyDescent="0.3">
      <c r="A4795" s="151">
        <v>4794</v>
      </c>
      <c r="B4795" s="151" t="s">
        <v>10059</v>
      </c>
      <c r="C4795" s="151" t="s">
        <v>10060</v>
      </c>
      <c r="D4795" s="151" t="s">
        <v>10051</v>
      </c>
      <c r="E4795" s="151" t="s">
        <v>10052</v>
      </c>
      <c r="F4795" s="151">
        <v>8</v>
      </c>
      <c r="G4795" s="151" t="s">
        <v>1141</v>
      </c>
      <c r="H4795" s="153">
        <v>9</v>
      </c>
      <c r="I4795" s="151">
        <v>17</v>
      </c>
      <c r="J4795" s="154" t="s">
        <v>72</v>
      </c>
    </row>
    <row r="4796" spans="1:10" x14ac:dyDescent="0.3">
      <c r="A4796" s="151">
        <v>4795</v>
      </c>
      <c r="B4796" s="151" t="s">
        <v>10061</v>
      </c>
      <c r="C4796" s="151" t="s">
        <v>10062</v>
      </c>
      <c r="D4796" s="151" t="s">
        <v>10051</v>
      </c>
      <c r="E4796" s="151" t="s">
        <v>10052</v>
      </c>
      <c r="F4796" s="151">
        <v>8</v>
      </c>
      <c r="G4796" s="151" t="s">
        <v>1141</v>
      </c>
      <c r="H4796" s="153">
        <v>9</v>
      </c>
      <c r="I4796" s="151">
        <v>17</v>
      </c>
      <c r="J4796" s="154" t="s">
        <v>72</v>
      </c>
    </row>
    <row r="4797" spans="1:10" x14ac:dyDescent="0.3">
      <c r="A4797" s="151">
        <v>4796</v>
      </c>
      <c r="B4797" s="151" t="s">
        <v>10063</v>
      </c>
      <c r="C4797" s="151" t="s">
        <v>10064</v>
      </c>
      <c r="D4797" s="151" t="s">
        <v>10051</v>
      </c>
      <c r="E4797" s="151" t="s">
        <v>10052</v>
      </c>
      <c r="F4797" s="151">
        <v>8</v>
      </c>
      <c r="G4797" s="151" t="s">
        <v>1141</v>
      </c>
      <c r="H4797" s="153">
        <v>7</v>
      </c>
      <c r="I4797" s="151">
        <v>14</v>
      </c>
      <c r="J4797" s="154" t="s">
        <v>75</v>
      </c>
    </row>
    <row r="4798" spans="1:10" x14ac:dyDescent="0.3">
      <c r="A4798" s="151">
        <v>4797</v>
      </c>
      <c r="B4798" s="151" t="s">
        <v>10065</v>
      </c>
      <c r="C4798" s="151" t="s">
        <v>10066</v>
      </c>
      <c r="D4798" s="151" t="s">
        <v>10051</v>
      </c>
      <c r="E4798" s="151" t="s">
        <v>10052</v>
      </c>
      <c r="F4798" s="151">
        <v>8</v>
      </c>
      <c r="G4798" s="151" t="s">
        <v>1141</v>
      </c>
      <c r="H4798" s="153">
        <v>7</v>
      </c>
      <c r="I4798" s="151">
        <v>14</v>
      </c>
      <c r="J4798" s="154" t="s">
        <v>75</v>
      </c>
    </row>
    <row r="4799" spans="1:10" x14ac:dyDescent="0.3">
      <c r="A4799" s="151">
        <v>4798</v>
      </c>
      <c r="B4799" s="151" t="s">
        <v>10067</v>
      </c>
      <c r="C4799" s="151" t="s">
        <v>10068</v>
      </c>
      <c r="D4799" s="151" t="s">
        <v>10051</v>
      </c>
      <c r="E4799" s="151" t="s">
        <v>10052</v>
      </c>
      <c r="F4799" s="151">
        <v>8</v>
      </c>
      <c r="G4799" s="151" t="s">
        <v>1141</v>
      </c>
      <c r="H4799" s="153">
        <v>7</v>
      </c>
      <c r="I4799" s="151">
        <v>14</v>
      </c>
      <c r="J4799" s="154" t="s">
        <v>75</v>
      </c>
    </row>
    <row r="4800" spans="1:10" x14ac:dyDescent="0.3">
      <c r="A4800" s="151">
        <v>4799</v>
      </c>
      <c r="B4800" s="151" t="s">
        <v>10069</v>
      </c>
      <c r="C4800" s="151" t="s">
        <v>10070</v>
      </c>
      <c r="D4800" s="151" t="s">
        <v>10051</v>
      </c>
      <c r="E4800" s="151" t="s">
        <v>10052</v>
      </c>
      <c r="F4800" s="151">
        <v>8</v>
      </c>
      <c r="G4800" s="151" t="s">
        <v>1141</v>
      </c>
      <c r="H4800" s="153">
        <v>7</v>
      </c>
      <c r="I4800" s="151">
        <v>14</v>
      </c>
      <c r="J4800" s="154" t="s">
        <v>75</v>
      </c>
    </row>
    <row r="4801" spans="1:10" x14ac:dyDescent="0.3">
      <c r="A4801" s="151">
        <v>4800</v>
      </c>
      <c r="B4801" s="151" t="s">
        <v>10071</v>
      </c>
      <c r="C4801" s="151" t="s">
        <v>10072</v>
      </c>
      <c r="D4801" s="151" t="s">
        <v>10051</v>
      </c>
      <c r="E4801" s="151" t="s">
        <v>10052</v>
      </c>
      <c r="F4801" s="151">
        <v>8</v>
      </c>
      <c r="G4801" s="151" t="s">
        <v>1141</v>
      </c>
      <c r="H4801" s="153">
        <v>7</v>
      </c>
      <c r="I4801" s="151">
        <v>14</v>
      </c>
      <c r="J4801" s="154" t="s">
        <v>75</v>
      </c>
    </row>
    <row r="4802" spans="1:10" x14ac:dyDescent="0.3">
      <c r="A4802" s="151">
        <v>4801</v>
      </c>
      <c r="B4802" s="151" t="s">
        <v>10073</v>
      </c>
      <c r="C4802" s="151" t="s">
        <v>10074</v>
      </c>
      <c r="D4802" s="151" t="s">
        <v>10075</v>
      </c>
      <c r="E4802" s="151" t="s">
        <v>10076</v>
      </c>
      <c r="F4802" s="151">
        <v>8</v>
      </c>
      <c r="G4802" s="151" t="s">
        <v>1141</v>
      </c>
      <c r="H4802" s="153">
        <v>9</v>
      </c>
      <c r="I4802" s="151">
        <v>17</v>
      </c>
      <c r="J4802" s="154" t="s">
        <v>72</v>
      </c>
    </row>
    <row r="4803" spans="1:10" x14ac:dyDescent="0.3">
      <c r="A4803" s="151">
        <v>4802</v>
      </c>
      <c r="B4803" s="151" t="s">
        <v>10077</v>
      </c>
      <c r="C4803" s="151" t="s">
        <v>10078</v>
      </c>
      <c r="D4803" s="151" t="s">
        <v>10075</v>
      </c>
      <c r="E4803" s="151" t="s">
        <v>10076</v>
      </c>
      <c r="F4803" s="151">
        <v>8</v>
      </c>
      <c r="G4803" s="151" t="s">
        <v>1141</v>
      </c>
      <c r="H4803" s="153">
        <v>9</v>
      </c>
      <c r="I4803" s="151">
        <v>17</v>
      </c>
      <c r="J4803" s="154" t="s">
        <v>72</v>
      </c>
    </row>
    <row r="4804" spans="1:10" x14ac:dyDescent="0.3">
      <c r="A4804" s="151">
        <v>4803</v>
      </c>
      <c r="B4804" s="151" t="s">
        <v>10079</v>
      </c>
      <c r="C4804" s="151" t="s">
        <v>10080</v>
      </c>
      <c r="D4804" s="151" t="s">
        <v>10075</v>
      </c>
      <c r="E4804" s="151" t="s">
        <v>10076</v>
      </c>
      <c r="F4804" s="151">
        <v>8</v>
      </c>
      <c r="G4804" s="151" t="s">
        <v>1141</v>
      </c>
      <c r="H4804" s="153">
        <v>9</v>
      </c>
      <c r="I4804" s="151">
        <v>17</v>
      </c>
      <c r="J4804" s="154" t="s">
        <v>88</v>
      </c>
    </row>
    <row r="4805" spans="1:10" x14ac:dyDescent="0.3">
      <c r="A4805" s="151">
        <v>4804</v>
      </c>
      <c r="B4805" s="151" t="s">
        <v>10081</v>
      </c>
      <c r="C4805" s="151" t="s">
        <v>10082</v>
      </c>
      <c r="D4805" s="151" t="s">
        <v>10075</v>
      </c>
      <c r="E4805" s="151" t="s">
        <v>10076</v>
      </c>
      <c r="F4805" s="151">
        <v>8</v>
      </c>
      <c r="G4805" s="151" t="s">
        <v>1141</v>
      </c>
      <c r="H4805" s="153">
        <v>9</v>
      </c>
      <c r="I4805" s="151">
        <v>17</v>
      </c>
      <c r="J4805" s="154" t="s">
        <v>88</v>
      </c>
    </row>
    <row r="4806" spans="1:10" x14ac:dyDescent="0.3">
      <c r="A4806" s="151">
        <v>4805</v>
      </c>
      <c r="B4806" s="151" t="s">
        <v>10083</v>
      </c>
      <c r="C4806" s="151" t="s">
        <v>10084</v>
      </c>
      <c r="D4806" s="151" t="s">
        <v>10075</v>
      </c>
      <c r="E4806" s="151" t="s">
        <v>10076</v>
      </c>
      <c r="F4806" s="151">
        <v>8</v>
      </c>
      <c r="G4806" s="151" t="s">
        <v>1141</v>
      </c>
      <c r="H4806" s="153">
        <v>9</v>
      </c>
      <c r="I4806" s="151">
        <v>17</v>
      </c>
      <c r="J4806" s="154" t="s">
        <v>72</v>
      </c>
    </row>
    <row r="4807" spans="1:10" x14ac:dyDescent="0.3">
      <c r="A4807" s="151">
        <v>4806</v>
      </c>
      <c r="B4807" s="151" t="s">
        <v>10085</v>
      </c>
      <c r="C4807" s="151" t="s">
        <v>10086</v>
      </c>
      <c r="D4807" s="151" t="s">
        <v>10075</v>
      </c>
      <c r="E4807" s="151" t="s">
        <v>10076</v>
      </c>
      <c r="F4807" s="151">
        <v>8</v>
      </c>
      <c r="G4807" s="151" t="s">
        <v>1141</v>
      </c>
      <c r="H4807" s="153">
        <v>9</v>
      </c>
      <c r="I4807" s="151">
        <v>17</v>
      </c>
      <c r="J4807" s="154" t="s">
        <v>88</v>
      </c>
    </row>
    <row r="4808" spans="1:10" x14ac:dyDescent="0.3">
      <c r="A4808" s="151">
        <v>4807</v>
      </c>
      <c r="B4808" s="151" t="s">
        <v>10087</v>
      </c>
      <c r="C4808" s="151" t="s">
        <v>10088</v>
      </c>
      <c r="D4808" s="151" t="s">
        <v>10075</v>
      </c>
      <c r="E4808" s="151" t="s">
        <v>10076</v>
      </c>
      <c r="F4808" s="151">
        <v>8</v>
      </c>
      <c r="G4808" s="151" t="s">
        <v>1141</v>
      </c>
      <c r="H4808" s="153">
        <v>9</v>
      </c>
      <c r="I4808" s="151">
        <v>17</v>
      </c>
      <c r="J4808" s="154" t="s">
        <v>72</v>
      </c>
    </row>
    <row r="4809" spans="1:10" x14ac:dyDescent="0.3">
      <c r="A4809" s="151">
        <v>4808</v>
      </c>
      <c r="B4809" s="151" t="s">
        <v>10089</v>
      </c>
      <c r="C4809" s="151" t="s">
        <v>10090</v>
      </c>
      <c r="D4809" s="151" t="s">
        <v>10075</v>
      </c>
      <c r="E4809" s="151" t="s">
        <v>10076</v>
      </c>
      <c r="F4809" s="151">
        <v>8</v>
      </c>
      <c r="G4809" s="151" t="s">
        <v>1141</v>
      </c>
      <c r="H4809" s="153">
        <v>9</v>
      </c>
      <c r="I4809" s="151">
        <v>17</v>
      </c>
      <c r="J4809" s="154" t="s">
        <v>72</v>
      </c>
    </row>
    <row r="4810" spans="1:10" x14ac:dyDescent="0.3">
      <c r="A4810" s="151">
        <v>4809</v>
      </c>
      <c r="B4810" s="151" t="s">
        <v>10091</v>
      </c>
      <c r="C4810" s="151" t="s">
        <v>10092</v>
      </c>
      <c r="D4810" s="151" t="s">
        <v>10075</v>
      </c>
      <c r="E4810" s="151" t="s">
        <v>10076</v>
      </c>
      <c r="F4810" s="151">
        <v>8</v>
      </c>
      <c r="G4810" s="151" t="s">
        <v>1141</v>
      </c>
      <c r="H4810" s="153">
        <v>9</v>
      </c>
      <c r="I4810" s="151">
        <v>17</v>
      </c>
      <c r="J4810" s="154" t="s">
        <v>88</v>
      </c>
    </row>
    <row r="4811" spans="1:10" x14ac:dyDescent="0.3">
      <c r="A4811" s="151">
        <v>4810</v>
      </c>
      <c r="B4811" s="151" t="s">
        <v>10093</v>
      </c>
      <c r="C4811" s="151" t="s">
        <v>10094</v>
      </c>
      <c r="D4811" s="151" t="s">
        <v>10075</v>
      </c>
      <c r="E4811" s="151" t="s">
        <v>10076</v>
      </c>
      <c r="F4811" s="151">
        <v>8</v>
      </c>
      <c r="G4811" s="151" t="s">
        <v>1141</v>
      </c>
      <c r="H4811" s="153">
        <v>9</v>
      </c>
      <c r="I4811" s="151">
        <v>17</v>
      </c>
      <c r="J4811" s="154" t="s">
        <v>72</v>
      </c>
    </row>
    <row r="4812" spans="1:10" x14ac:dyDescent="0.3">
      <c r="A4812" s="151">
        <v>4811</v>
      </c>
      <c r="B4812" s="151" t="s">
        <v>10095</v>
      </c>
      <c r="C4812" s="151" t="s">
        <v>10096</v>
      </c>
      <c r="D4812" s="151" t="s">
        <v>10075</v>
      </c>
      <c r="E4812" s="151" t="s">
        <v>10076</v>
      </c>
      <c r="F4812" s="151">
        <v>8</v>
      </c>
      <c r="G4812" s="151" t="s">
        <v>1141</v>
      </c>
      <c r="H4812" s="153">
        <v>9</v>
      </c>
      <c r="I4812" s="151">
        <v>17</v>
      </c>
      <c r="J4812" s="154" t="s">
        <v>72</v>
      </c>
    </row>
    <row r="4813" spans="1:10" x14ac:dyDescent="0.3">
      <c r="A4813" s="151">
        <v>4812</v>
      </c>
      <c r="B4813" s="151" t="s">
        <v>10097</v>
      </c>
      <c r="C4813" s="151" t="s">
        <v>10098</v>
      </c>
      <c r="D4813" s="151" t="s">
        <v>10075</v>
      </c>
      <c r="E4813" s="151" t="s">
        <v>10076</v>
      </c>
      <c r="F4813" s="151">
        <v>8</v>
      </c>
      <c r="G4813" s="151" t="s">
        <v>1141</v>
      </c>
      <c r="H4813" s="153">
        <v>9</v>
      </c>
      <c r="I4813" s="151">
        <v>17</v>
      </c>
      <c r="J4813" s="154" t="s">
        <v>88</v>
      </c>
    </row>
    <row r="4814" spans="1:10" x14ac:dyDescent="0.3">
      <c r="A4814" s="151">
        <v>4813</v>
      </c>
      <c r="B4814" s="151" t="s">
        <v>10099</v>
      </c>
      <c r="C4814" s="151" t="s">
        <v>10100</v>
      </c>
      <c r="D4814" s="151" t="s">
        <v>10075</v>
      </c>
      <c r="E4814" s="151" t="s">
        <v>10076</v>
      </c>
      <c r="F4814" s="151">
        <v>8</v>
      </c>
      <c r="G4814" s="151" t="s">
        <v>1141</v>
      </c>
      <c r="H4814" s="153">
        <v>9</v>
      </c>
      <c r="I4814" s="151">
        <v>17</v>
      </c>
      <c r="J4814" s="154" t="s">
        <v>72</v>
      </c>
    </row>
    <row r="4815" spans="1:10" x14ac:dyDescent="0.3">
      <c r="A4815" s="151">
        <v>4814</v>
      </c>
      <c r="B4815" s="151" t="s">
        <v>10101</v>
      </c>
      <c r="C4815" s="151" t="s">
        <v>10102</v>
      </c>
      <c r="D4815" s="151" t="s">
        <v>10075</v>
      </c>
      <c r="E4815" s="151" t="s">
        <v>10076</v>
      </c>
      <c r="F4815" s="151">
        <v>8</v>
      </c>
      <c r="G4815" s="151" t="s">
        <v>1141</v>
      </c>
      <c r="H4815" s="153">
        <v>9</v>
      </c>
      <c r="I4815" s="151">
        <v>17</v>
      </c>
      <c r="J4815" s="154" t="s">
        <v>72</v>
      </c>
    </row>
    <row r="4816" spans="1:10" x14ac:dyDescent="0.3">
      <c r="A4816" s="151">
        <v>4815</v>
      </c>
      <c r="B4816" s="151" t="s">
        <v>10103</v>
      </c>
      <c r="C4816" s="151" t="s">
        <v>10104</v>
      </c>
      <c r="D4816" s="151" t="s">
        <v>10075</v>
      </c>
      <c r="E4816" s="151" t="s">
        <v>10076</v>
      </c>
      <c r="F4816" s="151">
        <v>8</v>
      </c>
      <c r="G4816" s="151" t="s">
        <v>1141</v>
      </c>
      <c r="H4816" s="153">
        <v>9</v>
      </c>
      <c r="I4816" s="151">
        <v>17</v>
      </c>
      <c r="J4816" s="154" t="s">
        <v>72</v>
      </c>
    </row>
    <row r="4817" spans="1:10" x14ac:dyDescent="0.3">
      <c r="A4817" s="151">
        <v>4816</v>
      </c>
      <c r="B4817" s="151" t="s">
        <v>10105</v>
      </c>
      <c r="C4817" s="151" t="s">
        <v>10106</v>
      </c>
      <c r="D4817" s="151" t="s">
        <v>10075</v>
      </c>
      <c r="E4817" s="151" t="s">
        <v>10076</v>
      </c>
      <c r="F4817" s="151">
        <v>8</v>
      </c>
      <c r="G4817" s="151" t="s">
        <v>1141</v>
      </c>
      <c r="H4817" s="153">
        <v>9</v>
      </c>
      <c r="I4817" s="151">
        <v>17</v>
      </c>
      <c r="J4817" s="154" t="s">
        <v>72</v>
      </c>
    </row>
    <row r="4818" spans="1:10" x14ac:dyDescent="0.3">
      <c r="A4818" s="151">
        <v>4817</v>
      </c>
      <c r="B4818" s="151" t="s">
        <v>10107</v>
      </c>
      <c r="C4818" s="151" t="s">
        <v>10108</v>
      </c>
      <c r="D4818" s="151" t="s">
        <v>10075</v>
      </c>
      <c r="E4818" s="151" t="s">
        <v>10076</v>
      </c>
      <c r="F4818" s="151">
        <v>8</v>
      </c>
      <c r="G4818" s="151" t="s">
        <v>1141</v>
      </c>
      <c r="H4818" s="153">
        <v>9</v>
      </c>
      <c r="I4818" s="151">
        <v>17</v>
      </c>
      <c r="J4818" s="154" t="s">
        <v>72</v>
      </c>
    </row>
    <row r="4819" spans="1:10" x14ac:dyDescent="0.3">
      <c r="A4819" s="151">
        <v>4818</v>
      </c>
      <c r="B4819" s="151" t="s">
        <v>10109</v>
      </c>
      <c r="C4819" s="151" t="s">
        <v>10110</v>
      </c>
      <c r="D4819" s="151" t="s">
        <v>10075</v>
      </c>
      <c r="E4819" s="151" t="s">
        <v>10076</v>
      </c>
      <c r="F4819" s="151">
        <v>8</v>
      </c>
      <c r="G4819" s="151" t="s">
        <v>1141</v>
      </c>
      <c r="H4819" s="153">
        <v>9</v>
      </c>
      <c r="I4819" s="151">
        <v>17</v>
      </c>
      <c r="J4819" s="154" t="s">
        <v>72</v>
      </c>
    </row>
    <row r="4820" spans="1:10" x14ac:dyDescent="0.3">
      <c r="A4820" s="151">
        <v>4819</v>
      </c>
      <c r="B4820" s="151" t="s">
        <v>10111</v>
      </c>
      <c r="C4820" s="151" t="s">
        <v>10112</v>
      </c>
      <c r="D4820" s="151" t="s">
        <v>10075</v>
      </c>
      <c r="E4820" s="151" t="s">
        <v>10076</v>
      </c>
      <c r="F4820" s="151">
        <v>8</v>
      </c>
      <c r="G4820" s="151" t="s">
        <v>1141</v>
      </c>
      <c r="H4820" s="153">
        <v>7</v>
      </c>
      <c r="I4820" s="151">
        <v>14</v>
      </c>
      <c r="J4820" s="154" t="s">
        <v>75</v>
      </c>
    </row>
    <row r="4821" spans="1:10" x14ac:dyDescent="0.3">
      <c r="A4821" s="151">
        <v>4820</v>
      </c>
      <c r="B4821" s="151" t="s">
        <v>10113</v>
      </c>
      <c r="C4821" s="151" t="s">
        <v>10114</v>
      </c>
      <c r="D4821" s="151" t="s">
        <v>10075</v>
      </c>
      <c r="E4821" s="151" t="s">
        <v>10076</v>
      </c>
      <c r="F4821" s="151">
        <v>8</v>
      </c>
      <c r="G4821" s="151" t="s">
        <v>1141</v>
      </c>
      <c r="H4821" s="153">
        <v>9</v>
      </c>
      <c r="I4821" s="151">
        <v>17</v>
      </c>
      <c r="J4821" s="154" t="s">
        <v>72</v>
      </c>
    </row>
    <row r="4822" spans="1:10" x14ac:dyDescent="0.3">
      <c r="A4822" s="151">
        <v>4821</v>
      </c>
      <c r="B4822" s="151" t="s">
        <v>10115</v>
      </c>
      <c r="C4822" s="151" t="s">
        <v>10116</v>
      </c>
      <c r="D4822" s="151" t="s">
        <v>10075</v>
      </c>
      <c r="E4822" s="151" t="s">
        <v>10076</v>
      </c>
      <c r="F4822" s="151">
        <v>8</v>
      </c>
      <c r="G4822" s="151" t="s">
        <v>1141</v>
      </c>
      <c r="H4822" s="153">
        <v>7</v>
      </c>
      <c r="I4822" s="151">
        <v>14</v>
      </c>
      <c r="J4822" s="154" t="s">
        <v>75</v>
      </c>
    </row>
    <row r="4823" spans="1:10" x14ac:dyDescent="0.3">
      <c r="A4823" s="151">
        <v>4822</v>
      </c>
      <c r="B4823" s="151" t="s">
        <v>10117</v>
      </c>
      <c r="C4823" s="151" t="s">
        <v>10118</v>
      </c>
      <c r="D4823" s="151" t="s">
        <v>10119</v>
      </c>
      <c r="E4823" s="151" t="s">
        <v>10120</v>
      </c>
      <c r="F4823" s="151">
        <v>8</v>
      </c>
      <c r="G4823" s="151" t="s">
        <v>1141</v>
      </c>
      <c r="H4823" s="153">
        <v>8</v>
      </c>
      <c r="I4823" s="151">
        <v>16</v>
      </c>
      <c r="J4823" s="154" t="s">
        <v>161</v>
      </c>
    </row>
    <row r="4824" spans="1:10" x14ac:dyDescent="0.3">
      <c r="A4824" s="151">
        <v>4823</v>
      </c>
      <c r="B4824" s="151" t="s">
        <v>10121</v>
      </c>
      <c r="C4824" s="151" t="s">
        <v>10122</v>
      </c>
      <c r="D4824" s="151" t="s">
        <v>10119</v>
      </c>
      <c r="E4824" s="151" t="s">
        <v>10120</v>
      </c>
      <c r="F4824" s="151">
        <v>8</v>
      </c>
      <c r="G4824" s="151" t="s">
        <v>1141</v>
      </c>
      <c r="H4824" s="153">
        <v>8</v>
      </c>
      <c r="I4824" s="151">
        <v>16</v>
      </c>
      <c r="J4824" s="154" t="s">
        <v>161</v>
      </c>
    </row>
    <row r="4825" spans="1:10" x14ac:dyDescent="0.3">
      <c r="A4825" s="151">
        <v>4824</v>
      </c>
      <c r="B4825" s="151" t="s">
        <v>10123</v>
      </c>
      <c r="C4825" s="151" t="s">
        <v>10124</v>
      </c>
      <c r="D4825" s="151" t="s">
        <v>10119</v>
      </c>
      <c r="E4825" s="151" t="s">
        <v>10120</v>
      </c>
      <c r="F4825" s="151">
        <v>8</v>
      </c>
      <c r="G4825" s="151" t="s">
        <v>1141</v>
      </c>
      <c r="H4825" s="153">
        <v>8</v>
      </c>
      <c r="I4825" s="151">
        <v>16</v>
      </c>
      <c r="J4825" s="154" t="s">
        <v>161</v>
      </c>
    </row>
    <row r="4826" spans="1:10" x14ac:dyDescent="0.3">
      <c r="A4826" s="151">
        <v>4825</v>
      </c>
      <c r="B4826" s="151" t="s">
        <v>10125</v>
      </c>
      <c r="C4826" s="151" t="s">
        <v>10126</v>
      </c>
      <c r="D4826" s="151" t="s">
        <v>10119</v>
      </c>
      <c r="E4826" s="151" t="s">
        <v>10120</v>
      </c>
      <c r="F4826" s="151">
        <v>8</v>
      </c>
      <c r="G4826" s="151" t="s">
        <v>1141</v>
      </c>
      <c r="H4826" s="153">
        <v>8</v>
      </c>
      <c r="I4826" s="151">
        <v>16</v>
      </c>
      <c r="J4826" s="154" t="s">
        <v>161</v>
      </c>
    </row>
    <row r="4827" spans="1:10" x14ac:dyDescent="0.3">
      <c r="A4827" s="151">
        <v>4826</v>
      </c>
      <c r="B4827" s="151" t="s">
        <v>10127</v>
      </c>
      <c r="C4827" s="151" t="s">
        <v>10128</v>
      </c>
      <c r="D4827" s="151" t="s">
        <v>10119</v>
      </c>
      <c r="E4827" s="151" t="s">
        <v>10120</v>
      </c>
      <c r="F4827" s="151">
        <v>8</v>
      </c>
      <c r="G4827" s="151" t="s">
        <v>1141</v>
      </c>
      <c r="H4827" s="153">
        <v>8</v>
      </c>
      <c r="I4827" s="151">
        <v>16</v>
      </c>
      <c r="J4827" s="154" t="s">
        <v>161</v>
      </c>
    </row>
    <row r="4828" spans="1:10" x14ac:dyDescent="0.3">
      <c r="A4828" s="151">
        <v>4827</v>
      </c>
      <c r="B4828" s="151" t="s">
        <v>10129</v>
      </c>
      <c r="C4828" s="151" t="s">
        <v>10130</v>
      </c>
      <c r="D4828" s="151" t="s">
        <v>10119</v>
      </c>
      <c r="E4828" s="151" t="s">
        <v>10120</v>
      </c>
      <c r="F4828" s="151">
        <v>8</v>
      </c>
      <c r="G4828" s="151" t="s">
        <v>1141</v>
      </c>
      <c r="H4828" s="153">
        <v>8</v>
      </c>
      <c r="I4828" s="151">
        <v>16</v>
      </c>
      <c r="J4828" s="154" t="s">
        <v>161</v>
      </c>
    </row>
    <row r="4829" spans="1:10" x14ac:dyDescent="0.3">
      <c r="A4829" s="151">
        <v>4828</v>
      </c>
      <c r="B4829" s="151" t="s">
        <v>10131</v>
      </c>
      <c r="C4829" s="151" t="s">
        <v>10132</v>
      </c>
      <c r="D4829" s="151" t="s">
        <v>10119</v>
      </c>
      <c r="E4829" s="151" t="s">
        <v>10120</v>
      </c>
      <c r="F4829" s="151">
        <v>8</v>
      </c>
      <c r="G4829" s="151" t="s">
        <v>1141</v>
      </c>
      <c r="H4829" s="153">
        <v>8</v>
      </c>
      <c r="I4829" s="151">
        <v>16</v>
      </c>
      <c r="J4829" s="154" t="s">
        <v>161</v>
      </c>
    </row>
    <row r="4830" spans="1:10" x14ac:dyDescent="0.3">
      <c r="A4830" s="151">
        <v>4829</v>
      </c>
      <c r="B4830" s="151" t="s">
        <v>10133</v>
      </c>
      <c r="C4830" s="151" t="s">
        <v>10134</v>
      </c>
      <c r="D4830" s="151" t="s">
        <v>10119</v>
      </c>
      <c r="E4830" s="151" t="s">
        <v>10120</v>
      </c>
      <c r="F4830" s="151">
        <v>8</v>
      </c>
      <c r="G4830" s="151" t="s">
        <v>1141</v>
      </c>
      <c r="H4830" s="153">
        <v>8</v>
      </c>
      <c r="I4830" s="151">
        <v>16</v>
      </c>
      <c r="J4830" s="154" t="s">
        <v>161</v>
      </c>
    </row>
    <row r="4831" spans="1:10" x14ac:dyDescent="0.3">
      <c r="A4831" s="151">
        <v>4830</v>
      </c>
      <c r="B4831" s="151" t="s">
        <v>10135</v>
      </c>
      <c r="C4831" s="151" t="s">
        <v>10136</v>
      </c>
      <c r="D4831" s="151" t="s">
        <v>10119</v>
      </c>
      <c r="E4831" s="151" t="s">
        <v>10120</v>
      </c>
      <c r="F4831" s="151">
        <v>8</v>
      </c>
      <c r="G4831" s="151" t="s">
        <v>1141</v>
      </c>
      <c r="H4831" s="153">
        <v>9</v>
      </c>
      <c r="I4831" s="151">
        <v>17</v>
      </c>
      <c r="J4831" s="154" t="s">
        <v>72</v>
      </c>
    </row>
    <row r="4832" spans="1:10" x14ac:dyDescent="0.3">
      <c r="A4832" s="151">
        <v>4831</v>
      </c>
      <c r="B4832" s="151" t="s">
        <v>10137</v>
      </c>
      <c r="C4832" s="151" t="s">
        <v>10138</v>
      </c>
      <c r="D4832" s="151" t="s">
        <v>10119</v>
      </c>
      <c r="E4832" s="151" t="s">
        <v>10120</v>
      </c>
      <c r="F4832" s="151">
        <v>8</v>
      </c>
      <c r="G4832" s="151" t="s">
        <v>1141</v>
      </c>
      <c r="H4832" s="153">
        <v>7</v>
      </c>
      <c r="I4832" s="151">
        <v>14</v>
      </c>
      <c r="J4832" s="154" t="s">
        <v>75</v>
      </c>
    </row>
    <row r="4833" spans="1:10" x14ac:dyDescent="0.3">
      <c r="A4833" s="151">
        <v>4832</v>
      </c>
      <c r="B4833" s="151" t="s">
        <v>10139</v>
      </c>
      <c r="C4833" s="151" t="s">
        <v>10140</v>
      </c>
      <c r="D4833" s="151" t="s">
        <v>10119</v>
      </c>
      <c r="E4833" s="151" t="s">
        <v>10120</v>
      </c>
      <c r="F4833" s="151">
        <v>8</v>
      </c>
      <c r="G4833" s="151" t="s">
        <v>1141</v>
      </c>
      <c r="H4833" s="153">
        <v>7</v>
      </c>
      <c r="I4833" s="151">
        <v>14</v>
      </c>
      <c r="J4833" s="154" t="s">
        <v>75</v>
      </c>
    </row>
    <row r="4834" spans="1:10" x14ac:dyDescent="0.3">
      <c r="A4834" s="151">
        <v>4833</v>
      </c>
      <c r="B4834" s="151" t="s">
        <v>10141</v>
      </c>
      <c r="C4834" s="151" t="s">
        <v>10142</v>
      </c>
      <c r="D4834" s="151" t="s">
        <v>10119</v>
      </c>
      <c r="E4834" s="151" t="s">
        <v>10120</v>
      </c>
      <c r="F4834" s="151">
        <v>8</v>
      </c>
      <c r="G4834" s="151" t="s">
        <v>1141</v>
      </c>
      <c r="H4834" s="153">
        <v>7</v>
      </c>
      <c r="I4834" s="151">
        <v>14</v>
      </c>
      <c r="J4834" s="154" t="s">
        <v>75</v>
      </c>
    </row>
    <row r="4835" spans="1:10" x14ac:dyDescent="0.3">
      <c r="A4835" s="151">
        <v>4834</v>
      </c>
      <c r="B4835" s="151" t="s">
        <v>10143</v>
      </c>
      <c r="C4835" s="151" t="s">
        <v>10144</v>
      </c>
      <c r="D4835" s="151" t="s">
        <v>10119</v>
      </c>
      <c r="E4835" s="151" t="s">
        <v>10120</v>
      </c>
      <c r="F4835" s="151">
        <v>8</v>
      </c>
      <c r="G4835" s="151" t="s">
        <v>1141</v>
      </c>
      <c r="H4835" s="153">
        <v>7</v>
      </c>
      <c r="I4835" s="151">
        <v>14</v>
      </c>
      <c r="J4835" s="154" t="s">
        <v>75</v>
      </c>
    </row>
    <row r="4836" spans="1:10" x14ac:dyDescent="0.3">
      <c r="A4836" s="151">
        <v>4835</v>
      </c>
      <c r="B4836" s="151" t="s">
        <v>10145</v>
      </c>
      <c r="C4836" s="151" t="s">
        <v>10146</v>
      </c>
      <c r="D4836" s="151" t="s">
        <v>10119</v>
      </c>
      <c r="E4836" s="151" t="s">
        <v>10120</v>
      </c>
      <c r="F4836" s="151">
        <v>8</v>
      </c>
      <c r="G4836" s="151" t="s">
        <v>1141</v>
      </c>
      <c r="H4836" s="153">
        <v>7</v>
      </c>
      <c r="I4836" s="151">
        <v>14</v>
      </c>
      <c r="J4836" s="154" t="s">
        <v>75</v>
      </c>
    </row>
    <row r="4837" spans="1:10" x14ac:dyDescent="0.3">
      <c r="A4837" s="151">
        <v>4836</v>
      </c>
      <c r="B4837" s="151" t="s">
        <v>10147</v>
      </c>
      <c r="C4837" s="151" t="s">
        <v>10148</v>
      </c>
      <c r="D4837" s="151" t="s">
        <v>10119</v>
      </c>
      <c r="E4837" s="151" t="s">
        <v>10120</v>
      </c>
      <c r="F4837" s="151">
        <v>8</v>
      </c>
      <c r="G4837" s="151" t="s">
        <v>1141</v>
      </c>
      <c r="H4837" s="153">
        <v>7</v>
      </c>
      <c r="I4837" s="151">
        <v>14</v>
      </c>
      <c r="J4837" s="154" t="s">
        <v>75</v>
      </c>
    </row>
    <row r="4838" spans="1:10" x14ac:dyDescent="0.3">
      <c r="A4838" s="151">
        <v>4837</v>
      </c>
      <c r="B4838" s="151" t="s">
        <v>10149</v>
      </c>
      <c r="C4838" s="151" t="s">
        <v>10150</v>
      </c>
      <c r="D4838" s="151" t="s">
        <v>10119</v>
      </c>
      <c r="E4838" s="151" t="s">
        <v>10120</v>
      </c>
      <c r="F4838" s="151">
        <v>8</v>
      </c>
      <c r="G4838" s="151" t="s">
        <v>1141</v>
      </c>
      <c r="H4838" s="153">
        <v>7</v>
      </c>
      <c r="I4838" s="151">
        <v>14</v>
      </c>
      <c r="J4838" s="154" t="s">
        <v>75</v>
      </c>
    </row>
    <row r="4839" spans="1:10" x14ac:dyDescent="0.3">
      <c r="A4839" s="151">
        <v>4838</v>
      </c>
      <c r="B4839" s="151" t="s">
        <v>10151</v>
      </c>
      <c r="C4839" s="151" t="s">
        <v>10152</v>
      </c>
      <c r="D4839" s="151" t="s">
        <v>10119</v>
      </c>
      <c r="E4839" s="151" t="s">
        <v>10120</v>
      </c>
      <c r="F4839" s="151">
        <v>8</v>
      </c>
      <c r="G4839" s="151" t="s">
        <v>1141</v>
      </c>
      <c r="H4839" s="153">
        <v>7</v>
      </c>
      <c r="I4839" s="151">
        <v>14</v>
      </c>
      <c r="J4839" s="154" t="s">
        <v>75</v>
      </c>
    </row>
    <row r="4840" spans="1:10" x14ac:dyDescent="0.3">
      <c r="A4840" s="151">
        <v>4839</v>
      </c>
      <c r="B4840" s="151" t="s">
        <v>10153</v>
      </c>
      <c r="C4840" s="151" t="s">
        <v>10154</v>
      </c>
      <c r="D4840" s="151" t="s">
        <v>10119</v>
      </c>
      <c r="E4840" s="151" t="s">
        <v>10120</v>
      </c>
      <c r="F4840" s="151">
        <v>8</v>
      </c>
      <c r="G4840" s="151" t="s">
        <v>1141</v>
      </c>
      <c r="H4840" s="153">
        <v>7</v>
      </c>
      <c r="I4840" s="151">
        <v>14</v>
      </c>
      <c r="J4840" s="154" t="s">
        <v>75</v>
      </c>
    </row>
    <row r="4841" spans="1:10" x14ac:dyDescent="0.3">
      <c r="A4841" s="151">
        <v>4840</v>
      </c>
      <c r="B4841" s="151" t="s">
        <v>10155</v>
      </c>
      <c r="C4841" s="151" t="s">
        <v>10156</v>
      </c>
      <c r="D4841" s="151" t="s">
        <v>10119</v>
      </c>
      <c r="E4841" s="151" t="s">
        <v>10120</v>
      </c>
      <c r="F4841" s="151">
        <v>8</v>
      </c>
      <c r="G4841" s="151" t="s">
        <v>1141</v>
      </c>
      <c r="H4841" s="153">
        <v>7</v>
      </c>
      <c r="I4841" s="151">
        <v>14</v>
      </c>
      <c r="J4841" s="154" t="s">
        <v>75</v>
      </c>
    </row>
    <row r="4842" spans="1:10" x14ac:dyDescent="0.3">
      <c r="A4842" s="151">
        <v>4841</v>
      </c>
      <c r="B4842" s="151" t="s">
        <v>10157</v>
      </c>
      <c r="C4842" s="151" t="s">
        <v>10158</v>
      </c>
      <c r="D4842" s="151" t="s">
        <v>10119</v>
      </c>
      <c r="E4842" s="151" t="s">
        <v>10120</v>
      </c>
      <c r="F4842" s="151">
        <v>8</v>
      </c>
      <c r="G4842" s="151" t="s">
        <v>1141</v>
      </c>
      <c r="H4842" s="153">
        <v>7</v>
      </c>
      <c r="I4842" s="151">
        <v>14</v>
      </c>
      <c r="J4842" s="154" t="s">
        <v>75</v>
      </c>
    </row>
    <row r="4843" spans="1:10" x14ac:dyDescent="0.3">
      <c r="A4843" s="151">
        <v>4842</v>
      </c>
      <c r="B4843" s="151" t="s">
        <v>10159</v>
      </c>
      <c r="C4843" s="151" t="s">
        <v>10160</v>
      </c>
      <c r="D4843" s="151" t="s">
        <v>10119</v>
      </c>
      <c r="E4843" s="151" t="s">
        <v>10120</v>
      </c>
      <c r="F4843" s="151">
        <v>8</v>
      </c>
      <c r="G4843" s="151" t="s">
        <v>1141</v>
      </c>
      <c r="H4843" s="153">
        <v>7</v>
      </c>
      <c r="I4843" s="151">
        <v>14</v>
      </c>
      <c r="J4843" s="154" t="s">
        <v>75</v>
      </c>
    </row>
    <row r="4844" spans="1:10" x14ac:dyDescent="0.3">
      <c r="A4844" s="151">
        <v>4843</v>
      </c>
      <c r="B4844" s="151" t="s">
        <v>10161</v>
      </c>
      <c r="C4844" s="151" t="s">
        <v>10162</v>
      </c>
      <c r="D4844" s="151" t="s">
        <v>10119</v>
      </c>
      <c r="E4844" s="151" t="s">
        <v>10120</v>
      </c>
      <c r="F4844" s="151">
        <v>8</v>
      </c>
      <c r="G4844" s="151" t="s">
        <v>1141</v>
      </c>
      <c r="H4844" s="153">
        <v>7</v>
      </c>
      <c r="I4844" s="151">
        <v>14</v>
      </c>
      <c r="J4844" s="154" t="s">
        <v>75</v>
      </c>
    </row>
    <row r="4845" spans="1:10" x14ac:dyDescent="0.3">
      <c r="A4845" s="151">
        <v>4844</v>
      </c>
      <c r="B4845" s="151" t="s">
        <v>10163</v>
      </c>
      <c r="C4845" s="151" t="s">
        <v>10164</v>
      </c>
      <c r="D4845" s="151" t="s">
        <v>10165</v>
      </c>
      <c r="E4845" s="151" t="s">
        <v>10166</v>
      </c>
      <c r="F4845" s="151">
        <v>8</v>
      </c>
      <c r="G4845" s="151" t="s">
        <v>1141</v>
      </c>
      <c r="H4845" s="153">
        <v>9</v>
      </c>
      <c r="I4845" s="151">
        <v>17</v>
      </c>
      <c r="J4845" s="154" t="s">
        <v>72</v>
      </c>
    </row>
    <row r="4846" spans="1:10" x14ac:dyDescent="0.3">
      <c r="A4846" s="151">
        <v>4845</v>
      </c>
      <c r="B4846" s="151" t="s">
        <v>10167</v>
      </c>
      <c r="C4846" s="151" t="s">
        <v>10168</v>
      </c>
      <c r="D4846" s="151" t="s">
        <v>10165</v>
      </c>
      <c r="E4846" s="151" t="s">
        <v>10166</v>
      </c>
      <c r="F4846" s="151">
        <v>8</v>
      </c>
      <c r="G4846" s="151" t="s">
        <v>1141</v>
      </c>
      <c r="H4846" s="153">
        <v>9</v>
      </c>
      <c r="I4846" s="151">
        <v>17</v>
      </c>
      <c r="J4846" s="154" t="s">
        <v>72</v>
      </c>
    </row>
    <row r="4847" spans="1:10" x14ac:dyDescent="0.3">
      <c r="A4847" s="151">
        <v>4846</v>
      </c>
      <c r="B4847" s="151" t="s">
        <v>10169</v>
      </c>
      <c r="C4847" s="151" t="s">
        <v>10170</v>
      </c>
      <c r="D4847" s="151" t="s">
        <v>10165</v>
      </c>
      <c r="E4847" s="151" t="s">
        <v>10166</v>
      </c>
      <c r="F4847" s="151">
        <v>8</v>
      </c>
      <c r="G4847" s="151" t="s">
        <v>1141</v>
      </c>
      <c r="H4847" s="153">
        <v>9</v>
      </c>
      <c r="I4847" s="151">
        <v>17</v>
      </c>
      <c r="J4847" s="154" t="s">
        <v>72</v>
      </c>
    </row>
    <row r="4848" spans="1:10" x14ac:dyDescent="0.3">
      <c r="A4848" s="151">
        <v>4847</v>
      </c>
      <c r="B4848" s="151" t="s">
        <v>10171</v>
      </c>
      <c r="C4848" s="151" t="s">
        <v>10172</v>
      </c>
      <c r="D4848" s="151" t="s">
        <v>10165</v>
      </c>
      <c r="E4848" s="151" t="s">
        <v>10166</v>
      </c>
      <c r="F4848" s="151">
        <v>8</v>
      </c>
      <c r="G4848" s="151" t="s">
        <v>1141</v>
      </c>
      <c r="H4848" s="153">
        <v>9</v>
      </c>
      <c r="I4848" s="151">
        <v>17</v>
      </c>
      <c r="J4848" s="154" t="s">
        <v>72</v>
      </c>
    </row>
    <row r="4849" spans="1:10" x14ac:dyDescent="0.3">
      <c r="A4849" s="151">
        <v>4848</v>
      </c>
      <c r="B4849" s="151" t="s">
        <v>10173</v>
      </c>
      <c r="C4849" s="151" t="s">
        <v>10174</v>
      </c>
      <c r="D4849" s="151" t="s">
        <v>10165</v>
      </c>
      <c r="E4849" s="151" t="s">
        <v>10166</v>
      </c>
      <c r="F4849" s="151">
        <v>8</v>
      </c>
      <c r="G4849" s="151" t="s">
        <v>1141</v>
      </c>
      <c r="H4849" s="153">
        <v>9</v>
      </c>
      <c r="I4849" s="151">
        <v>17</v>
      </c>
      <c r="J4849" s="154" t="s">
        <v>72</v>
      </c>
    </row>
    <row r="4850" spans="1:10" x14ac:dyDescent="0.3">
      <c r="A4850" s="151">
        <v>4849</v>
      </c>
      <c r="B4850" s="151" t="s">
        <v>10175</v>
      </c>
      <c r="C4850" s="151" t="s">
        <v>10176</v>
      </c>
      <c r="D4850" s="151" t="s">
        <v>10165</v>
      </c>
      <c r="E4850" s="151" t="s">
        <v>10166</v>
      </c>
      <c r="F4850" s="151">
        <v>8</v>
      </c>
      <c r="G4850" s="151" t="s">
        <v>1141</v>
      </c>
      <c r="H4850" s="153">
        <v>9</v>
      </c>
      <c r="I4850" s="151">
        <v>17</v>
      </c>
      <c r="J4850" s="154" t="s">
        <v>72</v>
      </c>
    </row>
    <row r="4851" spans="1:10" x14ac:dyDescent="0.3">
      <c r="A4851" s="151">
        <v>4850</v>
      </c>
      <c r="B4851" s="151" t="s">
        <v>10177</v>
      </c>
      <c r="C4851" s="151" t="s">
        <v>10178</v>
      </c>
      <c r="D4851" s="151" t="s">
        <v>10165</v>
      </c>
      <c r="E4851" s="151" t="s">
        <v>10166</v>
      </c>
      <c r="F4851" s="151">
        <v>8</v>
      </c>
      <c r="G4851" s="151" t="s">
        <v>1141</v>
      </c>
      <c r="H4851" s="153">
        <v>9</v>
      </c>
      <c r="I4851" s="151">
        <v>17</v>
      </c>
      <c r="J4851" s="154" t="s">
        <v>72</v>
      </c>
    </row>
    <row r="4852" spans="1:10" x14ac:dyDescent="0.3">
      <c r="A4852" s="151">
        <v>4851</v>
      </c>
      <c r="B4852" s="151" t="s">
        <v>10179</v>
      </c>
      <c r="C4852" s="151" t="s">
        <v>10180</v>
      </c>
      <c r="D4852" s="151" t="s">
        <v>10165</v>
      </c>
      <c r="E4852" s="151" t="s">
        <v>10166</v>
      </c>
      <c r="F4852" s="151">
        <v>8</v>
      </c>
      <c r="G4852" s="151" t="s">
        <v>1141</v>
      </c>
      <c r="H4852" s="153">
        <v>8</v>
      </c>
      <c r="I4852" s="151">
        <v>16</v>
      </c>
      <c r="J4852" s="154" t="s">
        <v>161</v>
      </c>
    </row>
    <row r="4853" spans="1:10" x14ac:dyDescent="0.3">
      <c r="A4853" s="151">
        <v>4852</v>
      </c>
      <c r="B4853" s="151" t="s">
        <v>10181</v>
      </c>
      <c r="C4853" s="151" t="s">
        <v>10182</v>
      </c>
      <c r="D4853" s="151" t="s">
        <v>10165</v>
      </c>
      <c r="E4853" s="151" t="s">
        <v>10166</v>
      </c>
      <c r="F4853" s="151">
        <v>8</v>
      </c>
      <c r="G4853" s="151" t="s">
        <v>1141</v>
      </c>
      <c r="H4853" s="153">
        <v>8</v>
      </c>
      <c r="I4853" s="151">
        <v>16</v>
      </c>
      <c r="J4853" s="154" t="s">
        <v>161</v>
      </c>
    </row>
    <row r="4854" spans="1:10" x14ac:dyDescent="0.3">
      <c r="A4854" s="151">
        <v>4853</v>
      </c>
      <c r="B4854" s="151" t="s">
        <v>10183</v>
      </c>
      <c r="C4854" s="151" t="s">
        <v>10184</v>
      </c>
      <c r="D4854" s="151" t="s">
        <v>10165</v>
      </c>
      <c r="E4854" s="151" t="s">
        <v>10166</v>
      </c>
      <c r="F4854" s="151">
        <v>8</v>
      </c>
      <c r="G4854" s="151" t="s">
        <v>1141</v>
      </c>
      <c r="H4854" s="153">
        <v>8</v>
      </c>
      <c r="I4854" s="151">
        <v>16</v>
      </c>
      <c r="J4854" s="154" t="s">
        <v>161</v>
      </c>
    </row>
    <row r="4855" spans="1:10" x14ac:dyDescent="0.3">
      <c r="A4855" s="151">
        <v>4854</v>
      </c>
      <c r="B4855" s="151" t="s">
        <v>10185</v>
      </c>
      <c r="C4855" s="151" t="s">
        <v>10186</v>
      </c>
      <c r="D4855" s="151" t="s">
        <v>10165</v>
      </c>
      <c r="E4855" s="151" t="s">
        <v>10166</v>
      </c>
      <c r="F4855" s="151">
        <v>8</v>
      </c>
      <c r="G4855" s="151" t="s">
        <v>1141</v>
      </c>
      <c r="H4855" s="153">
        <v>8</v>
      </c>
      <c r="I4855" s="151">
        <v>16</v>
      </c>
      <c r="J4855" s="154" t="s">
        <v>161</v>
      </c>
    </row>
    <row r="4856" spans="1:10" x14ac:dyDescent="0.3">
      <c r="A4856" s="151">
        <v>4855</v>
      </c>
      <c r="B4856" s="151" t="s">
        <v>10187</v>
      </c>
      <c r="C4856" s="151" t="s">
        <v>10188</v>
      </c>
      <c r="D4856" s="151" t="s">
        <v>10165</v>
      </c>
      <c r="E4856" s="151" t="s">
        <v>10166</v>
      </c>
      <c r="F4856" s="151">
        <v>8</v>
      </c>
      <c r="G4856" s="151" t="s">
        <v>1141</v>
      </c>
      <c r="H4856" s="153">
        <v>9</v>
      </c>
      <c r="I4856" s="151">
        <v>17</v>
      </c>
      <c r="J4856" s="154" t="s">
        <v>72</v>
      </c>
    </row>
    <row r="4857" spans="1:10" x14ac:dyDescent="0.3">
      <c r="A4857" s="151">
        <v>4856</v>
      </c>
      <c r="B4857" s="151" t="s">
        <v>10189</v>
      </c>
      <c r="C4857" s="151" t="s">
        <v>10190</v>
      </c>
      <c r="D4857" s="151" t="s">
        <v>10165</v>
      </c>
      <c r="E4857" s="151" t="s">
        <v>10166</v>
      </c>
      <c r="F4857" s="151">
        <v>8</v>
      </c>
      <c r="G4857" s="151" t="s">
        <v>1141</v>
      </c>
      <c r="H4857" s="153">
        <v>8</v>
      </c>
      <c r="I4857" s="151">
        <v>16</v>
      </c>
      <c r="J4857" s="154" t="s">
        <v>161</v>
      </c>
    </row>
    <row r="4858" spans="1:10" x14ac:dyDescent="0.3">
      <c r="A4858" s="151">
        <v>4857</v>
      </c>
      <c r="B4858" s="151" t="s">
        <v>10191</v>
      </c>
      <c r="C4858" s="151" t="s">
        <v>10192</v>
      </c>
      <c r="D4858" s="151" t="s">
        <v>10165</v>
      </c>
      <c r="E4858" s="151" t="s">
        <v>10166</v>
      </c>
      <c r="F4858" s="151">
        <v>8</v>
      </c>
      <c r="G4858" s="151" t="s">
        <v>1141</v>
      </c>
      <c r="H4858" s="153">
        <v>9</v>
      </c>
      <c r="I4858" s="151">
        <v>17</v>
      </c>
      <c r="J4858" s="154" t="s">
        <v>72</v>
      </c>
    </row>
    <row r="4859" spans="1:10" x14ac:dyDescent="0.3">
      <c r="A4859" s="151">
        <v>4858</v>
      </c>
      <c r="B4859" s="151" t="s">
        <v>10193</v>
      </c>
      <c r="C4859" s="151" t="s">
        <v>10194</v>
      </c>
      <c r="D4859" s="151" t="s">
        <v>10165</v>
      </c>
      <c r="E4859" s="151" t="s">
        <v>10166</v>
      </c>
      <c r="F4859" s="151">
        <v>8</v>
      </c>
      <c r="G4859" s="151" t="s">
        <v>1141</v>
      </c>
      <c r="H4859" s="153">
        <v>9</v>
      </c>
      <c r="I4859" s="151">
        <v>17</v>
      </c>
      <c r="J4859" s="154" t="s">
        <v>72</v>
      </c>
    </row>
    <row r="4860" spans="1:10" x14ac:dyDescent="0.3">
      <c r="A4860" s="151">
        <v>4859</v>
      </c>
      <c r="B4860" s="151" t="s">
        <v>10195</v>
      </c>
      <c r="C4860" s="151" t="s">
        <v>10196</v>
      </c>
      <c r="D4860" s="151" t="s">
        <v>10165</v>
      </c>
      <c r="E4860" s="151" t="s">
        <v>10166</v>
      </c>
      <c r="F4860" s="151">
        <v>8</v>
      </c>
      <c r="G4860" s="151" t="s">
        <v>1141</v>
      </c>
      <c r="H4860" s="153">
        <v>9</v>
      </c>
      <c r="I4860" s="151">
        <v>17</v>
      </c>
      <c r="J4860" s="154" t="s">
        <v>72</v>
      </c>
    </row>
    <row r="4861" spans="1:10" x14ac:dyDescent="0.3">
      <c r="A4861" s="151">
        <v>4860</v>
      </c>
      <c r="B4861" s="151" t="s">
        <v>10197</v>
      </c>
      <c r="C4861" s="151" t="s">
        <v>10198</v>
      </c>
      <c r="D4861" s="151" t="s">
        <v>10165</v>
      </c>
      <c r="E4861" s="151" t="s">
        <v>10166</v>
      </c>
      <c r="F4861" s="151">
        <v>8</v>
      </c>
      <c r="G4861" s="151" t="s">
        <v>1141</v>
      </c>
      <c r="H4861" s="153">
        <v>9</v>
      </c>
      <c r="I4861" s="151">
        <v>17</v>
      </c>
      <c r="J4861" s="154" t="s">
        <v>88</v>
      </c>
    </row>
    <row r="4862" spans="1:10" x14ac:dyDescent="0.3">
      <c r="A4862" s="151">
        <v>4861</v>
      </c>
      <c r="B4862" s="151" t="s">
        <v>10199</v>
      </c>
      <c r="C4862" s="151" t="s">
        <v>10200</v>
      </c>
      <c r="D4862" s="151" t="s">
        <v>10165</v>
      </c>
      <c r="E4862" s="151" t="s">
        <v>10166</v>
      </c>
      <c r="F4862" s="151">
        <v>8</v>
      </c>
      <c r="G4862" s="151" t="s">
        <v>1141</v>
      </c>
      <c r="H4862" s="153">
        <v>9</v>
      </c>
      <c r="I4862" s="151">
        <v>17</v>
      </c>
      <c r="J4862" s="154" t="s">
        <v>72</v>
      </c>
    </row>
    <row r="4863" spans="1:10" x14ac:dyDescent="0.3">
      <c r="A4863" s="151">
        <v>4862</v>
      </c>
      <c r="B4863" s="151" t="s">
        <v>10201</v>
      </c>
      <c r="C4863" s="151" t="s">
        <v>10202</v>
      </c>
      <c r="D4863" s="151" t="s">
        <v>10203</v>
      </c>
      <c r="E4863" s="151" t="s">
        <v>10204</v>
      </c>
      <c r="F4863" s="151">
        <v>8</v>
      </c>
      <c r="G4863" s="151" t="s">
        <v>1141</v>
      </c>
      <c r="H4863" s="153">
        <v>9</v>
      </c>
      <c r="I4863" s="151">
        <v>17</v>
      </c>
      <c r="J4863" s="154" t="s">
        <v>72</v>
      </c>
    </row>
    <row r="4864" spans="1:10" x14ac:dyDescent="0.3">
      <c r="A4864" s="151">
        <v>4863</v>
      </c>
      <c r="B4864" s="151" t="s">
        <v>10205</v>
      </c>
      <c r="C4864" s="151" t="s">
        <v>10206</v>
      </c>
      <c r="D4864" s="151" t="s">
        <v>10203</v>
      </c>
      <c r="E4864" s="151" t="s">
        <v>10204</v>
      </c>
      <c r="F4864" s="151">
        <v>8</v>
      </c>
      <c r="G4864" s="151" t="s">
        <v>1141</v>
      </c>
      <c r="H4864" s="153">
        <v>9</v>
      </c>
      <c r="I4864" s="151">
        <v>17</v>
      </c>
      <c r="J4864" s="154" t="s">
        <v>72</v>
      </c>
    </row>
    <row r="4865" spans="1:10" x14ac:dyDescent="0.3">
      <c r="A4865" s="151">
        <v>4864</v>
      </c>
      <c r="B4865" s="151" t="s">
        <v>10207</v>
      </c>
      <c r="C4865" s="151" t="s">
        <v>10208</v>
      </c>
      <c r="D4865" s="151" t="s">
        <v>10203</v>
      </c>
      <c r="E4865" s="151" t="s">
        <v>10204</v>
      </c>
      <c r="F4865" s="151">
        <v>8</v>
      </c>
      <c r="G4865" s="151" t="s">
        <v>1141</v>
      </c>
      <c r="H4865" s="153">
        <v>8</v>
      </c>
      <c r="I4865" s="151">
        <v>16</v>
      </c>
      <c r="J4865" s="154" t="s">
        <v>161</v>
      </c>
    </row>
    <row r="4866" spans="1:10" x14ac:dyDescent="0.3">
      <c r="A4866" s="151">
        <v>4865</v>
      </c>
      <c r="B4866" s="151" t="s">
        <v>10209</v>
      </c>
      <c r="C4866" s="151" t="s">
        <v>10210</v>
      </c>
      <c r="D4866" s="151" t="s">
        <v>10203</v>
      </c>
      <c r="E4866" s="151" t="s">
        <v>10204</v>
      </c>
      <c r="F4866" s="151">
        <v>8</v>
      </c>
      <c r="G4866" s="151" t="s">
        <v>1141</v>
      </c>
      <c r="H4866" s="153">
        <v>8</v>
      </c>
      <c r="I4866" s="151">
        <v>16</v>
      </c>
      <c r="J4866" s="154" t="s">
        <v>161</v>
      </c>
    </row>
    <row r="4867" spans="1:10" x14ac:dyDescent="0.3">
      <c r="A4867" s="151">
        <v>4866</v>
      </c>
      <c r="B4867" s="151" t="s">
        <v>10211</v>
      </c>
      <c r="C4867" s="151" t="s">
        <v>10212</v>
      </c>
      <c r="D4867" s="151" t="s">
        <v>10203</v>
      </c>
      <c r="E4867" s="151" t="s">
        <v>10204</v>
      </c>
      <c r="F4867" s="151">
        <v>8</v>
      </c>
      <c r="G4867" s="151" t="s">
        <v>1141</v>
      </c>
      <c r="H4867" s="153">
        <v>8</v>
      </c>
      <c r="I4867" s="151">
        <v>16</v>
      </c>
      <c r="J4867" s="154" t="s">
        <v>161</v>
      </c>
    </row>
    <row r="4868" spans="1:10" x14ac:dyDescent="0.3">
      <c r="A4868" s="151">
        <v>4867</v>
      </c>
      <c r="B4868" s="151" t="s">
        <v>10213</v>
      </c>
      <c r="C4868" s="151" t="s">
        <v>10214</v>
      </c>
      <c r="D4868" s="151" t="s">
        <v>10203</v>
      </c>
      <c r="E4868" s="151" t="s">
        <v>10204</v>
      </c>
      <c r="F4868" s="151">
        <v>8</v>
      </c>
      <c r="G4868" s="151" t="s">
        <v>1141</v>
      </c>
      <c r="H4868" s="153">
        <v>8</v>
      </c>
      <c r="I4868" s="151">
        <v>16</v>
      </c>
      <c r="J4868" s="154" t="s">
        <v>161</v>
      </c>
    </row>
    <row r="4869" spans="1:10" x14ac:dyDescent="0.3">
      <c r="A4869" s="151">
        <v>4868</v>
      </c>
      <c r="B4869" s="151" t="s">
        <v>10215</v>
      </c>
      <c r="C4869" s="151" t="s">
        <v>10216</v>
      </c>
      <c r="D4869" s="151" t="s">
        <v>10203</v>
      </c>
      <c r="E4869" s="151" t="s">
        <v>10204</v>
      </c>
      <c r="F4869" s="151">
        <v>8</v>
      </c>
      <c r="G4869" s="151" t="s">
        <v>1141</v>
      </c>
      <c r="H4869" s="153">
        <v>8</v>
      </c>
      <c r="I4869" s="151">
        <v>16</v>
      </c>
      <c r="J4869" s="154" t="s">
        <v>161</v>
      </c>
    </row>
    <row r="4870" spans="1:10" x14ac:dyDescent="0.3">
      <c r="A4870" s="151">
        <v>4869</v>
      </c>
      <c r="B4870" s="151" t="s">
        <v>10217</v>
      </c>
      <c r="C4870" s="151" t="s">
        <v>10218</v>
      </c>
      <c r="D4870" s="151" t="s">
        <v>10203</v>
      </c>
      <c r="E4870" s="151" t="s">
        <v>10204</v>
      </c>
      <c r="F4870" s="151">
        <v>8</v>
      </c>
      <c r="G4870" s="151" t="s">
        <v>1141</v>
      </c>
      <c r="H4870" s="153">
        <v>9</v>
      </c>
      <c r="I4870" s="151">
        <v>17</v>
      </c>
      <c r="J4870" s="154" t="s">
        <v>72</v>
      </c>
    </row>
    <row r="4871" spans="1:10" x14ac:dyDescent="0.3">
      <c r="A4871" s="151">
        <v>4870</v>
      </c>
      <c r="B4871" s="151" t="s">
        <v>10219</v>
      </c>
      <c r="C4871" s="151" t="s">
        <v>10220</v>
      </c>
      <c r="D4871" s="151" t="s">
        <v>10203</v>
      </c>
      <c r="E4871" s="151" t="s">
        <v>10204</v>
      </c>
      <c r="F4871" s="151">
        <v>8</v>
      </c>
      <c r="G4871" s="151" t="s">
        <v>1141</v>
      </c>
      <c r="H4871" s="153">
        <v>9</v>
      </c>
      <c r="I4871" s="151">
        <v>17</v>
      </c>
      <c r="J4871" s="154" t="s">
        <v>72</v>
      </c>
    </row>
    <row r="4872" spans="1:10" x14ac:dyDescent="0.3">
      <c r="A4872" s="151">
        <v>4871</v>
      </c>
      <c r="B4872" s="151" t="s">
        <v>10221</v>
      </c>
      <c r="C4872" s="151" t="s">
        <v>10222</v>
      </c>
      <c r="D4872" s="151" t="s">
        <v>10223</v>
      </c>
      <c r="E4872" s="151" t="s">
        <v>10224</v>
      </c>
      <c r="F4872" s="151">
        <v>8</v>
      </c>
      <c r="G4872" s="151" t="s">
        <v>1141</v>
      </c>
      <c r="H4872" s="153">
        <v>6</v>
      </c>
      <c r="I4872" s="151">
        <v>10</v>
      </c>
      <c r="J4872" s="154" t="s">
        <v>277</v>
      </c>
    </row>
    <row r="4873" spans="1:10" x14ac:dyDescent="0.3">
      <c r="A4873" s="151">
        <v>4872</v>
      </c>
      <c r="B4873" s="151" t="s">
        <v>10225</v>
      </c>
      <c r="C4873" s="151" t="s">
        <v>10226</v>
      </c>
      <c r="D4873" s="151" t="s">
        <v>10223</v>
      </c>
      <c r="E4873" s="151" t="s">
        <v>10224</v>
      </c>
      <c r="F4873" s="151">
        <v>8</v>
      </c>
      <c r="G4873" s="151" t="s">
        <v>1141</v>
      </c>
      <c r="H4873" s="153">
        <v>6</v>
      </c>
      <c r="I4873" s="151">
        <v>10</v>
      </c>
      <c r="J4873" s="154" t="s">
        <v>277</v>
      </c>
    </row>
    <row r="4874" spans="1:10" x14ac:dyDescent="0.3">
      <c r="A4874" s="151">
        <v>4873</v>
      </c>
      <c r="B4874" s="151" t="s">
        <v>10227</v>
      </c>
      <c r="C4874" s="151" t="s">
        <v>10228</v>
      </c>
      <c r="D4874" s="151" t="s">
        <v>10223</v>
      </c>
      <c r="E4874" s="151" t="s">
        <v>10224</v>
      </c>
      <c r="F4874" s="151">
        <v>8</v>
      </c>
      <c r="G4874" s="151" t="s">
        <v>1141</v>
      </c>
      <c r="H4874" s="153">
        <v>6</v>
      </c>
      <c r="I4874" s="151">
        <v>10</v>
      </c>
      <c r="J4874" s="154" t="s">
        <v>277</v>
      </c>
    </row>
    <row r="4875" spans="1:10" x14ac:dyDescent="0.3">
      <c r="A4875" s="151">
        <v>4874</v>
      </c>
      <c r="B4875" s="151" t="s">
        <v>10229</v>
      </c>
      <c r="C4875" s="151" t="s">
        <v>10230</v>
      </c>
      <c r="D4875" s="151" t="s">
        <v>10223</v>
      </c>
      <c r="E4875" s="151" t="s">
        <v>10224</v>
      </c>
      <c r="F4875" s="151">
        <v>8</v>
      </c>
      <c r="G4875" s="151" t="s">
        <v>1141</v>
      </c>
      <c r="H4875" s="153">
        <v>6</v>
      </c>
      <c r="I4875" s="151">
        <v>10</v>
      </c>
      <c r="J4875" s="154" t="s">
        <v>277</v>
      </c>
    </row>
    <row r="4876" spans="1:10" x14ac:dyDescent="0.3">
      <c r="A4876" s="151">
        <v>4875</v>
      </c>
      <c r="B4876" s="151" t="s">
        <v>10231</v>
      </c>
      <c r="C4876" s="151" t="s">
        <v>10232</v>
      </c>
      <c r="D4876" s="151" t="s">
        <v>10223</v>
      </c>
      <c r="E4876" s="151" t="s">
        <v>10224</v>
      </c>
      <c r="F4876" s="151">
        <v>8</v>
      </c>
      <c r="G4876" s="151" t="s">
        <v>1141</v>
      </c>
      <c r="H4876" s="153">
        <v>6</v>
      </c>
      <c r="I4876" s="151">
        <v>10</v>
      </c>
      <c r="J4876" s="154" t="s">
        <v>277</v>
      </c>
    </row>
    <row r="4877" spans="1:10" x14ac:dyDescent="0.3">
      <c r="A4877" s="151">
        <v>4876</v>
      </c>
      <c r="B4877" s="151" t="s">
        <v>10233</v>
      </c>
      <c r="C4877" s="151" t="s">
        <v>10234</v>
      </c>
      <c r="D4877" s="151" t="s">
        <v>10223</v>
      </c>
      <c r="E4877" s="151" t="s">
        <v>10224</v>
      </c>
      <c r="F4877" s="151">
        <v>8</v>
      </c>
      <c r="G4877" s="151" t="s">
        <v>1141</v>
      </c>
      <c r="H4877" s="153">
        <v>6</v>
      </c>
      <c r="I4877" s="151">
        <v>10</v>
      </c>
      <c r="J4877" s="154" t="s">
        <v>277</v>
      </c>
    </row>
    <row r="4878" spans="1:10" x14ac:dyDescent="0.3">
      <c r="A4878" s="151">
        <v>4877</v>
      </c>
      <c r="B4878" s="151" t="s">
        <v>10235</v>
      </c>
      <c r="C4878" s="151" t="s">
        <v>10236</v>
      </c>
      <c r="D4878" s="151" t="s">
        <v>10223</v>
      </c>
      <c r="E4878" s="151" t="s">
        <v>10224</v>
      </c>
      <c r="F4878" s="151">
        <v>8</v>
      </c>
      <c r="G4878" s="151" t="s">
        <v>1141</v>
      </c>
      <c r="H4878" s="153">
        <v>6</v>
      </c>
      <c r="I4878" s="151">
        <v>10</v>
      </c>
      <c r="J4878" s="154" t="s">
        <v>277</v>
      </c>
    </row>
    <row r="4879" spans="1:10" x14ac:dyDescent="0.3">
      <c r="A4879" s="151">
        <v>4878</v>
      </c>
      <c r="B4879" s="151" t="s">
        <v>10237</v>
      </c>
      <c r="C4879" s="151" t="s">
        <v>10238</v>
      </c>
      <c r="D4879" s="151" t="s">
        <v>10223</v>
      </c>
      <c r="E4879" s="151" t="s">
        <v>10224</v>
      </c>
      <c r="F4879" s="151">
        <v>8</v>
      </c>
      <c r="G4879" s="151" t="s">
        <v>1141</v>
      </c>
      <c r="H4879" s="153">
        <v>8</v>
      </c>
      <c r="I4879" s="151">
        <v>16</v>
      </c>
      <c r="J4879" s="154" t="s">
        <v>161</v>
      </c>
    </row>
    <row r="4880" spans="1:10" x14ac:dyDescent="0.3">
      <c r="A4880" s="151">
        <v>4879</v>
      </c>
      <c r="B4880" s="151" t="s">
        <v>10239</v>
      </c>
      <c r="C4880" s="151" t="s">
        <v>10240</v>
      </c>
      <c r="D4880" s="151" t="s">
        <v>10223</v>
      </c>
      <c r="E4880" s="151" t="s">
        <v>10224</v>
      </c>
      <c r="F4880" s="151">
        <v>8</v>
      </c>
      <c r="G4880" s="151" t="s">
        <v>1141</v>
      </c>
      <c r="H4880" s="153">
        <v>8</v>
      </c>
      <c r="I4880" s="151">
        <v>16</v>
      </c>
      <c r="J4880" s="154" t="s">
        <v>161</v>
      </c>
    </row>
    <row r="4881" spans="1:10" x14ac:dyDescent="0.3">
      <c r="A4881" s="151">
        <v>4880</v>
      </c>
      <c r="B4881" s="151" t="s">
        <v>10241</v>
      </c>
      <c r="C4881" s="151" t="s">
        <v>10242</v>
      </c>
      <c r="D4881" s="151" t="s">
        <v>10223</v>
      </c>
      <c r="E4881" s="151" t="s">
        <v>10224</v>
      </c>
      <c r="F4881" s="151">
        <v>8</v>
      </c>
      <c r="G4881" s="151" t="s">
        <v>1141</v>
      </c>
      <c r="H4881" s="153">
        <v>8</v>
      </c>
      <c r="I4881" s="151">
        <v>16</v>
      </c>
      <c r="J4881" s="154" t="s">
        <v>161</v>
      </c>
    </row>
    <row r="4882" spans="1:10" x14ac:dyDescent="0.3">
      <c r="A4882" s="151">
        <v>4881</v>
      </c>
      <c r="B4882" s="151" t="s">
        <v>10243</v>
      </c>
      <c r="C4882" s="151" t="s">
        <v>10244</v>
      </c>
      <c r="D4882" s="151" t="s">
        <v>10223</v>
      </c>
      <c r="E4882" s="151" t="s">
        <v>10224</v>
      </c>
      <c r="F4882" s="151">
        <v>8</v>
      </c>
      <c r="G4882" s="151" t="s">
        <v>1141</v>
      </c>
      <c r="H4882" s="153">
        <v>8</v>
      </c>
      <c r="I4882" s="151">
        <v>16</v>
      </c>
      <c r="J4882" s="154" t="s">
        <v>161</v>
      </c>
    </row>
    <row r="4883" spans="1:10" x14ac:dyDescent="0.3">
      <c r="A4883" s="151">
        <v>4882</v>
      </c>
      <c r="B4883" s="151" t="s">
        <v>10245</v>
      </c>
      <c r="C4883" s="151" t="s">
        <v>10246</v>
      </c>
      <c r="D4883" s="151" t="s">
        <v>10223</v>
      </c>
      <c r="E4883" s="151" t="s">
        <v>10224</v>
      </c>
      <c r="F4883" s="151">
        <v>8</v>
      </c>
      <c r="G4883" s="151" t="s">
        <v>1141</v>
      </c>
      <c r="H4883" s="153">
        <v>9</v>
      </c>
      <c r="I4883" s="151">
        <v>17</v>
      </c>
      <c r="J4883" s="154" t="s">
        <v>72</v>
      </c>
    </row>
    <row r="4884" spans="1:10" x14ac:dyDescent="0.3">
      <c r="A4884" s="151">
        <v>4883</v>
      </c>
      <c r="B4884" s="151" t="s">
        <v>10247</v>
      </c>
      <c r="C4884" s="151" t="s">
        <v>10248</v>
      </c>
      <c r="D4884" s="151" t="s">
        <v>10249</v>
      </c>
      <c r="E4884" s="151" t="s">
        <v>10250</v>
      </c>
      <c r="F4884" s="151">
        <v>8</v>
      </c>
      <c r="G4884" s="151" t="s">
        <v>1141</v>
      </c>
      <c r="H4884" s="153">
        <v>9</v>
      </c>
      <c r="I4884" s="151">
        <v>17</v>
      </c>
      <c r="J4884" s="154" t="s">
        <v>72</v>
      </c>
    </row>
    <row r="4885" spans="1:10" x14ac:dyDescent="0.3">
      <c r="A4885" s="151">
        <v>4884</v>
      </c>
      <c r="B4885" s="151" t="s">
        <v>10251</v>
      </c>
      <c r="C4885" s="151" t="s">
        <v>10252</v>
      </c>
      <c r="D4885" s="151" t="s">
        <v>10249</v>
      </c>
      <c r="E4885" s="151" t="s">
        <v>10250</v>
      </c>
      <c r="F4885" s="151">
        <v>8</v>
      </c>
      <c r="G4885" s="151" t="s">
        <v>1141</v>
      </c>
      <c r="H4885" s="153">
        <v>8</v>
      </c>
      <c r="I4885" s="151">
        <v>16</v>
      </c>
      <c r="J4885" s="154" t="s">
        <v>161</v>
      </c>
    </row>
    <row r="4886" spans="1:10" x14ac:dyDescent="0.3">
      <c r="A4886" s="151">
        <v>4885</v>
      </c>
      <c r="B4886" s="151" t="s">
        <v>10253</v>
      </c>
      <c r="C4886" s="151" t="s">
        <v>10254</v>
      </c>
      <c r="D4886" s="151" t="s">
        <v>10249</v>
      </c>
      <c r="E4886" s="151" t="s">
        <v>10250</v>
      </c>
      <c r="F4886" s="151">
        <v>8</v>
      </c>
      <c r="G4886" s="151" t="s">
        <v>1141</v>
      </c>
      <c r="H4886" s="153">
        <v>9</v>
      </c>
      <c r="I4886" s="151">
        <v>17</v>
      </c>
      <c r="J4886" s="154" t="s">
        <v>72</v>
      </c>
    </row>
    <row r="4887" spans="1:10" x14ac:dyDescent="0.3">
      <c r="A4887" s="151">
        <v>4886</v>
      </c>
      <c r="B4887" s="151" t="s">
        <v>10255</v>
      </c>
      <c r="C4887" s="151" t="s">
        <v>10256</v>
      </c>
      <c r="D4887" s="151" t="s">
        <v>10249</v>
      </c>
      <c r="E4887" s="151" t="s">
        <v>10250</v>
      </c>
      <c r="F4887" s="151">
        <v>8</v>
      </c>
      <c r="G4887" s="151" t="s">
        <v>1141</v>
      </c>
      <c r="H4887" s="153">
        <v>8</v>
      </c>
      <c r="I4887" s="151">
        <v>16</v>
      </c>
      <c r="J4887" s="154" t="s">
        <v>161</v>
      </c>
    </row>
    <row r="4888" spans="1:10" x14ac:dyDescent="0.3">
      <c r="A4888" s="151">
        <v>4887</v>
      </c>
      <c r="B4888" s="151" t="s">
        <v>10257</v>
      </c>
      <c r="C4888" s="151" t="s">
        <v>10258</v>
      </c>
      <c r="D4888" s="151" t="s">
        <v>10249</v>
      </c>
      <c r="E4888" s="151" t="s">
        <v>10250</v>
      </c>
      <c r="F4888" s="151">
        <v>8</v>
      </c>
      <c r="G4888" s="151" t="s">
        <v>1141</v>
      </c>
      <c r="H4888" s="153">
        <v>9</v>
      </c>
      <c r="I4888" s="151">
        <v>17</v>
      </c>
      <c r="J4888" s="154" t="s">
        <v>72</v>
      </c>
    </row>
    <row r="4889" spans="1:10" x14ac:dyDescent="0.3">
      <c r="A4889" s="151">
        <v>4888</v>
      </c>
      <c r="B4889" s="151" t="s">
        <v>10259</v>
      </c>
      <c r="C4889" s="151" t="s">
        <v>10260</v>
      </c>
      <c r="D4889" s="151" t="s">
        <v>10249</v>
      </c>
      <c r="E4889" s="151" t="s">
        <v>10250</v>
      </c>
      <c r="F4889" s="151">
        <v>8</v>
      </c>
      <c r="G4889" s="151" t="s">
        <v>1141</v>
      </c>
      <c r="H4889" s="153">
        <v>8</v>
      </c>
      <c r="I4889" s="151">
        <v>16</v>
      </c>
      <c r="J4889" s="154" t="s">
        <v>161</v>
      </c>
    </row>
    <row r="4890" spans="1:10" x14ac:dyDescent="0.3">
      <c r="A4890" s="151">
        <v>4889</v>
      </c>
      <c r="B4890" s="151" t="s">
        <v>10261</v>
      </c>
      <c r="C4890" s="151" t="s">
        <v>10262</v>
      </c>
      <c r="D4890" s="151" t="s">
        <v>10249</v>
      </c>
      <c r="E4890" s="151" t="s">
        <v>10250</v>
      </c>
      <c r="F4890" s="151">
        <v>8</v>
      </c>
      <c r="G4890" s="151" t="s">
        <v>1141</v>
      </c>
      <c r="H4890" s="153">
        <v>8</v>
      </c>
      <c r="I4890" s="151">
        <v>16</v>
      </c>
      <c r="J4890" s="154" t="s">
        <v>161</v>
      </c>
    </row>
    <row r="4891" spans="1:10" x14ac:dyDescent="0.3">
      <c r="A4891" s="151">
        <v>4890</v>
      </c>
      <c r="B4891" s="151" t="s">
        <v>10263</v>
      </c>
      <c r="C4891" s="151" t="s">
        <v>10264</v>
      </c>
      <c r="D4891" s="151" t="s">
        <v>10249</v>
      </c>
      <c r="E4891" s="151" t="s">
        <v>10250</v>
      </c>
      <c r="F4891" s="151">
        <v>8</v>
      </c>
      <c r="G4891" s="151" t="s">
        <v>1141</v>
      </c>
      <c r="H4891" s="153">
        <v>8</v>
      </c>
      <c r="I4891" s="151">
        <v>16</v>
      </c>
      <c r="J4891" s="154" t="s">
        <v>161</v>
      </c>
    </row>
    <row r="4892" spans="1:10" x14ac:dyDescent="0.3">
      <c r="A4892" s="151">
        <v>4891</v>
      </c>
      <c r="B4892" s="151" t="s">
        <v>10265</v>
      </c>
      <c r="C4892" s="151" t="s">
        <v>10266</v>
      </c>
      <c r="D4892" s="151" t="s">
        <v>10249</v>
      </c>
      <c r="E4892" s="151" t="s">
        <v>10250</v>
      </c>
      <c r="F4892" s="151">
        <v>8</v>
      </c>
      <c r="G4892" s="151" t="s">
        <v>1141</v>
      </c>
      <c r="H4892" s="153">
        <v>8</v>
      </c>
      <c r="I4892" s="151">
        <v>16</v>
      </c>
      <c r="J4892" s="154" t="s">
        <v>161</v>
      </c>
    </row>
    <row r="4893" spans="1:10" x14ac:dyDescent="0.3">
      <c r="A4893" s="151">
        <v>4892</v>
      </c>
      <c r="B4893" s="151" t="s">
        <v>10267</v>
      </c>
      <c r="C4893" s="151" t="s">
        <v>10268</v>
      </c>
      <c r="D4893" s="151" t="s">
        <v>10249</v>
      </c>
      <c r="E4893" s="151" t="s">
        <v>10250</v>
      </c>
      <c r="F4893" s="151">
        <v>8</v>
      </c>
      <c r="G4893" s="151" t="s">
        <v>1141</v>
      </c>
      <c r="H4893" s="153">
        <v>8</v>
      </c>
      <c r="I4893" s="151">
        <v>16</v>
      </c>
      <c r="J4893" s="154" t="s">
        <v>161</v>
      </c>
    </row>
    <row r="4894" spans="1:10" x14ac:dyDescent="0.3">
      <c r="A4894" s="151">
        <v>4893</v>
      </c>
      <c r="B4894" s="151" t="s">
        <v>10269</v>
      </c>
      <c r="C4894" s="151" t="s">
        <v>10270</v>
      </c>
      <c r="D4894" s="151" t="s">
        <v>10249</v>
      </c>
      <c r="E4894" s="151" t="s">
        <v>10250</v>
      </c>
      <c r="F4894" s="151">
        <v>8</v>
      </c>
      <c r="G4894" s="151" t="s">
        <v>1141</v>
      </c>
      <c r="H4894" s="153">
        <v>9</v>
      </c>
      <c r="I4894" s="151">
        <v>17</v>
      </c>
      <c r="J4894" s="154" t="s">
        <v>72</v>
      </c>
    </row>
    <row r="4895" spans="1:10" x14ac:dyDescent="0.3">
      <c r="A4895" s="151">
        <v>4894</v>
      </c>
      <c r="B4895" s="151" t="s">
        <v>10271</v>
      </c>
      <c r="C4895" s="151" t="s">
        <v>10272</v>
      </c>
      <c r="D4895" s="151" t="s">
        <v>10249</v>
      </c>
      <c r="E4895" s="151" t="s">
        <v>10250</v>
      </c>
      <c r="F4895" s="151">
        <v>8</v>
      </c>
      <c r="G4895" s="151" t="s">
        <v>1141</v>
      </c>
      <c r="H4895" s="153">
        <v>8</v>
      </c>
      <c r="I4895" s="151">
        <v>16</v>
      </c>
      <c r="J4895" s="154" t="s">
        <v>161</v>
      </c>
    </row>
    <row r="4896" spans="1:10" x14ac:dyDescent="0.3">
      <c r="A4896" s="151">
        <v>4895</v>
      </c>
      <c r="B4896" s="151" t="s">
        <v>10273</v>
      </c>
      <c r="C4896" s="151" t="s">
        <v>10274</v>
      </c>
      <c r="D4896" s="151" t="s">
        <v>10249</v>
      </c>
      <c r="E4896" s="151" t="s">
        <v>10250</v>
      </c>
      <c r="F4896" s="151">
        <v>8</v>
      </c>
      <c r="G4896" s="151" t="s">
        <v>1141</v>
      </c>
      <c r="H4896" s="153">
        <v>9</v>
      </c>
      <c r="I4896" s="151">
        <v>17</v>
      </c>
      <c r="J4896" s="154" t="s">
        <v>72</v>
      </c>
    </row>
    <row r="4897" spans="1:10" x14ac:dyDescent="0.3">
      <c r="A4897" s="151">
        <v>4896</v>
      </c>
      <c r="B4897" s="151" t="s">
        <v>10275</v>
      </c>
      <c r="C4897" s="151" t="s">
        <v>10276</v>
      </c>
      <c r="D4897" s="151" t="s">
        <v>10249</v>
      </c>
      <c r="E4897" s="151" t="s">
        <v>10250</v>
      </c>
      <c r="F4897" s="151">
        <v>8</v>
      </c>
      <c r="G4897" s="151" t="s">
        <v>1141</v>
      </c>
      <c r="H4897" s="153">
        <v>8</v>
      </c>
      <c r="I4897" s="151">
        <v>16</v>
      </c>
      <c r="J4897" s="154" t="s">
        <v>161</v>
      </c>
    </row>
    <row r="4898" spans="1:10" x14ac:dyDescent="0.3">
      <c r="A4898" s="151">
        <v>4897</v>
      </c>
      <c r="B4898" s="151" t="s">
        <v>10277</v>
      </c>
      <c r="C4898" s="151" t="s">
        <v>10278</v>
      </c>
      <c r="D4898" s="151" t="s">
        <v>10249</v>
      </c>
      <c r="E4898" s="151" t="s">
        <v>10250</v>
      </c>
      <c r="F4898" s="151">
        <v>8</v>
      </c>
      <c r="G4898" s="151" t="s">
        <v>1141</v>
      </c>
      <c r="H4898" s="153">
        <v>8</v>
      </c>
      <c r="I4898" s="151">
        <v>16</v>
      </c>
      <c r="J4898" s="154" t="s">
        <v>161</v>
      </c>
    </row>
    <row r="4899" spans="1:10" x14ac:dyDescent="0.3">
      <c r="A4899" s="151">
        <v>4898</v>
      </c>
      <c r="B4899" s="151" t="s">
        <v>10279</v>
      </c>
      <c r="C4899" s="151" t="s">
        <v>10280</v>
      </c>
      <c r="D4899" s="151" t="s">
        <v>10249</v>
      </c>
      <c r="E4899" s="151" t="s">
        <v>10250</v>
      </c>
      <c r="F4899" s="151">
        <v>8</v>
      </c>
      <c r="G4899" s="151" t="s">
        <v>1141</v>
      </c>
      <c r="H4899" s="153">
        <v>9</v>
      </c>
      <c r="I4899" s="151">
        <v>17</v>
      </c>
      <c r="J4899" s="154" t="s">
        <v>72</v>
      </c>
    </row>
    <row r="4900" spans="1:10" x14ac:dyDescent="0.3">
      <c r="A4900" s="151">
        <v>4899</v>
      </c>
      <c r="B4900" s="151" t="s">
        <v>10281</v>
      </c>
      <c r="C4900" s="151" t="s">
        <v>10282</v>
      </c>
      <c r="D4900" s="151" t="s">
        <v>10249</v>
      </c>
      <c r="E4900" s="151" t="s">
        <v>10250</v>
      </c>
      <c r="F4900" s="151">
        <v>8</v>
      </c>
      <c r="G4900" s="151" t="s">
        <v>1141</v>
      </c>
      <c r="H4900" s="153">
        <v>8</v>
      </c>
      <c r="I4900" s="151">
        <v>16</v>
      </c>
      <c r="J4900" s="154" t="s">
        <v>161</v>
      </c>
    </row>
    <row r="4901" spans="1:10" x14ac:dyDescent="0.3">
      <c r="A4901" s="151">
        <v>4900</v>
      </c>
      <c r="B4901" s="151" t="s">
        <v>10283</v>
      </c>
      <c r="C4901" s="151" t="s">
        <v>10284</v>
      </c>
      <c r="D4901" s="151" t="s">
        <v>10249</v>
      </c>
      <c r="E4901" s="151" t="s">
        <v>10250</v>
      </c>
      <c r="F4901" s="151">
        <v>8</v>
      </c>
      <c r="G4901" s="151" t="s">
        <v>1141</v>
      </c>
      <c r="H4901" s="153">
        <v>9</v>
      </c>
      <c r="I4901" s="151">
        <v>17</v>
      </c>
      <c r="J4901" s="154" t="s">
        <v>72</v>
      </c>
    </row>
    <row r="4902" spans="1:10" x14ac:dyDescent="0.3">
      <c r="A4902" s="151">
        <v>4901</v>
      </c>
      <c r="B4902" s="151" t="s">
        <v>10285</v>
      </c>
      <c r="C4902" s="151" t="s">
        <v>10286</v>
      </c>
      <c r="D4902" s="151" t="s">
        <v>10249</v>
      </c>
      <c r="E4902" s="151" t="s">
        <v>10250</v>
      </c>
      <c r="F4902" s="151">
        <v>8</v>
      </c>
      <c r="G4902" s="151" t="s">
        <v>1141</v>
      </c>
      <c r="H4902" s="153">
        <v>9</v>
      </c>
      <c r="I4902" s="151">
        <v>17</v>
      </c>
      <c r="J4902" s="154" t="s">
        <v>72</v>
      </c>
    </row>
    <row r="4903" spans="1:10" x14ac:dyDescent="0.3">
      <c r="A4903" s="151">
        <v>4902</v>
      </c>
      <c r="B4903" s="151" t="s">
        <v>10287</v>
      </c>
      <c r="C4903" s="151" t="s">
        <v>10288</v>
      </c>
      <c r="D4903" s="151" t="s">
        <v>10249</v>
      </c>
      <c r="E4903" s="151" t="s">
        <v>10250</v>
      </c>
      <c r="F4903" s="151">
        <v>8</v>
      </c>
      <c r="G4903" s="151" t="s">
        <v>1141</v>
      </c>
      <c r="H4903" s="153">
        <v>9</v>
      </c>
      <c r="I4903" s="151">
        <v>17</v>
      </c>
      <c r="J4903" s="154" t="s">
        <v>72</v>
      </c>
    </row>
    <row r="4904" spans="1:10" x14ac:dyDescent="0.3">
      <c r="A4904" s="151">
        <v>4903</v>
      </c>
      <c r="B4904" s="151" t="s">
        <v>10289</v>
      </c>
      <c r="C4904" s="151" t="s">
        <v>10290</v>
      </c>
      <c r="D4904" s="151" t="s">
        <v>10249</v>
      </c>
      <c r="E4904" s="151" t="s">
        <v>10250</v>
      </c>
      <c r="F4904" s="151">
        <v>8</v>
      </c>
      <c r="G4904" s="151" t="s">
        <v>1141</v>
      </c>
      <c r="H4904" s="153">
        <v>9</v>
      </c>
      <c r="I4904" s="151">
        <v>17</v>
      </c>
      <c r="J4904" s="154" t="s">
        <v>72</v>
      </c>
    </row>
    <row r="4905" spans="1:10" x14ac:dyDescent="0.3">
      <c r="A4905" s="151">
        <v>4904</v>
      </c>
      <c r="B4905" s="151" t="s">
        <v>10291</v>
      </c>
      <c r="C4905" s="151" t="s">
        <v>10292</v>
      </c>
      <c r="D4905" s="151" t="s">
        <v>10293</v>
      </c>
      <c r="E4905" s="151" t="s">
        <v>10294</v>
      </c>
      <c r="F4905" s="151">
        <v>8</v>
      </c>
      <c r="G4905" s="151" t="s">
        <v>1141</v>
      </c>
      <c r="H4905" s="153">
        <v>9</v>
      </c>
      <c r="I4905" s="151">
        <v>17</v>
      </c>
      <c r="J4905" s="154" t="s">
        <v>72</v>
      </c>
    </row>
    <row r="4906" spans="1:10" x14ac:dyDescent="0.3">
      <c r="A4906" s="151">
        <v>4905</v>
      </c>
      <c r="B4906" s="151" t="s">
        <v>10295</v>
      </c>
      <c r="C4906" s="151" t="s">
        <v>10296</v>
      </c>
      <c r="D4906" s="151" t="s">
        <v>10293</v>
      </c>
      <c r="E4906" s="151" t="s">
        <v>10294</v>
      </c>
      <c r="F4906" s="151">
        <v>8</v>
      </c>
      <c r="G4906" s="151" t="s">
        <v>1141</v>
      </c>
      <c r="H4906" s="153">
        <v>7</v>
      </c>
      <c r="I4906" s="151">
        <v>14</v>
      </c>
      <c r="J4906" s="154" t="s">
        <v>75</v>
      </c>
    </row>
    <row r="4907" spans="1:10" x14ac:dyDescent="0.3">
      <c r="A4907" s="151">
        <v>4906</v>
      </c>
      <c r="B4907" s="151" t="s">
        <v>10297</v>
      </c>
      <c r="C4907" s="151" t="s">
        <v>10298</v>
      </c>
      <c r="D4907" s="151" t="s">
        <v>10293</v>
      </c>
      <c r="E4907" s="151" t="s">
        <v>10294</v>
      </c>
      <c r="F4907" s="151">
        <v>8</v>
      </c>
      <c r="G4907" s="151" t="s">
        <v>1141</v>
      </c>
      <c r="H4907" s="153">
        <v>9</v>
      </c>
      <c r="I4907" s="151">
        <v>17</v>
      </c>
      <c r="J4907" s="154" t="s">
        <v>72</v>
      </c>
    </row>
    <row r="4908" spans="1:10" x14ac:dyDescent="0.3">
      <c r="A4908" s="151">
        <v>4907</v>
      </c>
      <c r="B4908" s="151" t="s">
        <v>10299</v>
      </c>
      <c r="C4908" s="151" t="s">
        <v>10300</v>
      </c>
      <c r="D4908" s="151" t="s">
        <v>10293</v>
      </c>
      <c r="E4908" s="151" t="s">
        <v>10294</v>
      </c>
      <c r="F4908" s="151">
        <v>8</v>
      </c>
      <c r="G4908" s="151" t="s">
        <v>1141</v>
      </c>
      <c r="H4908" s="153">
        <v>7</v>
      </c>
      <c r="I4908" s="151">
        <v>14</v>
      </c>
      <c r="J4908" s="154" t="s">
        <v>75</v>
      </c>
    </row>
    <row r="4909" spans="1:10" x14ac:dyDescent="0.3">
      <c r="A4909" s="151">
        <v>4908</v>
      </c>
      <c r="B4909" s="151" t="s">
        <v>10301</v>
      </c>
      <c r="C4909" s="151" t="s">
        <v>10302</v>
      </c>
      <c r="D4909" s="151" t="s">
        <v>10293</v>
      </c>
      <c r="E4909" s="151" t="s">
        <v>10294</v>
      </c>
      <c r="F4909" s="151">
        <v>8</v>
      </c>
      <c r="G4909" s="151" t="s">
        <v>1141</v>
      </c>
      <c r="H4909" s="153">
        <v>7</v>
      </c>
      <c r="I4909" s="151">
        <v>14</v>
      </c>
      <c r="J4909" s="154" t="s">
        <v>75</v>
      </c>
    </row>
    <row r="4910" spans="1:10" x14ac:dyDescent="0.3">
      <c r="A4910" s="151">
        <v>4909</v>
      </c>
      <c r="B4910" s="151" t="s">
        <v>10303</v>
      </c>
      <c r="C4910" s="151" t="s">
        <v>10304</v>
      </c>
      <c r="D4910" s="151" t="s">
        <v>10293</v>
      </c>
      <c r="E4910" s="151" t="s">
        <v>10294</v>
      </c>
      <c r="F4910" s="151">
        <v>8</v>
      </c>
      <c r="G4910" s="151" t="s">
        <v>1141</v>
      </c>
      <c r="H4910" s="153">
        <v>7</v>
      </c>
      <c r="I4910" s="151">
        <v>14</v>
      </c>
      <c r="J4910" s="154" t="s">
        <v>75</v>
      </c>
    </row>
    <row r="4911" spans="1:10" x14ac:dyDescent="0.3">
      <c r="A4911" s="151">
        <v>4910</v>
      </c>
      <c r="B4911" s="151" t="s">
        <v>10305</v>
      </c>
      <c r="C4911" s="151" t="s">
        <v>10306</v>
      </c>
      <c r="D4911" s="151" t="s">
        <v>10293</v>
      </c>
      <c r="E4911" s="151" t="s">
        <v>10294</v>
      </c>
      <c r="F4911" s="151">
        <v>8</v>
      </c>
      <c r="G4911" s="151" t="s">
        <v>1141</v>
      </c>
      <c r="H4911" s="153">
        <v>7</v>
      </c>
      <c r="I4911" s="151">
        <v>14</v>
      </c>
      <c r="J4911" s="154" t="s">
        <v>75</v>
      </c>
    </row>
    <row r="4912" spans="1:10" x14ac:dyDescent="0.3">
      <c r="A4912" s="151">
        <v>4911</v>
      </c>
      <c r="B4912" s="151" t="s">
        <v>10307</v>
      </c>
      <c r="C4912" s="151" t="s">
        <v>10308</v>
      </c>
      <c r="D4912" s="151" t="s">
        <v>10293</v>
      </c>
      <c r="E4912" s="151" t="s">
        <v>10294</v>
      </c>
      <c r="F4912" s="151">
        <v>8</v>
      </c>
      <c r="G4912" s="151" t="s">
        <v>1141</v>
      </c>
      <c r="H4912" s="153">
        <v>9</v>
      </c>
      <c r="I4912" s="151">
        <v>17</v>
      </c>
      <c r="J4912" s="154" t="s">
        <v>72</v>
      </c>
    </row>
    <row r="4913" spans="1:10" x14ac:dyDescent="0.3">
      <c r="A4913" s="151">
        <v>4912</v>
      </c>
      <c r="B4913" s="151" t="s">
        <v>10309</v>
      </c>
      <c r="C4913" s="151" t="s">
        <v>10310</v>
      </c>
      <c r="D4913" s="151" t="s">
        <v>10293</v>
      </c>
      <c r="E4913" s="151" t="s">
        <v>10294</v>
      </c>
      <c r="F4913" s="151">
        <v>8</v>
      </c>
      <c r="G4913" s="151" t="s">
        <v>1141</v>
      </c>
      <c r="H4913" s="153">
        <v>7</v>
      </c>
      <c r="I4913" s="151">
        <v>14</v>
      </c>
      <c r="J4913" s="154" t="s">
        <v>75</v>
      </c>
    </row>
    <row r="4914" spans="1:10" x14ac:dyDescent="0.3">
      <c r="A4914" s="151">
        <v>4913</v>
      </c>
      <c r="B4914" s="151" t="s">
        <v>10311</v>
      </c>
      <c r="C4914" s="151" t="s">
        <v>10312</v>
      </c>
      <c r="D4914" s="151" t="s">
        <v>10293</v>
      </c>
      <c r="E4914" s="151" t="s">
        <v>10294</v>
      </c>
      <c r="F4914" s="151">
        <v>8</v>
      </c>
      <c r="G4914" s="151" t="s">
        <v>1141</v>
      </c>
      <c r="H4914" s="153">
        <v>7</v>
      </c>
      <c r="I4914" s="151">
        <v>14</v>
      </c>
      <c r="J4914" s="154" t="s">
        <v>75</v>
      </c>
    </row>
    <row r="4915" spans="1:10" x14ac:dyDescent="0.3">
      <c r="A4915" s="151">
        <v>4914</v>
      </c>
      <c r="B4915" s="151" t="s">
        <v>10313</v>
      </c>
      <c r="C4915" s="151" t="s">
        <v>10314</v>
      </c>
      <c r="D4915" s="151" t="s">
        <v>10293</v>
      </c>
      <c r="E4915" s="151" t="s">
        <v>10294</v>
      </c>
      <c r="F4915" s="151">
        <v>8</v>
      </c>
      <c r="G4915" s="151" t="s">
        <v>1141</v>
      </c>
      <c r="H4915" s="153">
        <v>7</v>
      </c>
      <c r="I4915" s="151">
        <v>14</v>
      </c>
      <c r="J4915" s="154" t="s">
        <v>75</v>
      </c>
    </row>
    <row r="4916" spans="1:10" x14ac:dyDescent="0.3">
      <c r="A4916" s="151">
        <v>4915</v>
      </c>
      <c r="B4916" s="151" t="s">
        <v>10315</v>
      </c>
      <c r="C4916" s="151" t="s">
        <v>10316</v>
      </c>
      <c r="D4916" s="151" t="s">
        <v>10293</v>
      </c>
      <c r="E4916" s="151" t="s">
        <v>10294</v>
      </c>
      <c r="F4916" s="151">
        <v>8</v>
      </c>
      <c r="G4916" s="151" t="s">
        <v>1141</v>
      </c>
      <c r="H4916" s="153">
        <v>7</v>
      </c>
      <c r="I4916" s="151">
        <v>14</v>
      </c>
      <c r="J4916" s="154" t="s">
        <v>75</v>
      </c>
    </row>
    <row r="4917" spans="1:10" x14ac:dyDescent="0.3">
      <c r="A4917" s="151">
        <v>4916</v>
      </c>
      <c r="B4917" s="151" t="s">
        <v>10317</v>
      </c>
      <c r="C4917" s="151" t="s">
        <v>10318</v>
      </c>
      <c r="D4917" s="151" t="s">
        <v>10293</v>
      </c>
      <c r="E4917" s="151" t="s">
        <v>10294</v>
      </c>
      <c r="F4917" s="151">
        <v>8</v>
      </c>
      <c r="G4917" s="151" t="s">
        <v>1141</v>
      </c>
      <c r="H4917" s="153">
        <v>7</v>
      </c>
      <c r="I4917" s="151">
        <v>14</v>
      </c>
      <c r="J4917" s="154" t="s">
        <v>75</v>
      </c>
    </row>
    <row r="4918" spans="1:10" x14ac:dyDescent="0.3">
      <c r="A4918" s="151">
        <v>4917</v>
      </c>
      <c r="B4918" s="151" t="s">
        <v>10319</v>
      </c>
      <c r="C4918" s="151" t="s">
        <v>10320</v>
      </c>
      <c r="D4918" s="151" t="s">
        <v>10293</v>
      </c>
      <c r="E4918" s="151" t="s">
        <v>10294</v>
      </c>
      <c r="F4918" s="151">
        <v>8</v>
      </c>
      <c r="G4918" s="151" t="s">
        <v>1141</v>
      </c>
      <c r="H4918" s="153">
        <v>7</v>
      </c>
      <c r="I4918" s="151">
        <v>14</v>
      </c>
      <c r="J4918" s="154" t="s">
        <v>75</v>
      </c>
    </row>
    <row r="4919" spans="1:10" x14ac:dyDescent="0.3">
      <c r="A4919" s="151">
        <v>4918</v>
      </c>
      <c r="B4919" s="151" t="s">
        <v>10321</v>
      </c>
      <c r="C4919" s="151" t="s">
        <v>10322</v>
      </c>
      <c r="D4919" s="151" t="s">
        <v>10293</v>
      </c>
      <c r="E4919" s="151" t="s">
        <v>10294</v>
      </c>
      <c r="F4919" s="151">
        <v>8</v>
      </c>
      <c r="G4919" s="151" t="s">
        <v>1141</v>
      </c>
      <c r="H4919" s="153">
        <v>9</v>
      </c>
      <c r="I4919" s="151">
        <v>17</v>
      </c>
      <c r="J4919" s="154" t="s">
        <v>88</v>
      </c>
    </row>
    <row r="4920" spans="1:10" x14ac:dyDescent="0.3">
      <c r="A4920" s="151">
        <v>4919</v>
      </c>
      <c r="B4920" s="151" t="s">
        <v>10323</v>
      </c>
      <c r="C4920" s="151" t="s">
        <v>10324</v>
      </c>
      <c r="D4920" s="151" t="s">
        <v>10293</v>
      </c>
      <c r="E4920" s="151" t="s">
        <v>10294</v>
      </c>
      <c r="F4920" s="151">
        <v>8</v>
      </c>
      <c r="G4920" s="151" t="s">
        <v>1141</v>
      </c>
      <c r="H4920" s="153">
        <v>7</v>
      </c>
      <c r="I4920" s="151">
        <v>14</v>
      </c>
      <c r="J4920" s="154" t="s">
        <v>75</v>
      </c>
    </row>
    <row r="4921" spans="1:10" x14ac:dyDescent="0.3">
      <c r="A4921" s="151">
        <v>4920</v>
      </c>
      <c r="B4921" s="151" t="s">
        <v>10325</v>
      </c>
      <c r="C4921" s="151" t="s">
        <v>10326</v>
      </c>
      <c r="D4921" s="151" t="s">
        <v>10293</v>
      </c>
      <c r="E4921" s="151" t="s">
        <v>10294</v>
      </c>
      <c r="F4921" s="151">
        <v>8</v>
      </c>
      <c r="G4921" s="151" t="s">
        <v>1141</v>
      </c>
      <c r="H4921" s="153">
        <v>9</v>
      </c>
      <c r="I4921" s="151">
        <v>17</v>
      </c>
      <c r="J4921" s="154" t="s">
        <v>72</v>
      </c>
    </row>
    <row r="4922" spans="1:10" x14ac:dyDescent="0.3">
      <c r="A4922" s="151">
        <v>4921</v>
      </c>
      <c r="B4922" s="151" t="s">
        <v>10327</v>
      </c>
      <c r="C4922" s="151" t="s">
        <v>10328</v>
      </c>
      <c r="D4922" s="151" t="s">
        <v>10293</v>
      </c>
      <c r="E4922" s="151" t="s">
        <v>10294</v>
      </c>
      <c r="F4922" s="151">
        <v>8</v>
      </c>
      <c r="G4922" s="151" t="s">
        <v>1141</v>
      </c>
      <c r="H4922" s="153">
        <v>9</v>
      </c>
      <c r="I4922" s="151">
        <v>17</v>
      </c>
      <c r="J4922" s="154" t="s">
        <v>72</v>
      </c>
    </row>
    <row r="4923" spans="1:10" x14ac:dyDescent="0.3">
      <c r="A4923" s="151">
        <v>4922</v>
      </c>
      <c r="B4923" s="151" t="s">
        <v>10329</v>
      </c>
      <c r="C4923" s="151" t="s">
        <v>10330</v>
      </c>
      <c r="D4923" s="151" t="s">
        <v>10293</v>
      </c>
      <c r="E4923" s="151" t="s">
        <v>10294</v>
      </c>
      <c r="F4923" s="151">
        <v>8</v>
      </c>
      <c r="G4923" s="151" t="s">
        <v>1141</v>
      </c>
      <c r="H4923" s="153">
        <v>9</v>
      </c>
      <c r="I4923" s="151">
        <v>17</v>
      </c>
      <c r="J4923" s="154" t="s">
        <v>72</v>
      </c>
    </row>
    <row r="4924" spans="1:10" x14ac:dyDescent="0.3">
      <c r="A4924" s="151">
        <v>4923</v>
      </c>
      <c r="B4924" s="151" t="s">
        <v>10331</v>
      </c>
      <c r="C4924" s="151" t="s">
        <v>10332</v>
      </c>
      <c r="D4924" s="151" t="s">
        <v>10333</v>
      </c>
      <c r="E4924" s="151" t="s">
        <v>10334</v>
      </c>
      <c r="F4924" s="151">
        <v>8</v>
      </c>
      <c r="G4924" s="151" t="s">
        <v>1141</v>
      </c>
      <c r="H4924" s="153">
        <v>9</v>
      </c>
      <c r="I4924" s="151">
        <v>17</v>
      </c>
      <c r="J4924" s="154" t="s">
        <v>72</v>
      </c>
    </row>
    <row r="4925" spans="1:10" x14ac:dyDescent="0.3">
      <c r="A4925" s="151">
        <v>4924</v>
      </c>
      <c r="B4925" s="151" t="s">
        <v>10335</v>
      </c>
      <c r="C4925" s="151" t="s">
        <v>10336</v>
      </c>
      <c r="D4925" s="151" t="s">
        <v>10333</v>
      </c>
      <c r="E4925" s="151" t="s">
        <v>10334</v>
      </c>
      <c r="F4925" s="151">
        <v>8</v>
      </c>
      <c r="G4925" s="151" t="s">
        <v>1141</v>
      </c>
      <c r="H4925" s="153">
        <v>9</v>
      </c>
      <c r="I4925" s="151">
        <v>17</v>
      </c>
      <c r="J4925" s="154" t="s">
        <v>72</v>
      </c>
    </row>
    <row r="4926" spans="1:10" x14ac:dyDescent="0.3">
      <c r="A4926" s="151">
        <v>4925</v>
      </c>
      <c r="B4926" s="151" t="s">
        <v>10337</v>
      </c>
      <c r="C4926" s="151" t="s">
        <v>10338</v>
      </c>
      <c r="D4926" s="151" t="s">
        <v>10333</v>
      </c>
      <c r="E4926" s="151" t="s">
        <v>10334</v>
      </c>
      <c r="F4926" s="151">
        <v>8</v>
      </c>
      <c r="G4926" s="151" t="s">
        <v>1141</v>
      </c>
      <c r="H4926" s="153">
        <v>9</v>
      </c>
      <c r="I4926" s="151">
        <v>17</v>
      </c>
      <c r="J4926" s="154" t="s">
        <v>72</v>
      </c>
    </row>
    <row r="4927" spans="1:10" x14ac:dyDescent="0.3">
      <c r="A4927" s="151">
        <v>4926</v>
      </c>
      <c r="B4927" s="151" t="s">
        <v>10339</v>
      </c>
      <c r="C4927" s="151" t="s">
        <v>10340</v>
      </c>
      <c r="D4927" s="151" t="s">
        <v>10333</v>
      </c>
      <c r="E4927" s="151" t="s">
        <v>10334</v>
      </c>
      <c r="F4927" s="151">
        <v>8</v>
      </c>
      <c r="G4927" s="151" t="s">
        <v>1141</v>
      </c>
      <c r="H4927" s="153">
        <v>9</v>
      </c>
      <c r="I4927" s="151">
        <v>17</v>
      </c>
      <c r="J4927" s="154" t="s">
        <v>72</v>
      </c>
    </row>
    <row r="4928" spans="1:10" x14ac:dyDescent="0.3">
      <c r="A4928" s="151">
        <v>4927</v>
      </c>
      <c r="B4928" s="151" t="s">
        <v>10341</v>
      </c>
      <c r="C4928" s="151" t="s">
        <v>10342</v>
      </c>
      <c r="D4928" s="151" t="s">
        <v>10333</v>
      </c>
      <c r="E4928" s="151" t="s">
        <v>10334</v>
      </c>
      <c r="F4928" s="151">
        <v>8</v>
      </c>
      <c r="G4928" s="151" t="s">
        <v>1141</v>
      </c>
      <c r="H4928" s="153">
        <v>9</v>
      </c>
      <c r="I4928" s="151">
        <v>17</v>
      </c>
      <c r="J4928" s="154" t="s">
        <v>72</v>
      </c>
    </row>
    <row r="4929" spans="1:10" x14ac:dyDescent="0.3">
      <c r="A4929" s="151">
        <v>4928</v>
      </c>
      <c r="B4929" s="151" t="s">
        <v>10343</v>
      </c>
      <c r="C4929" s="151" t="s">
        <v>10344</v>
      </c>
      <c r="D4929" s="151" t="s">
        <v>10333</v>
      </c>
      <c r="E4929" s="151" t="s">
        <v>10334</v>
      </c>
      <c r="F4929" s="151">
        <v>8</v>
      </c>
      <c r="G4929" s="151" t="s">
        <v>1141</v>
      </c>
      <c r="H4929" s="153">
        <v>9</v>
      </c>
      <c r="I4929" s="151">
        <v>17</v>
      </c>
      <c r="J4929" s="154" t="s">
        <v>72</v>
      </c>
    </row>
    <row r="4930" spans="1:10" x14ac:dyDescent="0.3">
      <c r="A4930" s="151">
        <v>4929</v>
      </c>
      <c r="B4930" s="151" t="s">
        <v>10345</v>
      </c>
      <c r="C4930" s="151" t="s">
        <v>10346</v>
      </c>
      <c r="D4930" s="151" t="s">
        <v>10333</v>
      </c>
      <c r="E4930" s="151" t="s">
        <v>10334</v>
      </c>
      <c r="F4930" s="151">
        <v>8</v>
      </c>
      <c r="G4930" s="151" t="s">
        <v>1141</v>
      </c>
      <c r="H4930" s="153">
        <v>8</v>
      </c>
      <c r="I4930" s="151">
        <v>16</v>
      </c>
      <c r="J4930" s="154" t="s">
        <v>161</v>
      </c>
    </row>
    <row r="4931" spans="1:10" x14ac:dyDescent="0.3">
      <c r="A4931" s="151">
        <v>4930</v>
      </c>
      <c r="B4931" s="151" t="s">
        <v>10347</v>
      </c>
      <c r="C4931" s="151" t="s">
        <v>10348</v>
      </c>
      <c r="D4931" s="151" t="s">
        <v>10333</v>
      </c>
      <c r="E4931" s="151" t="s">
        <v>10334</v>
      </c>
      <c r="F4931" s="151">
        <v>8</v>
      </c>
      <c r="G4931" s="151" t="s">
        <v>1141</v>
      </c>
      <c r="H4931" s="153">
        <v>8</v>
      </c>
      <c r="I4931" s="151">
        <v>16</v>
      </c>
      <c r="J4931" s="154" t="s">
        <v>161</v>
      </c>
    </row>
    <row r="4932" spans="1:10" x14ac:dyDescent="0.3">
      <c r="A4932" s="151">
        <v>4931</v>
      </c>
      <c r="B4932" s="151" t="s">
        <v>10349</v>
      </c>
      <c r="C4932" s="151" t="s">
        <v>10350</v>
      </c>
      <c r="D4932" s="151" t="s">
        <v>10333</v>
      </c>
      <c r="E4932" s="151" t="s">
        <v>10334</v>
      </c>
      <c r="F4932" s="151">
        <v>8</v>
      </c>
      <c r="G4932" s="151" t="s">
        <v>1141</v>
      </c>
      <c r="H4932" s="153">
        <v>9</v>
      </c>
      <c r="I4932" s="151">
        <v>17</v>
      </c>
      <c r="J4932" s="154" t="s">
        <v>72</v>
      </c>
    </row>
    <row r="4933" spans="1:10" x14ac:dyDescent="0.3">
      <c r="A4933" s="151">
        <v>4932</v>
      </c>
      <c r="B4933" s="151" t="s">
        <v>10351</v>
      </c>
      <c r="C4933" s="151" t="s">
        <v>10352</v>
      </c>
      <c r="D4933" s="151" t="s">
        <v>10333</v>
      </c>
      <c r="E4933" s="151" t="s">
        <v>10334</v>
      </c>
      <c r="F4933" s="151">
        <v>8</v>
      </c>
      <c r="G4933" s="151" t="s">
        <v>1141</v>
      </c>
      <c r="H4933" s="153">
        <v>9</v>
      </c>
      <c r="I4933" s="151">
        <v>17</v>
      </c>
      <c r="J4933" s="154" t="s">
        <v>72</v>
      </c>
    </row>
    <row r="4934" spans="1:10" x14ac:dyDescent="0.3">
      <c r="A4934" s="151">
        <v>4933</v>
      </c>
      <c r="B4934" s="151" t="s">
        <v>10353</v>
      </c>
      <c r="C4934" s="151" t="s">
        <v>10354</v>
      </c>
      <c r="D4934" s="151" t="s">
        <v>10333</v>
      </c>
      <c r="E4934" s="151" t="s">
        <v>10334</v>
      </c>
      <c r="F4934" s="151">
        <v>8</v>
      </c>
      <c r="G4934" s="151" t="s">
        <v>1141</v>
      </c>
      <c r="H4934" s="153">
        <v>8</v>
      </c>
      <c r="I4934" s="151">
        <v>16</v>
      </c>
      <c r="J4934" s="154" t="s">
        <v>161</v>
      </c>
    </row>
    <row r="4935" spans="1:10" x14ac:dyDescent="0.3">
      <c r="A4935" s="151">
        <v>4934</v>
      </c>
      <c r="B4935" s="151" t="s">
        <v>10355</v>
      </c>
      <c r="C4935" s="151" t="s">
        <v>10356</v>
      </c>
      <c r="D4935" s="151" t="s">
        <v>10333</v>
      </c>
      <c r="E4935" s="151" t="s">
        <v>10334</v>
      </c>
      <c r="F4935" s="151">
        <v>8</v>
      </c>
      <c r="G4935" s="151" t="s">
        <v>1141</v>
      </c>
      <c r="H4935" s="153">
        <v>8</v>
      </c>
      <c r="I4935" s="151">
        <v>16</v>
      </c>
      <c r="J4935" s="154" t="s">
        <v>161</v>
      </c>
    </row>
    <row r="4936" spans="1:10" x14ac:dyDescent="0.3">
      <c r="A4936" s="151">
        <v>4935</v>
      </c>
      <c r="B4936" s="151" t="s">
        <v>10357</v>
      </c>
      <c r="C4936" s="151" t="s">
        <v>10358</v>
      </c>
      <c r="D4936" s="151" t="s">
        <v>10333</v>
      </c>
      <c r="E4936" s="151" t="s">
        <v>10334</v>
      </c>
      <c r="F4936" s="151">
        <v>8</v>
      </c>
      <c r="G4936" s="151" t="s">
        <v>1141</v>
      </c>
      <c r="H4936" s="153">
        <v>8</v>
      </c>
      <c r="I4936" s="151">
        <v>16</v>
      </c>
      <c r="J4936" s="154" t="s">
        <v>161</v>
      </c>
    </row>
    <row r="4937" spans="1:10" x14ac:dyDescent="0.3">
      <c r="A4937" s="151">
        <v>4936</v>
      </c>
      <c r="B4937" s="151" t="s">
        <v>10359</v>
      </c>
      <c r="C4937" s="151" t="s">
        <v>10360</v>
      </c>
      <c r="D4937" s="151" t="s">
        <v>10333</v>
      </c>
      <c r="E4937" s="151" t="s">
        <v>10334</v>
      </c>
      <c r="F4937" s="151">
        <v>8</v>
      </c>
      <c r="G4937" s="151" t="s">
        <v>1141</v>
      </c>
      <c r="H4937" s="153">
        <v>8</v>
      </c>
      <c r="I4937" s="151">
        <v>16</v>
      </c>
      <c r="J4937" s="154" t="s">
        <v>161</v>
      </c>
    </row>
    <row r="4938" spans="1:10" x14ac:dyDescent="0.3">
      <c r="A4938" s="151">
        <v>4937</v>
      </c>
      <c r="B4938" s="151" t="s">
        <v>10361</v>
      </c>
      <c r="C4938" s="151" t="s">
        <v>10362</v>
      </c>
      <c r="D4938" s="151" t="s">
        <v>10333</v>
      </c>
      <c r="E4938" s="151" t="s">
        <v>10334</v>
      </c>
      <c r="F4938" s="151">
        <v>8</v>
      </c>
      <c r="G4938" s="151" t="s">
        <v>1141</v>
      </c>
      <c r="H4938" s="153">
        <v>8</v>
      </c>
      <c r="I4938" s="151">
        <v>16</v>
      </c>
      <c r="J4938" s="154" t="s">
        <v>161</v>
      </c>
    </row>
    <row r="4939" spans="1:10" x14ac:dyDescent="0.3">
      <c r="A4939" s="151">
        <v>4938</v>
      </c>
      <c r="B4939" s="151" t="s">
        <v>10363</v>
      </c>
      <c r="C4939" s="151" t="s">
        <v>10364</v>
      </c>
      <c r="D4939" s="151" t="s">
        <v>10333</v>
      </c>
      <c r="E4939" s="151" t="s">
        <v>10334</v>
      </c>
      <c r="F4939" s="151">
        <v>8</v>
      </c>
      <c r="G4939" s="151" t="s">
        <v>1141</v>
      </c>
      <c r="H4939" s="153">
        <v>8</v>
      </c>
      <c r="I4939" s="151">
        <v>16</v>
      </c>
      <c r="J4939" s="154" t="s">
        <v>161</v>
      </c>
    </row>
    <row r="4940" spans="1:10" x14ac:dyDescent="0.3">
      <c r="A4940" s="151">
        <v>4939</v>
      </c>
      <c r="B4940" s="151" t="s">
        <v>10365</v>
      </c>
      <c r="C4940" s="151" t="s">
        <v>10366</v>
      </c>
      <c r="D4940" s="151" t="s">
        <v>10333</v>
      </c>
      <c r="E4940" s="151" t="s">
        <v>10334</v>
      </c>
      <c r="F4940" s="151">
        <v>8</v>
      </c>
      <c r="G4940" s="151" t="s">
        <v>1141</v>
      </c>
      <c r="H4940" s="153">
        <v>8</v>
      </c>
      <c r="I4940" s="151">
        <v>16</v>
      </c>
      <c r="J4940" s="154" t="s">
        <v>161</v>
      </c>
    </row>
    <row r="4941" spans="1:10" x14ac:dyDescent="0.3">
      <c r="A4941" s="151">
        <v>4940</v>
      </c>
      <c r="B4941" s="151" t="s">
        <v>10367</v>
      </c>
      <c r="C4941" s="151" t="s">
        <v>10368</v>
      </c>
      <c r="D4941" s="151" t="s">
        <v>10369</v>
      </c>
      <c r="E4941" s="151" t="s">
        <v>10370</v>
      </c>
      <c r="F4941" s="151">
        <v>8</v>
      </c>
      <c r="G4941" s="151" t="s">
        <v>1141</v>
      </c>
      <c r="H4941" s="153">
        <v>8</v>
      </c>
      <c r="I4941" s="151">
        <v>16</v>
      </c>
      <c r="J4941" s="154" t="s">
        <v>161</v>
      </c>
    </row>
    <row r="4942" spans="1:10" x14ac:dyDescent="0.3">
      <c r="A4942" s="151">
        <v>4941</v>
      </c>
      <c r="B4942" s="151" t="s">
        <v>10371</v>
      </c>
      <c r="C4942" s="151" t="s">
        <v>10372</v>
      </c>
      <c r="D4942" s="151" t="s">
        <v>10369</v>
      </c>
      <c r="E4942" s="151" t="s">
        <v>10370</v>
      </c>
      <c r="F4942" s="151">
        <v>8</v>
      </c>
      <c r="G4942" s="151" t="s">
        <v>1141</v>
      </c>
      <c r="H4942" s="153">
        <v>8</v>
      </c>
      <c r="I4942" s="151">
        <v>16</v>
      </c>
      <c r="J4942" s="154" t="s">
        <v>161</v>
      </c>
    </row>
    <row r="4943" spans="1:10" x14ac:dyDescent="0.3">
      <c r="A4943" s="151">
        <v>4942</v>
      </c>
      <c r="B4943" s="151" t="s">
        <v>10373</v>
      </c>
      <c r="C4943" s="151" t="s">
        <v>10374</v>
      </c>
      <c r="D4943" s="151" t="s">
        <v>10369</v>
      </c>
      <c r="E4943" s="151" t="s">
        <v>10370</v>
      </c>
      <c r="F4943" s="151">
        <v>8</v>
      </c>
      <c r="G4943" s="151" t="s">
        <v>1141</v>
      </c>
      <c r="H4943" s="153">
        <v>8</v>
      </c>
      <c r="I4943" s="151">
        <v>16</v>
      </c>
      <c r="J4943" s="154" t="s">
        <v>161</v>
      </c>
    </row>
    <row r="4944" spans="1:10" x14ac:dyDescent="0.3">
      <c r="A4944" s="151">
        <v>4943</v>
      </c>
      <c r="B4944" s="151" t="s">
        <v>10375</v>
      </c>
      <c r="C4944" s="151" t="s">
        <v>10376</v>
      </c>
      <c r="D4944" s="151" t="s">
        <v>10369</v>
      </c>
      <c r="E4944" s="151" t="s">
        <v>10370</v>
      </c>
      <c r="F4944" s="151">
        <v>8</v>
      </c>
      <c r="G4944" s="151" t="s">
        <v>1141</v>
      </c>
      <c r="H4944" s="153">
        <v>8</v>
      </c>
      <c r="I4944" s="151">
        <v>16</v>
      </c>
      <c r="J4944" s="154" t="s">
        <v>161</v>
      </c>
    </row>
    <row r="4945" spans="1:10" x14ac:dyDescent="0.3">
      <c r="A4945" s="151">
        <v>4944</v>
      </c>
      <c r="B4945" s="151" t="s">
        <v>10377</v>
      </c>
      <c r="C4945" s="151" t="s">
        <v>10378</v>
      </c>
      <c r="D4945" s="151" t="s">
        <v>10369</v>
      </c>
      <c r="E4945" s="151" t="s">
        <v>10370</v>
      </c>
      <c r="F4945" s="151">
        <v>8</v>
      </c>
      <c r="G4945" s="151" t="s">
        <v>1141</v>
      </c>
      <c r="H4945" s="153">
        <v>8</v>
      </c>
      <c r="I4945" s="151">
        <v>16</v>
      </c>
      <c r="J4945" s="154" t="s">
        <v>161</v>
      </c>
    </row>
    <row r="4946" spans="1:10" x14ac:dyDescent="0.3">
      <c r="A4946" s="151">
        <v>4945</v>
      </c>
      <c r="B4946" s="151" t="s">
        <v>10379</v>
      </c>
      <c r="C4946" s="151" t="s">
        <v>10380</v>
      </c>
      <c r="D4946" s="151" t="s">
        <v>10369</v>
      </c>
      <c r="E4946" s="151" t="s">
        <v>10370</v>
      </c>
      <c r="F4946" s="151">
        <v>8</v>
      </c>
      <c r="G4946" s="151" t="s">
        <v>1141</v>
      </c>
      <c r="H4946" s="153">
        <v>8</v>
      </c>
      <c r="I4946" s="151">
        <v>16</v>
      </c>
      <c r="J4946" s="154" t="s">
        <v>161</v>
      </c>
    </row>
    <row r="4947" spans="1:10" x14ac:dyDescent="0.3">
      <c r="A4947" s="151">
        <v>4946</v>
      </c>
      <c r="B4947" s="151" t="s">
        <v>10381</v>
      </c>
      <c r="C4947" s="151" t="s">
        <v>10382</v>
      </c>
      <c r="D4947" s="151" t="s">
        <v>10369</v>
      </c>
      <c r="E4947" s="151" t="s">
        <v>10370</v>
      </c>
      <c r="F4947" s="151">
        <v>8</v>
      </c>
      <c r="G4947" s="151" t="s">
        <v>1141</v>
      </c>
      <c r="H4947" s="153">
        <v>8</v>
      </c>
      <c r="I4947" s="151">
        <v>16</v>
      </c>
      <c r="J4947" s="154" t="s">
        <v>161</v>
      </c>
    </row>
    <row r="4948" spans="1:10" x14ac:dyDescent="0.3">
      <c r="A4948" s="151">
        <v>4947</v>
      </c>
      <c r="B4948" s="151" t="s">
        <v>10383</v>
      </c>
      <c r="C4948" s="151" t="s">
        <v>10384</v>
      </c>
      <c r="D4948" s="151" t="s">
        <v>10369</v>
      </c>
      <c r="E4948" s="151" t="s">
        <v>10370</v>
      </c>
      <c r="F4948" s="151">
        <v>8</v>
      </c>
      <c r="G4948" s="151" t="s">
        <v>1141</v>
      </c>
      <c r="H4948" s="153">
        <v>8</v>
      </c>
      <c r="I4948" s="151">
        <v>16</v>
      </c>
      <c r="J4948" s="154" t="s">
        <v>161</v>
      </c>
    </row>
    <row r="4949" spans="1:10" x14ac:dyDescent="0.3">
      <c r="A4949" s="151">
        <v>4948</v>
      </c>
      <c r="B4949" s="151" t="s">
        <v>10385</v>
      </c>
      <c r="C4949" s="151" t="s">
        <v>10386</v>
      </c>
      <c r="D4949" s="151" t="s">
        <v>10369</v>
      </c>
      <c r="E4949" s="151" t="s">
        <v>10370</v>
      </c>
      <c r="F4949" s="151">
        <v>8</v>
      </c>
      <c r="G4949" s="151" t="s">
        <v>1141</v>
      </c>
      <c r="H4949" s="153">
        <v>8</v>
      </c>
      <c r="I4949" s="151">
        <v>16</v>
      </c>
      <c r="J4949" s="154" t="s">
        <v>161</v>
      </c>
    </row>
    <row r="4950" spans="1:10" x14ac:dyDescent="0.3">
      <c r="A4950" s="151">
        <v>4949</v>
      </c>
      <c r="B4950" s="151" t="s">
        <v>10387</v>
      </c>
      <c r="C4950" s="151" t="s">
        <v>10388</v>
      </c>
      <c r="D4950" s="151" t="s">
        <v>10369</v>
      </c>
      <c r="E4950" s="151" t="s">
        <v>10370</v>
      </c>
      <c r="F4950" s="151">
        <v>8</v>
      </c>
      <c r="G4950" s="151" t="s">
        <v>1141</v>
      </c>
      <c r="H4950" s="153">
        <v>8</v>
      </c>
      <c r="I4950" s="151">
        <v>16</v>
      </c>
      <c r="J4950" s="154" t="s">
        <v>161</v>
      </c>
    </row>
    <row r="4951" spans="1:10" x14ac:dyDescent="0.3">
      <c r="A4951" s="151">
        <v>4950</v>
      </c>
      <c r="B4951" s="151" t="s">
        <v>10389</v>
      </c>
      <c r="C4951" s="151" t="s">
        <v>10390</v>
      </c>
      <c r="D4951" s="151" t="s">
        <v>10369</v>
      </c>
      <c r="E4951" s="151" t="s">
        <v>10370</v>
      </c>
      <c r="F4951" s="151">
        <v>8</v>
      </c>
      <c r="G4951" s="151" t="s">
        <v>1141</v>
      </c>
      <c r="H4951" s="153">
        <v>8</v>
      </c>
      <c r="I4951" s="151">
        <v>16</v>
      </c>
      <c r="J4951" s="154" t="s">
        <v>161</v>
      </c>
    </row>
    <row r="4952" spans="1:10" x14ac:dyDescent="0.3">
      <c r="A4952" s="151">
        <v>4951</v>
      </c>
      <c r="B4952" s="151" t="s">
        <v>10391</v>
      </c>
      <c r="C4952" s="151" t="s">
        <v>10392</v>
      </c>
      <c r="D4952" s="151" t="s">
        <v>10393</v>
      </c>
      <c r="E4952" s="151" t="s">
        <v>10394</v>
      </c>
      <c r="F4952" s="151">
        <v>8</v>
      </c>
      <c r="G4952" s="151" t="s">
        <v>1141</v>
      </c>
      <c r="H4952" s="153">
        <v>9</v>
      </c>
      <c r="I4952" s="151">
        <v>17</v>
      </c>
      <c r="J4952" s="154" t="s">
        <v>72</v>
      </c>
    </row>
    <row r="4953" spans="1:10" x14ac:dyDescent="0.3">
      <c r="A4953" s="151">
        <v>4952</v>
      </c>
      <c r="B4953" s="151" t="s">
        <v>10395</v>
      </c>
      <c r="C4953" s="151" t="s">
        <v>10396</v>
      </c>
      <c r="D4953" s="151" t="s">
        <v>10393</v>
      </c>
      <c r="E4953" s="151" t="s">
        <v>10394</v>
      </c>
      <c r="F4953" s="151">
        <v>8</v>
      </c>
      <c r="G4953" s="151" t="s">
        <v>1141</v>
      </c>
      <c r="H4953" s="153">
        <v>9</v>
      </c>
      <c r="I4953" s="151">
        <v>17</v>
      </c>
      <c r="J4953" s="154" t="s">
        <v>72</v>
      </c>
    </row>
    <row r="4954" spans="1:10" x14ac:dyDescent="0.3">
      <c r="A4954" s="151">
        <v>4953</v>
      </c>
      <c r="B4954" s="151" t="s">
        <v>10397</v>
      </c>
      <c r="C4954" s="151" t="s">
        <v>10398</v>
      </c>
      <c r="D4954" s="151" t="s">
        <v>10393</v>
      </c>
      <c r="E4954" s="151" t="s">
        <v>10394</v>
      </c>
      <c r="F4954" s="151">
        <v>8</v>
      </c>
      <c r="G4954" s="151" t="s">
        <v>1141</v>
      </c>
      <c r="H4954" s="153">
        <v>9</v>
      </c>
      <c r="I4954" s="151">
        <v>17</v>
      </c>
      <c r="J4954" s="154" t="s">
        <v>88</v>
      </c>
    </row>
    <row r="4955" spans="1:10" x14ac:dyDescent="0.3">
      <c r="A4955" s="151">
        <v>4954</v>
      </c>
      <c r="B4955" s="151" t="s">
        <v>10399</v>
      </c>
      <c r="C4955" s="151" t="s">
        <v>10400</v>
      </c>
      <c r="D4955" s="151" t="s">
        <v>10393</v>
      </c>
      <c r="E4955" s="151" t="s">
        <v>10394</v>
      </c>
      <c r="F4955" s="151">
        <v>8</v>
      </c>
      <c r="G4955" s="151" t="s">
        <v>1141</v>
      </c>
      <c r="H4955" s="153">
        <v>9</v>
      </c>
      <c r="I4955" s="151">
        <v>17</v>
      </c>
      <c r="J4955" s="154" t="s">
        <v>88</v>
      </c>
    </row>
    <row r="4956" spans="1:10" x14ac:dyDescent="0.3">
      <c r="A4956" s="151">
        <v>4955</v>
      </c>
      <c r="B4956" s="151" t="s">
        <v>10401</v>
      </c>
      <c r="C4956" s="151" t="s">
        <v>10402</v>
      </c>
      <c r="D4956" s="151" t="s">
        <v>10393</v>
      </c>
      <c r="E4956" s="151" t="s">
        <v>10394</v>
      </c>
      <c r="F4956" s="151">
        <v>8</v>
      </c>
      <c r="G4956" s="151" t="s">
        <v>1141</v>
      </c>
      <c r="H4956" s="153">
        <v>9</v>
      </c>
      <c r="I4956" s="151">
        <v>17</v>
      </c>
      <c r="J4956" s="154" t="s">
        <v>88</v>
      </c>
    </row>
    <row r="4957" spans="1:10" x14ac:dyDescent="0.3">
      <c r="A4957" s="151">
        <v>4956</v>
      </c>
      <c r="B4957" s="151" t="s">
        <v>10403</v>
      </c>
      <c r="C4957" s="151" t="s">
        <v>10404</v>
      </c>
      <c r="D4957" s="151" t="s">
        <v>10393</v>
      </c>
      <c r="E4957" s="151" t="s">
        <v>10394</v>
      </c>
      <c r="F4957" s="151">
        <v>8</v>
      </c>
      <c r="G4957" s="151" t="s">
        <v>1141</v>
      </c>
      <c r="H4957" s="153">
        <v>9</v>
      </c>
      <c r="I4957" s="151">
        <v>17</v>
      </c>
      <c r="J4957" s="154" t="s">
        <v>72</v>
      </c>
    </row>
    <row r="4958" spans="1:10" x14ac:dyDescent="0.3">
      <c r="A4958" s="151">
        <v>4957</v>
      </c>
      <c r="B4958" s="151" t="s">
        <v>10405</v>
      </c>
      <c r="C4958" s="151" t="s">
        <v>10406</v>
      </c>
      <c r="D4958" s="151" t="s">
        <v>10393</v>
      </c>
      <c r="E4958" s="151" t="s">
        <v>10394</v>
      </c>
      <c r="F4958" s="151">
        <v>8</v>
      </c>
      <c r="G4958" s="151" t="s">
        <v>1141</v>
      </c>
      <c r="H4958" s="153">
        <v>9</v>
      </c>
      <c r="I4958" s="151">
        <v>17</v>
      </c>
      <c r="J4958" s="154" t="s">
        <v>72</v>
      </c>
    </row>
    <row r="4959" spans="1:10" x14ac:dyDescent="0.3">
      <c r="A4959" s="151">
        <v>4958</v>
      </c>
      <c r="B4959" s="151" t="s">
        <v>10407</v>
      </c>
      <c r="C4959" s="151" t="s">
        <v>10408</v>
      </c>
      <c r="D4959" s="151" t="s">
        <v>10393</v>
      </c>
      <c r="E4959" s="151" t="s">
        <v>10394</v>
      </c>
      <c r="F4959" s="151">
        <v>8</v>
      </c>
      <c r="G4959" s="151" t="s">
        <v>1141</v>
      </c>
      <c r="H4959" s="153">
        <v>9</v>
      </c>
      <c r="I4959" s="151">
        <v>17</v>
      </c>
      <c r="J4959" s="154" t="s">
        <v>72</v>
      </c>
    </row>
    <row r="4960" spans="1:10" x14ac:dyDescent="0.3">
      <c r="A4960" s="151">
        <v>4959</v>
      </c>
      <c r="B4960" s="151" t="s">
        <v>10409</v>
      </c>
      <c r="C4960" s="151" t="s">
        <v>10410</v>
      </c>
      <c r="D4960" s="151" t="s">
        <v>10411</v>
      </c>
      <c r="E4960" s="151" t="s">
        <v>10412</v>
      </c>
      <c r="F4960" s="151">
        <v>8</v>
      </c>
      <c r="G4960" s="151" t="s">
        <v>1141</v>
      </c>
      <c r="H4960" s="153">
        <v>9</v>
      </c>
      <c r="I4960" s="151">
        <v>17</v>
      </c>
      <c r="J4960" s="154" t="s">
        <v>72</v>
      </c>
    </row>
    <row r="4961" spans="1:10" x14ac:dyDescent="0.3">
      <c r="A4961" s="151">
        <v>4960</v>
      </c>
      <c r="B4961" s="151" t="s">
        <v>10413</v>
      </c>
      <c r="C4961" s="151" t="s">
        <v>10414</v>
      </c>
      <c r="D4961" s="151" t="s">
        <v>10411</v>
      </c>
      <c r="E4961" s="151" t="s">
        <v>10412</v>
      </c>
      <c r="F4961" s="151">
        <v>8</v>
      </c>
      <c r="G4961" s="151" t="s">
        <v>1141</v>
      </c>
      <c r="H4961" s="153">
        <v>6</v>
      </c>
      <c r="I4961" s="151">
        <v>10</v>
      </c>
      <c r="J4961" s="154" t="s">
        <v>277</v>
      </c>
    </row>
    <row r="4962" spans="1:10" x14ac:dyDescent="0.3">
      <c r="A4962" s="151">
        <v>4961</v>
      </c>
      <c r="B4962" s="151" t="s">
        <v>10415</v>
      </c>
      <c r="C4962" s="151" t="s">
        <v>10416</v>
      </c>
      <c r="D4962" s="151" t="s">
        <v>10411</v>
      </c>
      <c r="E4962" s="151" t="s">
        <v>10412</v>
      </c>
      <c r="F4962" s="151">
        <v>8</v>
      </c>
      <c r="G4962" s="151" t="s">
        <v>1141</v>
      </c>
      <c r="H4962" s="153">
        <v>6</v>
      </c>
      <c r="I4962" s="151">
        <v>10</v>
      </c>
      <c r="J4962" s="154" t="s">
        <v>277</v>
      </c>
    </row>
    <row r="4963" spans="1:10" x14ac:dyDescent="0.3">
      <c r="A4963" s="151">
        <v>4962</v>
      </c>
      <c r="B4963" s="151" t="s">
        <v>10417</v>
      </c>
      <c r="C4963" s="151" t="s">
        <v>10418</v>
      </c>
      <c r="D4963" s="151" t="s">
        <v>10411</v>
      </c>
      <c r="E4963" s="151" t="s">
        <v>10412</v>
      </c>
      <c r="F4963" s="151">
        <v>8</v>
      </c>
      <c r="G4963" s="151" t="s">
        <v>1141</v>
      </c>
      <c r="H4963" s="153">
        <v>9</v>
      </c>
      <c r="I4963" s="151">
        <v>17</v>
      </c>
      <c r="J4963" s="154" t="s">
        <v>72</v>
      </c>
    </row>
    <row r="4964" spans="1:10" x14ac:dyDescent="0.3">
      <c r="A4964" s="151">
        <v>4963</v>
      </c>
      <c r="B4964" s="151" t="s">
        <v>10419</v>
      </c>
      <c r="C4964" s="151" t="s">
        <v>10420</v>
      </c>
      <c r="D4964" s="151" t="s">
        <v>10411</v>
      </c>
      <c r="E4964" s="151" t="s">
        <v>10412</v>
      </c>
      <c r="F4964" s="151">
        <v>8</v>
      </c>
      <c r="G4964" s="151" t="s">
        <v>1141</v>
      </c>
      <c r="H4964" s="153">
        <v>6</v>
      </c>
      <c r="I4964" s="151">
        <v>10</v>
      </c>
      <c r="J4964" s="154" t="s">
        <v>277</v>
      </c>
    </row>
    <row r="4965" spans="1:10" x14ac:dyDescent="0.3">
      <c r="A4965" s="151">
        <v>4964</v>
      </c>
      <c r="B4965" s="151" t="s">
        <v>10421</v>
      </c>
      <c r="C4965" s="151" t="s">
        <v>10422</v>
      </c>
      <c r="D4965" s="151" t="s">
        <v>10411</v>
      </c>
      <c r="E4965" s="151" t="s">
        <v>10412</v>
      </c>
      <c r="F4965" s="151">
        <v>8</v>
      </c>
      <c r="G4965" s="151" t="s">
        <v>1141</v>
      </c>
      <c r="H4965" s="153">
        <v>6</v>
      </c>
      <c r="I4965" s="151">
        <v>10</v>
      </c>
      <c r="J4965" s="154" t="s">
        <v>277</v>
      </c>
    </row>
    <row r="4966" spans="1:10" x14ac:dyDescent="0.3">
      <c r="A4966" s="151">
        <v>4965</v>
      </c>
      <c r="B4966" s="151" t="s">
        <v>10423</v>
      </c>
      <c r="C4966" s="151" t="s">
        <v>10424</v>
      </c>
      <c r="D4966" s="151" t="s">
        <v>10411</v>
      </c>
      <c r="E4966" s="151" t="s">
        <v>10412</v>
      </c>
      <c r="F4966" s="151">
        <v>8</v>
      </c>
      <c r="G4966" s="151" t="s">
        <v>1141</v>
      </c>
      <c r="H4966" s="153">
        <v>6</v>
      </c>
      <c r="I4966" s="151">
        <v>10</v>
      </c>
      <c r="J4966" s="154" t="s">
        <v>277</v>
      </c>
    </row>
    <row r="4967" spans="1:10" x14ac:dyDescent="0.3">
      <c r="A4967" s="151">
        <v>4966</v>
      </c>
      <c r="B4967" s="151" t="s">
        <v>10425</v>
      </c>
      <c r="C4967" s="151" t="s">
        <v>10426</v>
      </c>
      <c r="D4967" s="151" t="s">
        <v>10411</v>
      </c>
      <c r="E4967" s="151" t="s">
        <v>10412</v>
      </c>
      <c r="F4967" s="151">
        <v>8</v>
      </c>
      <c r="G4967" s="151" t="s">
        <v>1141</v>
      </c>
      <c r="H4967" s="153">
        <v>6</v>
      </c>
      <c r="I4967" s="151">
        <v>10</v>
      </c>
      <c r="J4967" s="154" t="s">
        <v>277</v>
      </c>
    </row>
    <row r="4968" spans="1:10" x14ac:dyDescent="0.3">
      <c r="A4968" s="151">
        <v>4967</v>
      </c>
      <c r="B4968" s="151" t="s">
        <v>10427</v>
      </c>
      <c r="C4968" s="151" t="s">
        <v>10428</v>
      </c>
      <c r="D4968" s="151" t="s">
        <v>10411</v>
      </c>
      <c r="E4968" s="151" t="s">
        <v>10412</v>
      </c>
      <c r="F4968" s="151">
        <v>8</v>
      </c>
      <c r="G4968" s="151" t="s">
        <v>1141</v>
      </c>
      <c r="H4968" s="153">
        <v>6</v>
      </c>
      <c r="I4968" s="151">
        <v>10</v>
      </c>
      <c r="J4968" s="154" t="s">
        <v>277</v>
      </c>
    </row>
    <row r="4969" spans="1:10" x14ac:dyDescent="0.3">
      <c r="A4969" s="151">
        <v>4968</v>
      </c>
      <c r="B4969" s="151" t="s">
        <v>10429</v>
      </c>
      <c r="C4969" s="151" t="s">
        <v>10430</v>
      </c>
      <c r="D4969" s="151" t="s">
        <v>10411</v>
      </c>
      <c r="E4969" s="151" t="s">
        <v>10412</v>
      </c>
      <c r="F4969" s="151">
        <v>8</v>
      </c>
      <c r="G4969" s="151" t="s">
        <v>1141</v>
      </c>
      <c r="H4969" s="153">
        <v>9</v>
      </c>
      <c r="I4969" s="151">
        <v>17</v>
      </c>
      <c r="J4969" s="154" t="s">
        <v>72</v>
      </c>
    </row>
    <row r="4970" spans="1:10" x14ac:dyDescent="0.3">
      <c r="A4970" s="151">
        <v>4969</v>
      </c>
      <c r="B4970" s="151" t="s">
        <v>10431</v>
      </c>
      <c r="C4970" s="151" t="s">
        <v>10432</v>
      </c>
      <c r="D4970" s="151" t="s">
        <v>10433</v>
      </c>
      <c r="E4970" s="151" t="s">
        <v>10434</v>
      </c>
      <c r="F4970" s="151">
        <v>8</v>
      </c>
      <c r="G4970" s="151" t="s">
        <v>1141</v>
      </c>
      <c r="H4970" s="153">
        <v>9</v>
      </c>
      <c r="I4970" s="151">
        <v>17</v>
      </c>
      <c r="J4970" s="154" t="s">
        <v>88</v>
      </c>
    </row>
    <row r="4971" spans="1:10" x14ac:dyDescent="0.3">
      <c r="A4971" s="151">
        <v>4970</v>
      </c>
      <c r="B4971" s="151" t="s">
        <v>10435</v>
      </c>
      <c r="C4971" s="151" t="s">
        <v>10436</v>
      </c>
      <c r="D4971" s="151" t="s">
        <v>10433</v>
      </c>
      <c r="E4971" s="151" t="s">
        <v>10434</v>
      </c>
      <c r="F4971" s="151">
        <v>8</v>
      </c>
      <c r="G4971" s="151" t="s">
        <v>1141</v>
      </c>
      <c r="H4971" s="153">
        <v>9</v>
      </c>
      <c r="I4971" s="151">
        <v>17</v>
      </c>
      <c r="J4971" s="154" t="s">
        <v>88</v>
      </c>
    </row>
    <row r="4972" spans="1:10" x14ac:dyDescent="0.3">
      <c r="A4972" s="151">
        <v>4971</v>
      </c>
      <c r="B4972" s="151" t="s">
        <v>10437</v>
      </c>
      <c r="C4972" s="151" t="s">
        <v>10438</v>
      </c>
      <c r="D4972" s="151" t="s">
        <v>10433</v>
      </c>
      <c r="E4972" s="151" t="s">
        <v>10434</v>
      </c>
      <c r="F4972" s="151">
        <v>8</v>
      </c>
      <c r="G4972" s="151" t="s">
        <v>1141</v>
      </c>
      <c r="H4972" s="153">
        <v>9</v>
      </c>
      <c r="I4972" s="151">
        <v>17</v>
      </c>
      <c r="J4972" s="154" t="s">
        <v>72</v>
      </c>
    </row>
    <row r="4973" spans="1:10" x14ac:dyDescent="0.3">
      <c r="A4973" s="151">
        <v>4972</v>
      </c>
      <c r="B4973" s="151" t="s">
        <v>10439</v>
      </c>
      <c r="C4973" s="151" t="s">
        <v>10440</v>
      </c>
      <c r="D4973" s="151" t="s">
        <v>10433</v>
      </c>
      <c r="E4973" s="151" t="s">
        <v>10434</v>
      </c>
      <c r="F4973" s="151">
        <v>8</v>
      </c>
      <c r="G4973" s="151" t="s">
        <v>1141</v>
      </c>
      <c r="H4973" s="153">
        <v>9</v>
      </c>
      <c r="I4973" s="151">
        <v>17</v>
      </c>
      <c r="J4973" s="154" t="s">
        <v>72</v>
      </c>
    </row>
    <row r="4974" spans="1:10" x14ac:dyDescent="0.3">
      <c r="A4974" s="151">
        <v>4973</v>
      </c>
      <c r="B4974" s="151" t="s">
        <v>10441</v>
      </c>
      <c r="C4974" s="151" t="s">
        <v>10442</v>
      </c>
      <c r="D4974" s="151" t="s">
        <v>10433</v>
      </c>
      <c r="E4974" s="151" t="s">
        <v>10434</v>
      </c>
      <c r="F4974" s="151">
        <v>8</v>
      </c>
      <c r="G4974" s="151" t="s">
        <v>1141</v>
      </c>
      <c r="H4974" s="153">
        <v>9</v>
      </c>
      <c r="I4974" s="151">
        <v>17</v>
      </c>
      <c r="J4974" s="154" t="s">
        <v>72</v>
      </c>
    </row>
    <row r="4975" spans="1:10" x14ac:dyDescent="0.3">
      <c r="A4975" s="151">
        <v>4974</v>
      </c>
      <c r="B4975" s="151" t="s">
        <v>10443</v>
      </c>
      <c r="C4975" s="151" t="s">
        <v>10444</v>
      </c>
      <c r="D4975" s="151" t="s">
        <v>10433</v>
      </c>
      <c r="E4975" s="151" t="s">
        <v>10434</v>
      </c>
      <c r="F4975" s="151">
        <v>8</v>
      </c>
      <c r="G4975" s="151" t="s">
        <v>1141</v>
      </c>
      <c r="H4975" s="153">
        <v>9</v>
      </c>
      <c r="I4975" s="151">
        <v>17</v>
      </c>
      <c r="J4975" s="154" t="s">
        <v>72</v>
      </c>
    </row>
    <row r="4976" spans="1:10" x14ac:dyDescent="0.3">
      <c r="A4976" s="151">
        <v>4975</v>
      </c>
      <c r="B4976" s="151" t="s">
        <v>10445</v>
      </c>
      <c r="C4976" s="151" t="s">
        <v>10446</v>
      </c>
      <c r="D4976" s="151" t="s">
        <v>10433</v>
      </c>
      <c r="E4976" s="151" t="s">
        <v>10434</v>
      </c>
      <c r="F4976" s="151">
        <v>8</v>
      </c>
      <c r="G4976" s="151" t="s">
        <v>1141</v>
      </c>
      <c r="H4976" s="153">
        <v>9</v>
      </c>
      <c r="I4976" s="151">
        <v>17</v>
      </c>
      <c r="J4976" s="154" t="s">
        <v>72</v>
      </c>
    </row>
    <row r="4977" spans="1:10" x14ac:dyDescent="0.3">
      <c r="A4977" s="151">
        <v>4976</v>
      </c>
      <c r="B4977" s="151" t="s">
        <v>10447</v>
      </c>
      <c r="C4977" s="151" t="s">
        <v>10448</v>
      </c>
      <c r="D4977" s="151" t="s">
        <v>10433</v>
      </c>
      <c r="E4977" s="151" t="s">
        <v>10434</v>
      </c>
      <c r="F4977" s="151">
        <v>8</v>
      </c>
      <c r="G4977" s="151" t="s">
        <v>1141</v>
      </c>
      <c r="H4977" s="153">
        <v>9</v>
      </c>
      <c r="I4977" s="151">
        <v>17</v>
      </c>
      <c r="J4977" s="154" t="s">
        <v>88</v>
      </c>
    </row>
    <row r="4978" spans="1:10" x14ac:dyDescent="0.3">
      <c r="A4978" s="151">
        <v>4977</v>
      </c>
      <c r="B4978" s="151" t="s">
        <v>10449</v>
      </c>
      <c r="C4978" s="151" t="s">
        <v>10450</v>
      </c>
      <c r="D4978" s="151" t="s">
        <v>10433</v>
      </c>
      <c r="E4978" s="151" t="s">
        <v>10434</v>
      </c>
      <c r="F4978" s="151">
        <v>8</v>
      </c>
      <c r="G4978" s="151" t="s">
        <v>1141</v>
      </c>
      <c r="H4978" s="153">
        <v>9</v>
      </c>
      <c r="I4978" s="151">
        <v>17</v>
      </c>
      <c r="J4978" s="154" t="s">
        <v>72</v>
      </c>
    </row>
    <row r="4979" spans="1:10" x14ac:dyDescent="0.3">
      <c r="A4979" s="151">
        <v>4978</v>
      </c>
      <c r="B4979" s="151" t="s">
        <v>10451</v>
      </c>
      <c r="C4979" s="151" t="s">
        <v>10452</v>
      </c>
      <c r="D4979" s="151" t="s">
        <v>10433</v>
      </c>
      <c r="E4979" s="151" t="s">
        <v>10434</v>
      </c>
      <c r="F4979" s="151">
        <v>8</v>
      </c>
      <c r="G4979" s="151" t="s">
        <v>1141</v>
      </c>
      <c r="H4979" s="153">
        <v>8</v>
      </c>
      <c r="I4979" s="151">
        <v>16</v>
      </c>
      <c r="J4979" s="154" t="s">
        <v>161</v>
      </c>
    </row>
    <row r="4980" spans="1:10" x14ac:dyDescent="0.3">
      <c r="A4980" s="151">
        <v>4979</v>
      </c>
      <c r="B4980" s="151" t="s">
        <v>10453</v>
      </c>
      <c r="C4980" s="151" t="s">
        <v>10454</v>
      </c>
      <c r="D4980" s="151" t="s">
        <v>10433</v>
      </c>
      <c r="E4980" s="151" t="s">
        <v>10434</v>
      </c>
      <c r="F4980" s="151">
        <v>8</v>
      </c>
      <c r="G4980" s="151" t="s">
        <v>1141</v>
      </c>
      <c r="H4980" s="153">
        <v>9</v>
      </c>
      <c r="I4980" s="151">
        <v>17</v>
      </c>
      <c r="J4980" s="154" t="s">
        <v>72</v>
      </c>
    </row>
    <row r="4981" spans="1:10" x14ac:dyDescent="0.3">
      <c r="A4981" s="151">
        <v>4980</v>
      </c>
      <c r="B4981" s="151" t="s">
        <v>10455</v>
      </c>
      <c r="C4981" s="151" t="s">
        <v>10456</v>
      </c>
      <c r="D4981" s="151" t="s">
        <v>10433</v>
      </c>
      <c r="E4981" s="151" t="s">
        <v>10434</v>
      </c>
      <c r="F4981" s="151">
        <v>8</v>
      </c>
      <c r="G4981" s="151" t="s">
        <v>1141</v>
      </c>
      <c r="H4981" s="153">
        <v>8</v>
      </c>
      <c r="I4981" s="151">
        <v>16</v>
      </c>
      <c r="J4981" s="154" t="s">
        <v>161</v>
      </c>
    </row>
    <row r="4982" spans="1:10" x14ac:dyDescent="0.3">
      <c r="A4982" s="151">
        <v>4981</v>
      </c>
      <c r="B4982" s="151" t="s">
        <v>10457</v>
      </c>
      <c r="C4982" s="151" t="s">
        <v>10458</v>
      </c>
      <c r="D4982" s="151" t="s">
        <v>10433</v>
      </c>
      <c r="E4982" s="151" t="s">
        <v>10434</v>
      </c>
      <c r="F4982" s="151">
        <v>8</v>
      </c>
      <c r="G4982" s="151" t="s">
        <v>1141</v>
      </c>
      <c r="H4982" s="153">
        <v>8</v>
      </c>
      <c r="I4982" s="151">
        <v>16</v>
      </c>
      <c r="J4982" s="154" t="s">
        <v>161</v>
      </c>
    </row>
    <row r="4983" spans="1:10" x14ac:dyDescent="0.3">
      <c r="A4983" s="151">
        <v>4982</v>
      </c>
      <c r="B4983" s="151" t="s">
        <v>10459</v>
      </c>
      <c r="C4983" s="151" t="s">
        <v>10460</v>
      </c>
      <c r="D4983" s="151" t="s">
        <v>10433</v>
      </c>
      <c r="E4983" s="151" t="s">
        <v>10434</v>
      </c>
      <c r="F4983" s="151">
        <v>8</v>
      </c>
      <c r="G4983" s="151" t="s">
        <v>1141</v>
      </c>
      <c r="H4983" s="153">
        <v>8</v>
      </c>
      <c r="I4983" s="151">
        <v>16</v>
      </c>
      <c r="J4983" s="154" t="s">
        <v>161</v>
      </c>
    </row>
    <row r="4984" spans="1:10" x14ac:dyDescent="0.3">
      <c r="A4984" s="151">
        <v>4983</v>
      </c>
      <c r="B4984" s="151" t="s">
        <v>10461</v>
      </c>
      <c r="C4984" s="151" t="s">
        <v>10462</v>
      </c>
      <c r="D4984" s="151" t="s">
        <v>10433</v>
      </c>
      <c r="E4984" s="151" t="s">
        <v>10434</v>
      </c>
      <c r="F4984" s="151">
        <v>8</v>
      </c>
      <c r="G4984" s="151" t="s">
        <v>1141</v>
      </c>
      <c r="H4984" s="153">
        <v>8</v>
      </c>
      <c r="I4984" s="151">
        <v>16</v>
      </c>
      <c r="J4984" s="154" t="s">
        <v>161</v>
      </c>
    </row>
    <row r="4985" spans="1:10" x14ac:dyDescent="0.3">
      <c r="A4985" s="151">
        <v>4984</v>
      </c>
      <c r="B4985" s="151" t="s">
        <v>10463</v>
      </c>
      <c r="C4985" s="151" t="s">
        <v>10464</v>
      </c>
      <c r="D4985" s="151" t="s">
        <v>10433</v>
      </c>
      <c r="E4985" s="151" t="s">
        <v>10434</v>
      </c>
      <c r="F4985" s="151">
        <v>8</v>
      </c>
      <c r="G4985" s="151" t="s">
        <v>1141</v>
      </c>
      <c r="H4985" s="153">
        <v>8</v>
      </c>
      <c r="I4985" s="151">
        <v>16</v>
      </c>
      <c r="J4985" s="154" t="s">
        <v>161</v>
      </c>
    </row>
    <row r="4986" spans="1:10" x14ac:dyDescent="0.3">
      <c r="A4986" s="151">
        <v>4985</v>
      </c>
      <c r="B4986" s="151" t="s">
        <v>10465</v>
      </c>
      <c r="C4986" s="151" t="s">
        <v>10466</v>
      </c>
      <c r="D4986" s="151" t="s">
        <v>10433</v>
      </c>
      <c r="E4986" s="151" t="s">
        <v>10434</v>
      </c>
      <c r="F4986" s="151">
        <v>8</v>
      </c>
      <c r="G4986" s="151" t="s">
        <v>1141</v>
      </c>
      <c r="H4986" s="153">
        <v>8</v>
      </c>
      <c r="I4986" s="151">
        <v>16</v>
      </c>
      <c r="J4986" s="154" t="s">
        <v>161</v>
      </c>
    </row>
    <row r="4987" spans="1:10" x14ac:dyDescent="0.3">
      <c r="A4987" s="151">
        <v>4986</v>
      </c>
      <c r="B4987" s="151" t="s">
        <v>10467</v>
      </c>
      <c r="C4987" s="151" t="s">
        <v>10468</v>
      </c>
      <c r="D4987" s="151" t="s">
        <v>10433</v>
      </c>
      <c r="E4987" s="151" t="s">
        <v>10434</v>
      </c>
      <c r="F4987" s="151">
        <v>8</v>
      </c>
      <c r="G4987" s="151" t="s">
        <v>1141</v>
      </c>
      <c r="H4987" s="153">
        <v>9</v>
      </c>
      <c r="I4987" s="151">
        <v>17</v>
      </c>
      <c r="J4987" s="154" t="s">
        <v>72</v>
      </c>
    </row>
    <row r="4988" spans="1:10" x14ac:dyDescent="0.3">
      <c r="A4988" s="151">
        <v>4987</v>
      </c>
      <c r="B4988" s="151" t="s">
        <v>10469</v>
      </c>
      <c r="C4988" s="151" t="s">
        <v>10470</v>
      </c>
      <c r="D4988" s="151" t="s">
        <v>10471</v>
      </c>
      <c r="E4988" s="151" t="s">
        <v>10472</v>
      </c>
      <c r="F4988" s="151">
        <v>8</v>
      </c>
      <c r="G4988" s="151" t="s">
        <v>1141</v>
      </c>
      <c r="H4988" s="153">
        <v>9</v>
      </c>
      <c r="I4988" s="151">
        <v>17</v>
      </c>
      <c r="J4988" s="154" t="s">
        <v>72</v>
      </c>
    </row>
    <row r="4989" spans="1:10" x14ac:dyDescent="0.3">
      <c r="A4989" s="151">
        <v>4988</v>
      </c>
      <c r="B4989" s="151" t="s">
        <v>10473</v>
      </c>
      <c r="C4989" s="151" t="s">
        <v>10474</v>
      </c>
      <c r="D4989" s="151" t="s">
        <v>10471</v>
      </c>
      <c r="E4989" s="151" t="s">
        <v>10472</v>
      </c>
      <c r="F4989" s="151">
        <v>8</v>
      </c>
      <c r="G4989" s="151" t="s">
        <v>1141</v>
      </c>
      <c r="H4989" s="153">
        <v>9</v>
      </c>
      <c r="I4989" s="151">
        <v>17</v>
      </c>
      <c r="J4989" s="154" t="s">
        <v>88</v>
      </c>
    </row>
    <row r="4990" spans="1:10" x14ac:dyDescent="0.3">
      <c r="A4990" s="151">
        <v>4989</v>
      </c>
      <c r="B4990" s="151" t="s">
        <v>10475</v>
      </c>
      <c r="C4990" s="151" t="s">
        <v>10476</v>
      </c>
      <c r="D4990" s="151" t="s">
        <v>10471</v>
      </c>
      <c r="E4990" s="151" t="s">
        <v>10472</v>
      </c>
      <c r="F4990" s="151">
        <v>8</v>
      </c>
      <c r="G4990" s="151" t="s">
        <v>1141</v>
      </c>
      <c r="H4990" s="153">
        <v>9</v>
      </c>
      <c r="I4990" s="151">
        <v>17</v>
      </c>
      <c r="J4990" s="154" t="s">
        <v>72</v>
      </c>
    </row>
    <row r="4991" spans="1:10" x14ac:dyDescent="0.3">
      <c r="A4991" s="151">
        <v>4990</v>
      </c>
      <c r="B4991" s="151" t="s">
        <v>10477</v>
      </c>
      <c r="C4991" s="151" t="s">
        <v>10478</v>
      </c>
      <c r="D4991" s="151" t="s">
        <v>10471</v>
      </c>
      <c r="E4991" s="151" t="s">
        <v>10472</v>
      </c>
      <c r="F4991" s="151">
        <v>8</v>
      </c>
      <c r="G4991" s="151" t="s">
        <v>1141</v>
      </c>
      <c r="H4991" s="153">
        <v>9</v>
      </c>
      <c r="I4991" s="151">
        <v>17</v>
      </c>
      <c r="J4991" s="154" t="s">
        <v>72</v>
      </c>
    </row>
    <row r="4992" spans="1:10" x14ac:dyDescent="0.3">
      <c r="A4992" s="151">
        <v>4991</v>
      </c>
      <c r="B4992" s="151" t="s">
        <v>10479</v>
      </c>
      <c r="C4992" s="151" t="s">
        <v>10480</v>
      </c>
      <c r="D4992" s="151" t="s">
        <v>10471</v>
      </c>
      <c r="E4992" s="151" t="s">
        <v>10472</v>
      </c>
      <c r="F4992" s="151">
        <v>8</v>
      </c>
      <c r="G4992" s="151" t="s">
        <v>1141</v>
      </c>
      <c r="H4992" s="153">
        <v>9</v>
      </c>
      <c r="I4992" s="151">
        <v>17</v>
      </c>
      <c r="J4992" s="154" t="s">
        <v>72</v>
      </c>
    </row>
    <row r="4993" spans="1:10" x14ac:dyDescent="0.3">
      <c r="A4993" s="151">
        <v>4992</v>
      </c>
      <c r="B4993" s="151" t="s">
        <v>10481</v>
      </c>
      <c r="C4993" s="151" t="s">
        <v>10482</v>
      </c>
      <c r="D4993" s="151" t="s">
        <v>10471</v>
      </c>
      <c r="E4993" s="151" t="s">
        <v>10472</v>
      </c>
      <c r="F4993" s="151">
        <v>8</v>
      </c>
      <c r="G4993" s="151" t="s">
        <v>1141</v>
      </c>
      <c r="H4993" s="153">
        <v>9</v>
      </c>
      <c r="I4993" s="151">
        <v>17</v>
      </c>
      <c r="J4993" s="154" t="s">
        <v>72</v>
      </c>
    </row>
    <row r="4994" spans="1:10" x14ac:dyDescent="0.3">
      <c r="A4994" s="151">
        <v>4993</v>
      </c>
      <c r="B4994" s="151" t="s">
        <v>10483</v>
      </c>
      <c r="C4994" s="151" t="s">
        <v>10484</v>
      </c>
      <c r="D4994" s="151" t="s">
        <v>10471</v>
      </c>
      <c r="E4994" s="151" t="s">
        <v>10472</v>
      </c>
      <c r="F4994" s="151">
        <v>8</v>
      </c>
      <c r="G4994" s="151" t="s">
        <v>1141</v>
      </c>
      <c r="H4994" s="153">
        <v>9</v>
      </c>
      <c r="I4994" s="151">
        <v>17</v>
      </c>
      <c r="J4994" s="154" t="s">
        <v>72</v>
      </c>
    </row>
    <row r="4995" spans="1:10" x14ac:dyDescent="0.3">
      <c r="A4995" s="151">
        <v>4994</v>
      </c>
      <c r="B4995" s="151" t="s">
        <v>10485</v>
      </c>
      <c r="C4995" s="151" t="s">
        <v>10486</v>
      </c>
      <c r="D4995" s="151" t="s">
        <v>10471</v>
      </c>
      <c r="E4995" s="151" t="s">
        <v>10472</v>
      </c>
      <c r="F4995" s="151">
        <v>8</v>
      </c>
      <c r="G4995" s="151" t="s">
        <v>1141</v>
      </c>
      <c r="H4995" s="153">
        <v>9</v>
      </c>
      <c r="I4995" s="151">
        <v>17</v>
      </c>
      <c r="J4995" s="154" t="s">
        <v>72</v>
      </c>
    </row>
    <row r="4996" spans="1:10" x14ac:dyDescent="0.3">
      <c r="A4996" s="151">
        <v>4995</v>
      </c>
      <c r="B4996" s="151" t="s">
        <v>10487</v>
      </c>
      <c r="C4996" s="151" t="s">
        <v>10488</v>
      </c>
      <c r="D4996" s="151" t="s">
        <v>10471</v>
      </c>
      <c r="E4996" s="151" t="s">
        <v>10472</v>
      </c>
      <c r="F4996" s="151">
        <v>8</v>
      </c>
      <c r="G4996" s="151" t="s">
        <v>1141</v>
      </c>
      <c r="H4996" s="153">
        <v>9</v>
      </c>
      <c r="I4996" s="151">
        <v>17</v>
      </c>
      <c r="J4996" s="154" t="s">
        <v>72</v>
      </c>
    </row>
    <row r="4997" spans="1:10" x14ac:dyDescent="0.3">
      <c r="A4997" s="151">
        <v>4996</v>
      </c>
      <c r="B4997" s="151" t="s">
        <v>10489</v>
      </c>
      <c r="C4997" s="151" t="s">
        <v>10490</v>
      </c>
      <c r="D4997" s="151" t="s">
        <v>10491</v>
      </c>
      <c r="E4997" s="151" t="s">
        <v>10492</v>
      </c>
      <c r="F4997" s="151">
        <v>5</v>
      </c>
      <c r="G4997" s="151" t="s">
        <v>7138</v>
      </c>
      <c r="H4997" s="153">
        <v>7</v>
      </c>
      <c r="I4997" s="151">
        <v>14</v>
      </c>
      <c r="J4997" s="154" t="s">
        <v>75</v>
      </c>
    </row>
    <row r="4998" spans="1:10" x14ac:dyDescent="0.3">
      <c r="A4998" s="151">
        <v>4997</v>
      </c>
      <c r="B4998" s="151" t="s">
        <v>10493</v>
      </c>
      <c r="C4998" s="151" t="s">
        <v>10494</v>
      </c>
      <c r="D4998" s="151" t="s">
        <v>10491</v>
      </c>
      <c r="E4998" s="151" t="s">
        <v>10492</v>
      </c>
      <c r="F4998" s="151">
        <v>5</v>
      </c>
      <c r="G4998" s="151" t="s">
        <v>7138</v>
      </c>
      <c r="H4998" s="153">
        <v>7</v>
      </c>
      <c r="I4998" s="151">
        <v>14</v>
      </c>
      <c r="J4998" s="154" t="s">
        <v>75</v>
      </c>
    </row>
    <row r="4999" spans="1:10" x14ac:dyDescent="0.3">
      <c r="A4999" s="151">
        <v>4998</v>
      </c>
      <c r="B4999" s="151" t="s">
        <v>10495</v>
      </c>
      <c r="C4999" s="151" t="s">
        <v>10496</v>
      </c>
      <c r="D4999" s="151" t="s">
        <v>10491</v>
      </c>
      <c r="E4999" s="151" t="s">
        <v>10492</v>
      </c>
      <c r="F4999" s="151">
        <v>5</v>
      </c>
      <c r="G4999" s="151" t="s">
        <v>7138</v>
      </c>
      <c r="H4999" s="153">
        <v>7</v>
      </c>
      <c r="I4999" s="151">
        <v>14</v>
      </c>
      <c r="J4999" s="154" t="s">
        <v>75</v>
      </c>
    </row>
    <row r="5000" spans="1:10" x14ac:dyDescent="0.3">
      <c r="A5000" s="151">
        <v>4999</v>
      </c>
      <c r="B5000" s="151" t="s">
        <v>10497</v>
      </c>
      <c r="C5000" s="151" t="s">
        <v>10498</v>
      </c>
      <c r="D5000" s="151" t="s">
        <v>10491</v>
      </c>
      <c r="E5000" s="151" t="s">
        <v>10492</v>
      </c>
      <c r="F5000" s="151">
        <v>5</v>
      </c>
      <c r="G5000" s="151" t="s">
        <v>7138</v>
      </c>
      <c r="H5000" s="153">
        <v>7</v>
      </c>
      <c r="I5000" s="151">
        <v>14</v>
      </c>
      <c r="J5000" s="154" t="s">
        <v>75</v>
      </c>
    </row>
    <row r="5001" spans="1:10" x14ac:dyDescent="0.3">
      <c r="A5001" s="151">
        <v>5000</v>
      </c>
      <c r="B5001" s="151" t="s">
        <v>10499</v>
      </c>
      <c r="C5001" s="151" t="s">
        <v>10500</v>
      </c>
      <c r="D5001" s="151" t="s">
        <v>10491</v>
      </c>
      <c r="E5001" s="151" t="s">
        <v>10492</v>
      </c>
      <c r="F5001" s="151">
        <v>5</v>
      </c>
      <c r="G5001" s="151" t="s">
        <v>7138</v>
      </c>
      <c r="H5001" s="153">
        <v>7</v>
      </c>
      <c r="I5001" s="151">
        <v>14</v>
      </c>
      <c r="J5001" s="154" t="s">
        <v>75</v>
      </c>
    </row>
    <row r="5002" spans="1:10" x14ac:dyDescent="0.3">
      <c r="A5002" s="151">
        <v>5001</v>
      </c>
      <c r="B5002" s="151" t="s">
        <v>10501</v>
      </c>
      <c r="C5002" s="151" t="s">
        <v>10502</v>
      </c>
      <c r="D5002" s="151" t="s">
        <v>10491</v>
      </c>
      <c r="E5002" s="151" t="s">
        <v>10492</v>
      </c>
      <c r="F5002" s="151">
        <v>5</v>
      </c>
      <c r="G5002" s="151" t="s">
        <v>7138</v>
      </c>
      <c r="H5002" s="153">
        <v>7</v>
      </c>
      <c r="I5002" s="151">
        <v>14</v>
      </c>
      <c r="J5002" s="154" t="s">
        <v>75</v>
      </c>
    </row>
    <row r="5003" spans="1:10" x14ac:dyDescent="0.3">
      <c r="A5003" s="151">
        <v>5002</v>
      </c>
      <c r="B5003" s="151" t="s">
        <v>10503</v>
      </c>
      <c r="C5003" s="151" t="s">
        <v>10504</v>
      </c>
      <c r="D5003" s="151" t="s">
        <v>10491</v>
      </c>
      <c r="E5003" s="151" t="s">
        <v>10492</v>
      </c>
      <c r="F5003" s="151">
        <v>5</v>
      </c>
      <c r="G5003" s="151" t="s">
        <v>7138</v>
      </c>
      <c r="H5003" s="153">
        <v>7</v>
      </c>
      <c r="I5003" s="151">
        <v>14</v>
      </c>
      <c r="J5003" s="154" t="s">
        <v>75</v>
      </c>
    </row>
    <row r="5004" spans="1:10" x14ac:dyDescent="0.3">
      <c r="A5004" s="151">
        <v>5003</v>
      </c>
      <c r="B5004" s="151" t="s">
        <v>10505</v>
      </c>
      <c r="C5004" s="151" t="s">
        <v>10506</v>
      </c>
      <c r="D5004" s="151" t="s">
        <v>10491</v>
      </c>
      <c r="E5004" s="151" t="s">
        <v>10492</v>
      </c>
      <c r="F5004" s="151">
        <v>5</v>
      </c>
      <c r="G5004" s="151" t="s">
        <v>7138</v>
      </c>
      <c r="H5004" s="153">
        <v>7</v>
      </c>
      <c r="I5004" s="151">
        <v>14</v>
      </c>
      <c r="J5004" s="154" t="s">
        <v>75</v>
      </c>
    </row>
    <row r="5005" spans="1:10" x14ac:dyDescent="0.3">
      <c r="A5005" s="151">
        <v>5004</v>
      </c>
      <c r="B5005" s="151" t="s">
        <v>10507</v>
      </c>
      <c r="C5005" s="151" t="s">
        <v>10508</v>
      </c>
      <c r="D5005" s="151" t="s">
        <v>10491</v>
      </c>
      <c r="E5005" s="151" t="s">
        <v>10492</v>
      </c>
      <c r="F5005" s="151">
        <v>5</v>
      </c>
      <c r="G5005" s="151" t="s">
        <v>7138</v>
      </c>
      <c r="H5005" s="153">
        <v>7</v>
      </c>
      <c r="I5005" s="151">
        <v>14</v>
      </c>
      <c r="J5005" s="154" t="s">
        <v>75</v>
      </c>
    </row>
    <row r="5006" spans="1:10" x14ac:dyDescent="0.3">
      <c r="A5006" s="151">
        <v>5005</v>
      </c>
      <c r="B5006" s="151" t="s">
        <v>10509</v>
      </c>
      <c r="C5006" s="151" t="s">
        <v>10510</v>
      </c>
      <c r="D5006" s="151" t="s">
        <v>10491</v>
      </c>
      <c r="E5006" s="151" t="s">
        <v>10492</v>
      </c>
      <c r="F5006" s="151">
        <v>5</v>
      </c>
      <c r="G5006" s="151" t="s">
        <v>7138</v>
      </c>
      <c r="H5006" s="153">
        <v>7</v>
      </c>
      <c r="I5006" s="151">
        <v>14</v>
      </c>
      <c r="J5006" s="154" t="s">
        <v>75</v>
      </c>
    </row>
    <row r="5007" spans="1:10" x14ac:dyDescent="0.3">
      <c r="A5007" s="151">
        <v>5006</v>
      </c>
      <c r="B5007" s="151" t="s">
        <v>10511</v>
      </c>
      <c r="C5007" s="151" t="s">
        <v>10512</v>
      </c>
      <c r="D5007" s="151" t="s">
        <v>10491</v>
      </c>
      <c r="E5007" s="151" t="s">
        <v>10492</v>
      </c>
      <c r="F5007" s="151">
        <v>5</v>
      </c>
      <c r="G5007" s="151" t="s">
        <v>7138</v>
      </c>
      <c r="H5007" s="153">
        <v>7</v>
      </c>
      <c r="I5007" s="151">
        <v>14</v>
      </c>
      <c r="J5007" s="154" t="s">
        <v>75</v>
      </c>
    </row>
    <row r="5008" spans="1:10" x14ac:dyDescent="0.3">
      <c r="A5008" s="151">
        <v>5007</v>
      </c>
      <c r="B5008" s="151" t="s">
        <v>10513</v>
      </c>
      <c r="C5008" s="151" t="s">
        <v>10514</v>
      </c>
      <c r="D5008" s="151" t="s">
        <v>10491</v>
      </c>
      <c r="E5008" s="151" t="s">
        <v>10492</v>
      </c>
      <c r="F5008" s="151">
        <v>5</v>
      </c>
      <c r="G5008" s="151" t="s">
        <v>7138</v>
      </c>
      <c r="H5008" s="153">
        <v>7</v>
      </c>
      <c r="I5008" s="151">
        <v>14</v>
      </c>
      <c r="J5008" s="154" t="s">
        <v>75</v>
      </c>
    </row>
    <row r="5009" spans="1:10" x14ac:dyDescent="0.3">
      <c r="A5009" s="151">
        <v>5008</v>
      </c>
      <c r="B5009" s="151" t="s">
        <v>10515</v>
      </c>
      <c r="C5009" s="151" t="s">
        <v>10516</v>
      </c>
      <c r="D5009" s="151" t="s">
        <v>10491</v>
      </c>
      <c r="E5009" s="151" t="s">
        <v>10492</v>
      </c>
      <c r="F5009" s="151">
        <v>5</v>
      </c>
      <c r="G5009" s="151" t="s">
        <v>7138</v>
      </c>
      <c r="H5009" s="153">
        <v>7</v>
      </c>
      <c r="I5009" s="151">
        <v>14</v>
      </c>
      <c r="J5009" s="154" t="s">
        <v>75</v>
      </c>
    </row>
    <row r="5010" spans="1:10" x14ac:dyDescent="0.3">
      <c r="A5010" s="151">
        <v>5009</v>
      </c>
      <c r="B5010" s="151" t="s">
        <v>10517</v>
      </c>
      <c r="C5010" s="151" t="s">
        <v>10518</v>
      </c>
      <c r="D5010" s="151" t="s">
        <v>10491</v>
      </c>
      <c r="E5010" s="151" t="s">
        <v>10492</v>
      </c>
      <c r="F5010" s="151">
        <v>5</v>
      </c>
      <c r="G5010" s="151" t="s">
        <v>7138</v>
      </c>
      <c r="H5010" s="153">
        <v>7</v>
      </c>
      <c r="I5010" s="151">
        <v>14</v>
      </c>
      <c r="J5010" s="154" t="s">
        <v>75</v>
      </c>
    </row>
    <row r="5011" spans="1:10" x14ac:dyDescent="0.3">
      <c r="A5011" s="151">
        <v>5010</v>
      </c>
      <c r="B5011" s="151" t="s">
        <v>10519</v>
      </c>
      <c r="C5011" s="151" t="s">
        <v>10520</v>
      </c>
      <c r="D5011" s="151" t="s">
        <v>10491</v>
      </c>
      <c r="E5011" s="151" t="s">
        <v>10492</v>
      </c>
      <c r="F5011" s="151">
        <v>5</v>
      </c>
      <c r="G5011" s="151" t="s">
        <v>7138</v>
      </c>
      <c r="H5011" s="153">
        <v>7</v>
      </c>
      <c r="I5011" s="151">
        <v>14</v>
      </c>
      <c r="J5011" s="154" t="s">
        <v>75</v>
      </c>
    </row>
    <row r="5012" spans="1:10" x14ac:dyDescent="0.3">
      <c r="A5012" s="151">
        <v>5011</v>
      </c>
      <c r="B5012" s="151" t="s">
        <v>10521</v>
      </c>
      <c r="C5012" s="151" t="s">
        <v>10522</v>
      </c>
      <c r="D5012" s="151" t="s">
        <v>10523</v>
      </c>
      <c r="E5012" s="151" t="s">
        <v>10524</v>
      </c>
      <c r="F5012" s="151">
        <v>5</v>
      </c>
      <c r="G5012" s="151" t="s">
        <v>7138</v>
      </c>
      <c r="H5012" s="153">
        <v>9</v>
      </c>
      <c r="I5012" s="151">
        <v>17</v>
      </c>
      <c r="J5012" s="154" t="s">
        <v>72</v>
      </c>
    </row>
    <row r="5013" spans="1:10" x14ac:dyDescent="0.3">
      <c r="A5013" s="151">
        <v>5012</v>
      </c>
      <c r="B5013" s="151" t="s">
        <v>10525</v>
      </c>
      <c r="C5013" s="151" t="s">
        <v>10526</v>
      </c>
      <c r="D5013" s="151" t="s">
        <v>10523</v>
      </c>
      <c r="E5013" s="151" t="s">
        <v>10524</v>
      </c>
      <c r="F5013" s="151">
        <v>5</v>
      </c>
      <c r="G5013" s="151" t="s">
        <v>7138</v>
      </c>
      <c r="H5013" s="153">
        <v>9</v>
      </c>
      <c r="I5013" s="151">
        <v>17</v>
      </c>
      <c r="J5013" s="154" t="s">
        <v>72</v>
      </c>
    </row>
    <row r="5014" spans="1:10" x14ac:dyDescent="0.3">
      <c r="A5014" s="151">
        <v>5013</v>
      </c>
      <c r="B5014" s="151" t="s">
        <v>10527</v>
      </c>
      <c r="C5014" s="151" t="s">
        <v>10528</v>
      </c>
      <c r="D5014" s="151" t="s">
        <v>10523</v>
      </c>
      <c r="E5014" s="151" t="s">
        <v>10524</v>
      </c>
      <c r="F5014" s="151">
        <v>5</v>
      </c>
      <c r="G5014" s="151" t="s">
        <v>7138</v>
      </c>
      <c r="H5014" s="153">
        <v>9</v>
      </c>
      <c r="I5014" s="151">
        <v>17</v>
      </c>
      <c r="J5014" s="154" t="s">
        <v>72</v>
      </c>
    </row>
    <row r="5015" spans="1:10" x14ac:dyDescent="0.3">
      <c r="A5015" s="151">
        <v>5014</v>
      </c>
      <c r="B5015" s="151" t="s">
        <v>10529</v>
      </c>
      <c r="C5015" s="151" t="s">
        <v>10530</v>
      </c>
      <c r="D5015" s="151" t="s">
        <v>10523</v>
      </c>
      <c r="E5015" s="151" t="s">
        <v>10524</v>
      </c>
      <c r="F5015" s="151">
        <v>5</v>
      </c>
      <c r="G5015" s="151" t="s">
        <v>7138</v>
      </c>
      <c r="H5015" s="153">
        <v>9</v>
      </c>
      <c r="I5015" s="151">
        <v>17</v>
      </c>
      <c r="J5015" s="154" t="s">
        <v>72</v>
      </c>
    </row>
    <row r="5016" spans="1:10" x14ac:dyDescent="0.3">
      <c r="A5016" s="151">
        <v>5015</v>
      </c>
      <c r="B5016" s="151" t="s">
        <v>10531</v>
      </c>
      <c r="C5016" s="151" t="s">
        <v>10532</v>
      </c>
      <c r="D5016" s="151" t="s">
        <v>10523</v>
      </c>
      <c r="E5016" s="151" t="s">
        <v>10524</v>
      </c>
      <c r="F5016" s="151">
        <v>5</v>
      </c>
      <c r="G5016" s="151" t="s">
        <v>7138</v>
      </c>
      <c r="H5016" s="153">
        <v>9</v>
      </c>
      <c r="I5016" s="151">
        <v>17</v>
      </c>
      <c r="J5016" s="154" t="s">
        <v>72</v>
      </c>
    </row>
    <row r="5017" spans="1:10" x14ac:dyDescent="0.3">
      <c r="A5017" s="151">
        <v>5016</v>
      </c>
      <c r="B5017" s="151" t="s">
        <v>10533</v>
      </c>
      <c r="C5017" s="151" t="s">
        <v>10534</v>
      </c>
      <c r="D5017" s="151" t="s">
        <v>10523</v>
      </c>
      <c r="E5017" s="151" t="s">
        <v>10524</v>
      </c>
      <c r="F5017" s="151">
        <v>5</v>
      </c>
      <c r="G5017" s="151" t="s">
        <v>7138</v>
      </c>
      <c r="H5017" s="153">
        <v>9</v>
      </c>
      <c r="I5017" s="151">
        <v>17</v>
      </c>
      <c r="J5017" s="154" t="s">
        <v>88</v>
      </c>
    </row>
    <row r="5018" spans="1:10" x14ac:dyDescent="0.3">
      <c r="A5018" s="151">
        <v>5017</v>
      </c>
      <c r="B5018" s="151" t="s">
        <v>10535</v>
      </c>
      <c r="C5018" s="151" t="s">
        <v>10536</v>
      </c>
      <c r="D5018" s="151" t="s">
        <v>10523</v>
      </c>
      <c r="E5018" s="151" t="s">
        <v>10524</v>
      </c>
      <c r="F5018" s="151">
        <v>5</v>
      </c>
      <c r="G5018" s="151" t="s">
        <v>7138</v>
      </c>
      <c r="H5018" s="153">
        <v>9</v>
      </c>
      <c r="I5018" s="151">
        <v>17</v>
      </c>
      <c r="J5018" s="154" t="s">
        <v>88</v>
      </c>
    </row>
    <row r="5019" spans="1:10" x14ac:dyDescent="0.3">
      <c r="A5019" s="151">
        <v>5018</v>
      </c>
      <c r="B5019" s="151" t="s">
        <v>10537</v>
      </c>
      <c r="C5019" s="151" t="s">
        <v>10538</v>
      </c>
      <c r="D5019" s="151" t="s">
        <v>10523</v>
      </c>
      <c r="E5019" s="151" t="s">
        <v>10524</v>
      </c>
      <c r="F5019" s="151">
        <v>5</v>
      </c>
      <c r="G5019" s="151" t="s">
        <v>7138</v>
      </c>
      <c r="H5019" s="153">
        <v>9</v>
      </c>
      <c r="I5019" s="151">
        <v>17</v>
      </c>
      <c r="J5019" s="154" t="s">
        <v>88</v>
      </c>
    </row>
    <row r="5020" spans="1:10" x14ac:dyDescent="0.3">
      <c r="A5020" s="151">
        <v>5019</v>
      </c>
      <c r="B5020" s="151" t="s">
        <v>10539</v>
      </c>
      <c r="C5020" s="151" t="s">
        <v>10540</v>
      </c>
      <c r="D5020" s="151" t="s">
        <v>10523</v>
      </c>
      <c r="E5020" s="151" t="s">
        <v>10524</v>
      </c>
      <c r="F5020" s="151">
        <v>5</v>
      </c>
      <c r="G5020" s="151" t="s">
        <v>7138</v>
      </c>
      <c r="H5020" s="153">
        <v>9</v>
      </c>
      <c r="I5020" s="151">
        <v>17</v>
      </c>
      <c r="J5020" s="154" t="s">
        <v>72</v>
      </c>
    </row>
    <row r="5021" spans="1:10" x14ac:dyDescent="0.3">
      <c r="A5021" s="151">
        <v>5020</v>
      </c>
      <c r="B5021" s="151" t="s">
        <v>10541</v>
      </c>
      <c r="C5021" s="151" t="s">
        <v>10542</v>
      </c>
      <c r="D5021" s="151" t="s">
        <v>10523</v>
      </c>
      <c r="E5021" s="151" t="s">
        <v>10524</v>
      </c>
      <c r="F5021" s="151">
        <v>5</v>
      </c>
      <c r="G5021" s="151" t="s">
        <v>7138</v>
      </c>
      <c r="H5021" s="153">
        <v>9</v>
      </c>
      <c r="I5021" s="151">
        <v>17</v>
      </c>
      <c r="J5021" s="154" t="s">
        <v>72</v>
      </c>
    </row>
    <row r="5022" spans="1:10" x14ac:dyDescent="0.3">
      <c r="A5022" s="151">
        <v>5021</v>
      </c>
      <c r="B5022" s="151" t="s">
        <v>10543</v>
      </c>
      <c r="C5022" s="151" t="s">
        <v>10544</v>
      </c>
      <c r="D5022" s="151" t="s">
        <v>10523</v>
      </c>
      <c r="E5022" s="151" t="s">
        <v>10524</v>
      </c>
      <c r="F5022" s="151">
        <v>5</v>
      </c>
      <c r="G5022" s="151" t="s">
        <v>7138</v>
      </c>
      <c r="H5022" s="153">
        <v>9</v>
      </c>
      <c r="I5022" s="151">
        <v>17</v>
      </c>
      <c r="J5022" s="154" t="s">
        <v>72</v>
      </c>
    </row>
    <row r="5023" spans="1:10" x14ac:dyDescent="0.3">
      <c r="A5023" s="151">
        <v>5022</v>
      </c>
      <c r="B5023" s="151" t="s">
        <v>10545</v>
      </c>
      <c r="C5023" s="151" t="s">
        <v>10546</v>
      </c>
      <c r="D5023" s="151" t="s">
        <v>10547</v>
      </c>
      <c r="E5023" s="151" t="s">
        <v>10548</v>
      </c>
      <c r="F5023" s="151">
        <v>5</v>
      </c>
      <c r="G5023" s="151" t="s">
        <v>7138</v>
      </c>
      <c r="H5023" s="153">
        <v>9</v>
      </c>
      <c r="I5023" s="151">
        <v>17</v>
      </c>
      <c r="J5023" s="154" t="s">
        <v>72</v>
      </c>
    </row>
    <row r="5024" spans="1:10" x14ac:dyDescent="0.3">
      <c r="A5024" s="151">
        <v>5023</v>
      </c>
      <c r="B5024" s="151" t="s">
        <v>10549</v>
      </c>
      <c r="C5024" s="151" t="s">
        <v>10550</v>
      </c>
      <c r="D5024" s="151" t="s">
        <v>10547</v>
      </c>
      <c r="E5024" s="151" t="s">
        <v>10548</v>
      </c>
      <c r="F5024" s="151">
        <v>5</v>
      </c>
      <c r="G5024" s="151" t="s">
        <v>7138</v>
      </c>
      <c r="H5024" s="153">
        <v>9</v>
      </c>
      <c r="I5024" s="151">
        <v>17</v>
      </c>
      <c r="J5024" s="154" t="s">
        <v>72</v>
      </c>
    </row>
    <row r="5025" spans="1:10" x14ac:dyDescent="0.3">
      <c r="A5025" s="151">
        <v>5024</v>
      </c>
      <c r="B5025" s="151" t="s">
        <v>10551</v>
      </c>
      <c r="C5025" s="151" t="s">
        <v>10552</v>
      </c>
      <c r="D5025" s="151" t="s">
        <v>10547</v>
      </c>
      <c r="E5025" s="151" t="s">
        <v>10548</v>
      </c>
      <c r="F5025" s="151">
        <v>5</v>
      </c>
      <c r="G5025" s="151" t="s">
        <v>7138</v>
      </c>
      <c r="H5025" s="153">
        <v>9</v>
      </c>
      <c r="I5025" s="151">
        <v>17</v>
      </c>
      <c r="J5025" s="154" t="s">
        <v>72</v>
      </c>
    </row>
    <row r="5026" spans="1:10" x14ac:dyDescent="0.3">
      <c r="A5026" s="151">
        <v>5025</v>
      </c>
      <c r="B5026" s="151" t="s">
        <v>10553</v>
      </c>
      <c r="C5026" s="151" t="s">
        <v>10554</v>
      </c>
      <c r="D5026" s="151" t="s">
        <v>10547</v>
      </c>
      <c r="E5026" s="151" t="s">
        <v>10548</v>
      </c>
      <c r="F5026" s="151">
        <v>5</v>
      </c>
      <c r="G5026" s="151" t="s">
        <v>7138</v>
      </c>
      <c r="H5026" s="153">
        <v>9</v>
      </c>
      <c r="I5026" s="151">
        <v>17</v>
      </c>
      <c r="J5026" s="154" t="s">
        <v>72</v>
      </c>
    </row>
    <row r="5027" spans="1:10" x14ac:dyDescent="0.3">
      <c r="A5027" s="151">
        <v>5026</v>
      </c>
      <c r="B5027" s="151" t="s">
        <v>10555</v>
      </c>
      <c r="C5027" s="151" t="s">
        <v>10556</v>
      </c>
      <c r="D5027" s="151" t="s">
        <v>10547</v>
      </c>
      <c r="E5027" s="151" t="s">
        <v>10548</v>
      </c>
      <c r="F5027" s="151">
        <v>5</v>
      </c>
      <c r="G5027" s="151" t="s">
        <v>7138</v>
      </c>
      <c r="H5027" s="153">
        <v>9</v>
      </c>
      <c r="I5027" s="151">
        <v>17</v>
      </c>
      <c r="J5027" s="154" t="s">
        <v>72</v>
      </c>
    </row>
    <row r="5028" spans="1:10" x14ac:dyDescent="0.3">
      <c r="A5028" s="151">
        <v>5027</v>
      </c>
      <c r="B5028" s="151" t="s">
        <v>10557</v>
      </c>
      <c r="C5028" s="151" t="s">
        <v>10558</v>
      </c>
      <c r="D5028" s="151" t="s">
        <v>10547</v>
      </c>
      <c r="E5028" s="151" t="s">
        <v>10548</v>
      </c>
      <c r="F5028" s="151">
        <v>5</v>
      </c>
      <c r="G5028" s="151" t="s">
        <v>7138</v>
      </c>
      <c r="H5028" s="153">
        <v>9</v>
      </c>
      <c r="I5028" s="151">
        <v>17</v>
      </c>
      <c r="J5028" s="154" t="s">
        <v>72</v>
      </c>
    </row>
    <row r="5029" spans="1:10" x14ac:dyDescent="0.3">
      <c r="A5029" s="151">
        <v>5028</v>
      </c>
      <c r="B5029" s="151" t="s">
        <v>10559</v>
      </c>
      <c r="C5029" s="151" t="s">
        <v>10560</v>
      </c>
      <c r="D5029" s="151" t="s">
        <v>10547</v>
      </c>
      <c r="E5029" s="151" t="s">
        <v>10548</v>
      </c>
      <c r="F5029" s="151">
        <v>5</v>
      </c>
      <c r="G5029" s="151" t="s">
        <v>7138</v>
      </c>
      <c r="H5029" s="153">
        <v>9</v>
      </c>
      <c r="I5029" s="151">
        <v>17</v>
      </c>
      <c r="J5029" s="154" t="s">
        <v>72</v>
      </c>
    </row>
    <row r="5030" spans="1:10" x14ac:dyDescent="0.3">
      <c r="A5030" s="151">
        <v>5029</v>
      </c>
      <c r="B5030" s="151" t="s">
        <v>10561</v>
      </c>
      <c r="C5030" s="151" t="s">
        <v>10562</v>
      </c>
      <c r="D5030" s="151" t="s">
        <v>10547</v>
      </c>
      <c r="E5030" s="151" t="s">
        <v>10548</v>
      </c>
      <c r="F5030" s="151">
        <v>5</v>
      </c>
      <c r="G5030" s="151" t="s">
        <v>7138</v>
      </c>
      <c r="H5030" s="153">
        <v>9</v>
      </c>
      <c r="I5030" s="151">
        <v>17</v>
      </c>
      <c r="J5030" s="154" t="s">
        <v>72</v>
      </c>
    </row>
    <row r="5031" spans="1:10" x14ac:dyDescent="0.3">
      <c r="A5031" s="151">
        <v>5030</v>
      </c>
      <c r="B5031" s="151" t="s">
        <v>10563</v>
      </c>
      <c r="C5031" s="151" t="s">
        <v>10564</v>
      </c>
      <c r="D5031" s="151" t="s">
        <v>10547</v>
      </c>
      <c r="E5031" s="151" t="s">
        <v>10548</v>
      </c>
      <c r="F5031" s="151">
        <v>5</v>
      </c>
      <c r="G5031" s="151" t="s">
        <v>7138</v>
      </c>
      <c r="H5031" s="153">
        <v>9</v>
      </c>
      <c r="I5031" s="151">
        <v>17</v>
      </c>
      <c r="J5031" s="154" t="s">
        <v>72</v>
      </c>
    </row>
    <row r="5032" spans="1:10" x14ac:dyDescent="0.3">
      <c r="A5032" s="151">
        <v>5031</v>
      </c>
      <c r="B5032" s="151" t="s">
        <v>10565</v>
      </c>
      <c r="C5032" s="151" t="s">
        <v>10566</v>
      </c>
      <c r="D5032" s="151" t="s">
        <v>10547</v>
      </c>
      <c r="E5032" s="151" t="s">
        <v>10548</v>
      </c>
      <c r="F5032" s="151">
        <v>5</v>
      </c>
      <c r="G5032" s="151" t="s">
        <v>7138</v>
      </c>
      <c r="H5032" s="153">
        <v>9</v>
      </c>
      <c r="I5032" s="151">
        <v>17</v>
      </c>
      <c r="J5032" s="154" t="s">
        <v>72</v>
      </c>
    </row>
    <row r="5033" spans="1:10" x14ac:dyDescent="0.3">
      <c r="A5033" s="151">
        <v>5032</v>
      </c>
      <c r="B5033" s="151" t="s">
        <v>10567</v>
      </c>
      <c r="C5033" s="151" t="s">
        <v>10568</v>
      </c>
      <c r="D5033" s="151" t="s">
        <v>10569</v>
      </c>
      <c r="E5033" s="151" t="s">
        <v>10570</v>
      </c>
      <c r="F5033" s="151">
        <v>5</v>
      </c>
      <c r="G5033" s="151" t="s">
        <v>7138</v>
      </c>
      <c r="H5033" s="153">
        <v>7</v>
      </c>
      <c r="I5033" s="151">
        <v>14</v>
      </c>
      <c r="J5033" s="154" t="s">
        <v>75</v>
      </c>
    </row>
    <row r="5034" spans="1:10" x14ac:dyDescent="0.3">
      <c r="A5034" s="151">
        <v>5033</v>
      </c>
      <c r="B5034" s="151" t="s">
        <v>10571</v>
      </c>
      <c r="C5034" s="151" t="s">
        <v>10572</v>
      </c>
      <c r="D5034" s="151" t="s">
        <v>10569</v>
      </c>
      <c r="E5034" s="151" t="s">
        <v>10570</v>
      </c>
      <c r="F5034" s="151">
        <v>5</v>
      </c>
      <c r="G5034" s="151" t="s">
        <v>7138</v>
      </c>
      <c r="H5034" s="153">
        <v>7</v>
      </c>
      <c r="I5034" s="151">
        <v>14</v>
      </c>
      <c r="J5034" s="154" t="s">
        <v>75</v>
      </c>
    </row>
    <row r="5035" spans="1:10" x14ac:dyDescent="0.3">
      <c r="A5035" s="151">
        <v>5034</v>
      </c>
      <c r="B5035" s="151" t="s">
        <v>10573</v>
      </c>
      <c r="C5035" s="151" t="s">
        <v>10574</v>
      </c>
      <c r="D5035" s="151" t="s">
        <v>10569</v>
      </c>
      <c r="E5035" s="151" t="s">
        <v>10570</v>
      </c>
      <c r="F5035" s="151">
        <v>5</v>
      </c>
      <c r="G5035" s="151" t="s">
        <v>7138</v>
      </c>
      <c r="H5035" s="153">
        <v>7</v>
      </c>
      <c r="I5035" s="151">
        <v>14</v>
      </c>
      <c r="J5035" s="154" t="s">
        <v>75</v>
      </c>
    </row>
    <row r="5036" spans="1:10" x14ac:dyDescent="0.3">
      <c r="A5036" s="151">
        <v>5035</v>
      </c>
      <c r="B5036" s="151" t="s">
        <v>10575</v>
      </c>
      <c r="C5036" s="151" t="s">
        <v>10576</v>
      </c>
      <c r="D5036" s="151" t="s">
        <v>10569</v>
      </c>
      <c r="E5036" s="151" t="s">
        <v>10570</v>
      </c>
      <c r="F5036" s="151">
        <v>5</v>
      </c>
      <c r="G5036" s="151" t="s">
        <v>7138</v>
      </c>
      <c r="H5036" s="153">
        <v>7</v>
      </c>
      <c r="I5036" s="151">
        <v>14</v>
      </c>
      <c r="J5036" s="154" t="s">
        <v>75</v>
      </c>
    </row>
    <row r="5037" spans="1:10" x14ac:dyDescent="0.3">
      <c r="A5037" s="151">
        <v>5036</v>
      </c>
      <c r="B5037" s="151" t="s">
        <v>10577</v>
      </c>
      <c r="C5037" s="151" t="s">
        <v>10578</v>
      </c>
      <c r="D5037" s="151" t="s">
        <v>10569</v>
      </c>
      <c r="E5037" s="151" t="s">
        <v>10570</v>
      </c>
      <c r="F5037" s="151">
        <v>5</v>
      </c>
      <c r="G5037" s="151" t="s">
        <v>7138</v>
      </c>
      <c r="H5037" s="153">
        <v>7</v>
      </c>
      <c r="I5037" s="151">
        <v>14</v>
      </c>
      <c r="J5037" s="154" t="s">
        <v>75</v>
      </c>
    </row>
    <row r="5038" spans="1:10" x14ac:dyDescent="0.3">
      <c r="A5038" s="151">
        <v>5037</v>
      </c>
      <c r="B5038" s="151" t="s">
        <v>10579</v>
      </c>
      <c r="C5038" s="151" t="s">
        <v>10580</v>
      </c>
      <c r="D5038" s="151" t="s">
        <v>10569</v>
      </c>
      <c r="E5038" s="151" t="s">
        <v>10570</v>
      </c>
      <c r="F5038" s="151">
        <v>5</v>
      </c>
      <c r="G5038" s="151" t="s">
        <v>7138</v>
      </c>
      <c r="H5038" s="153">
        <v>7</v>
      </c>
      <c r="I5038" s="151">
        <v>14</v>
      </c>
      <c r="J5038" s="154" t="s">
        <v>75</v>
      </c>
    </row>
    <row r="5039" spans="1:10" x14ac:dyDescent="0.3">
      <c r="A5039" s="151">
        <v>5038</v>
      </c>
      <c r="B5039" s="151" t="s">
        <v>10581</v>
      </c>
      <c r="C5039" s="151" t="s">
        <v>10582</v>
      </c>
      <c r="D5039" s="151" t="s">
        <v>10569</v>
      </c>
      <c r="E5039" s="151" t="s">
        <v>10570</v>
      </c>
      <c r="F5039" s="151">
        <v>5</v>
      </c>
      <c r="G5039" s="151" t="s">
        <v>7138</v>
      </c>
      <c r="H5039" s="153">
        <v>7</v>
      </c>
      <c r="I5039" s="151">
        <v>14</v>
      </c>
      <c r="J5039" s="154" t="s">
        <v>75</v>
      </c>
    </row>
    <row r="5040" spans="1:10" x14ac:dyDescent="0.3">
      <c r="A5040" s="151">
        <v>5039</v>
      </c>
      <c r="B5040" s="151" t="s">
        <v>10583</v>
      </c>
      <c r="C5040" s="151" t="s">
        <v>10584</v>
      </c>
      <c r="D5040" s="151" t="s">
        <v>10569</v>
      </c>
      <c r="E5040" s="151" t="s">
        <v>10570</v>
      </c>
      <c r="F5040" s="151">
        <v>5</v>
      </c>
      <c r="G5040" s="151" t="s">
        <v>7138</v>
      </c>
      <c r="H5040" s="153">
        <v>7</v>
      </c>
      <c r="I5040" s="151">
        <v>14</v>
      </c>
      <c r="J5040" s="154" t="s">
        <v>75</v>
      </c>
    </row>
    <row r="5041" spans="1:10" x14ac:dyDescent="0.3">
      <c r="A5041" s="151">
        <v>5040</v>
      </c>
      <c r="B5041" s="151" t="s">
        <v>10585</v>
      </c>
      <c r="C5041" s="151" t="s">
        <v>10586</v>
      </c>
      <c r="D5041" s="151" t="s">
        <v>10569</v>
      </c>
      <c r="E5041" s="151" t="s">
        <v>10570</v>
      </c>
      <c r="F5041" s="151">
        <v>5</v>
      </c>
      <c r="G5041" s="151" t="s">
        <v>7138</v>
      </c>
      <c r="H5041" s="153">
        <v>7</v>
      </c>
      <c r="I5041" s="151">
        <v>14</v>
      </c>
      <c r="J5041" s="154" t="s">
        <v>75</v>
      </c>
    </row>
    <row r="5042" spans="1:10" x14ac:dyDescent="0.3">
      <c r="A5042" s="151">
        <v>5041</v>
      </c>
      <c r="B5042" s="151" t="s">
        <v>10587</v>
      </c>
      <c r="C5042" s="151" t="s">
        <v>10588</v>
      </c>
      <c r="D5042" s="151" t="s">
        <v>10569</v>
      </c>
      <c r="E5042" s="151" t="s">
        <v>10570</v>
      </c>
      <c r="F5042" s="151">
        <v>5</v>
      </c>
      <c r="G5042" s="151" t="s">
        <v>7138</v>
      </c>
      <c r="H5042" s="153">
        <v>7</v>
      </c>
      <c r="I5042" s="151">
        <v>14</v>
      </c>
      <c r="J5042" s="154" t="s">
        <v>75</v>
      </c>
    </row>
    <row r="5043" spans="1:10" x14ac:dyDescent="0.3">
      <c r="A5043" s="151">
        <v>5042</v>
      </c>
      <c r="B5043" s="151" t="s">
        <v>10589</v>
      </c>
      <c r="C5043" s="151" t="s">
        <v>10590</v>
      </c>
      <c r="D5043" s="151" t="s">
        <v>10569</v>
      </c>
      <c r="E5043" s="151" t="s">
        <v>10570</v>
      </c>
      <c r="F5043" s="151">
        <v>5</v>
      </c>
      <c r="G5043" s="151" t="s">
        <v>7138</v>
      </c>
      <c r="H5043" s="153">
        <v>7</v>
      </c>
      <c r="I5043" s="151">
        <v>14</v>
      </c>
      <c r="J5043" s="154" t="s">
        <v>75</v>
      </c>
    </row>
    <row r="5044" spans="1:10" x14ac:dyDescent="0.3">
      <c r="A5044" s="151">
        <v>5043</v>
      </c>
      <c r="B5044" s="151" t="s">
        <v>10591</v>
      </c>
      <c r="C5044" s="151" t="s">
        <v>10592</v>
      </c>
      <c r="D5044" s="151" t="s">
        <v>10569</v>
      </c>
      <c r="E5044" s="151" t="s">
        <v>10570</v>
      </c>
      <c r="F5044" s="151">
        <v>5</v>
      </c>
      <c r="G5044" s="151" t="s">
        <v>7138</v>
      </c>
      <c r="H5044" s="153">
        <v>7</v>
      </c>
      <c r="I5044" s="151">
        <v>14</v>
      </c>
      <c r="J5044" s="154" t="s">
        <v>75</v>
      </c>
    </row>
    <row r="5045" spans="1:10" x14ac:dyDescent="0.3">
      <c r="A5045" s="151">
        <v>5044</v>
      </c>
      <c r="B5045" s="151" t="s">
        <v>10593</v>
      </c>
      <c r="C5045" s="151" t="s">
        <v>10594</v>
      </c>
      <c r="D5045" s="151" t="s">
        <v>10569</v>
      </c>
      <c r="E5045" s="151" t="s">
        <v>10570</v>
      </c>
      <c r="F5045" s="151">
        <v>5</v>
      </c>
      <c r="G5045" s="151" t="s">
        <v>7138</v>
      </c>
      <c r="H5045" s="153">
        <v>7</v>
      </c>
      <c r="I5045" s="151">
        <v>14</v>
      </c>
      <c r="J5045" s="154" t="s">
        <v>75</v>
      </c>
    </row>
    <row r="5046" spans="1:10" x14ac:dyDescent="0.3">
      <c r="A5046" s="151">
        <v>5045</v>
      </c>
      <c r="B5046" s="151" t="s">
        <v>10595</v>
      </c>
      <c r="C5046" s="151" t="s">
        <v>10596</v>
      </c>
      <c r="D5046" s="151" t="s">
        <v>10569</v>
      </c>
      <c r="E5046" s="151" t="s">
        <v>10570</v>
      </c>
      <c r="F5046" s="151">
        <v>5</v>
      </c>
      <c r="G5046" s="151" t="s">
        <v>7138</v>
      </c>
      <c r="H5046" s="153">
        <v>7</v>
      </c>
      <c r="I5046" s="151">
        <v>14</v>
      </c>
      <c r="J5046" s="154" t="s">
        <v>75</v>
      </c>
    </row>
    <row r="5047" spans="1:10" x14ac:dyDescent="0.3">
      <c r="A5047" s="151">
        <v>5046</v>
      </c>
      <c r="B5047" s="151" t="s">
        <v>10597</v>
      </c>
      <c r="C5047" s="151" t="s">
        <v>10598</v>
      </c>
      <c r="D5047" s="151" t="s">
        <v>10569</v>
      </c>
      <c r="E5047" s="151" t="s">
        <v>10570</v>
      </c>
      <c r="F5047" s="151">
        <v>5</v>
      </c>
      <c r="G5047" s="151" t="s">
        <v>7138</v>
      </c>
      <c r="H5047" s="153">
        <v>7</v>
      </c>
      <c r="I5047" s="151">
        <v>14</v>
      </c>
      <c r="J5047" s="154" t="s">
        <v>75</v>
      </c>
    </row>
    <row r="5048" spans="1:10" x14ac:dyDescent="0.3">
      <c r="A5048" s="151">
        <v>5047</v>
      </c>
      <c r="B5048" s="151" t="s">
        <v>10599</v>
      </c>
      <c r="C5048" s="151" t="s">
        <v>10600</v>
      </c>
      <c r="D5048" s="151" t="s">
        <v>10601</v>
      </c>
      <c r="E5048" s="151" t="s">
        <v>10602</v>
      </c>
      <c r="F5048" s="151">
        <v>5</v>
      </c>
      <c r="G5048" s="151" t="s">
        <v>7138</v>
      </c>
      <c r="H5048" s="153">
        <v>9</v>
      </c>
      <c r="I5048" s="151">
        <v>17</v>
      </c>
      <c r="J5048" s="154" t="s">
        <v>72</v>
      </c>
    </row>
    <row r="5049" spans="1:10" x14ac:dyDescent="0.3">
      <c r="A5049" s="151">
        <v>5048</v>
      </c>
      <c r="B5049" s="151" t="s">
        <v>10603</v>
      </c>
      <c r="C5049" s="151" t="s">
        <v>10604</v>
      </c>
      <c r="D5049" s="151" t="s">
        <v>10601</v>
      </c>
      <c r="E5049" s="151" t="s">
        <v>10602</v>
      </c>
      <c r="F5049" s="151">
        <v>5</v>
      </c>
      <c r="G5049" s="151" t="s">
        <v>7138</v>
      </c>
      <c r="H5049" s="153">
        <v>9</v>
      </c>
      <c r="I5049" s="151">
        <v>17</v>
      </c>
      <c r="J5049" s="154" t="s">
        <v>72</v>
      </c>
    </row>
    <row r="5050" spans="1:10" x14ac:dyDescent="0.3">
      <c r="A5050" s="151">
        <v>5049</v>
      </c>
      <c r="B5050" s="151" t="s">
        <v>10605</v>
      </c>
      <c r="C5050" s="151" t="s">
        <v>10606</v>
      </c>
      <c r="D5050" s="151" t="s">
        <v>10601</v>
      </c>
      <c r="E5050" s="151" t="s">
        <v>10602</v>
      </c>
      <c r="F5050" s="151">
        <v>5</v>
      </c>
      <c r="G5050" s="151" t="s">
        <v>7138</v>
      </c>
      <c r="H5050" s="153">
        <v>9</v>
      </c>
      <c r="I5050" s="151">
        <v>17</v>
      </c>
      <c r="J5050" s="154" t="s">
        <v>72</v>
      </c>
    </row>
    <row r="5051" spans="1:10" x14ac:dyDescent="0.3">
      <c r="A5051" s="151">
        <v>5050</v>
      </c>
      <c r="B5051" s="151" t="s">
        <v>10607</v>
      </c>
      <c r="C5051" s="151" t="s">
        <v>10608</v>
      </c>
      <c r="D5051" s="151" t="s">
        <v>10601</v>
      </c>
      <c r="E5051" s="151" t="s">
        <v>10602</v>
      </c>
      <c r="F5051" s="151">
        <v>5</v>
      </c>
      <c r="G5051" s="151" t="s">
        <v>7138</v>
      </c>
      <c r="H5051" s="153">
        <v>8</v>
      </c>
      <c r="I5051" s="151">
        <v>16</v>
      </c>
      <c r="J5051" s="154" t="s">
        <v>161</v>
      </c>
    </row>
    <row r="5052" spans="1:10" x14ac:dyDescent="0.3">
      <c r="A5052" s="151">
        <v>5051</v>
      </c>
      <c r="B5052" s="151" t="s">
        <v>10609</v>
      </c>
      <c r="C5052" s="151" t="s">
        <v>10610</v>
      </c>
      <c r="D5052" s="151" t="s">
        <v>10601</v>
      </c>
      <c r="E5052" s="151" t="s">
        <v>10602</v>
      </c>
      <c r="F5052" s="151">
        <v>5</v>
      </c>
      <c r="G5052" s="151" t="s">
        <v>7138</v>
      </c>
      <c r="H5052" s="153">
        <v>8</v>
      </c>
      <c r="I5052" s="151">
        <v>16</v>
      </c>
      <c r="J5052" s="154" t="s">
        <v>161</v>
      </c>
    </row>
    <row r="5053" spans="1:10" x14ac:dyDescent="0.3">
      <c r="A5053" s="151">
        <v>5052</v>
      </c>
      <c r="B5053" s="151" t="s">
        <v>10611</v>
      </c>
      <c r="C5053" s="151" t="s">
        <v>10612</v>
      </c>
      <c r="D5053" s="151" t="s">
        <v>10601</v>
      </c>
      <c r="E5053" s="151" t="s">
        <v>10602</v>
      </c>
      <c r="F5053" s="151">
        <v>5</v>
      </c>
      <c r="G5053" s="151" t="s">
        <v>7138</v>
      </c>
      <c r="H5053" s="153">
        <v>8</v>
      </c>
      <c r="I5053" s="151">
        <v>16</v>
      </c>
      <c r="J5053" s="154" t="s">
        <v>161</v>
      </c>
    </row>
    <row r="5054" spans="1:10" x14ac:dyDescent="0.3">
      <c r="A5054" s="151">
        <v>5053</v>
      </c>
      <c r="B5054" s="151" t="s">
        <v>10613</v>
      </c>
      <c r="C5054" s="151" t="s">
        <v>10614</v>
      </c>
      <c r="D5054" s="151" t="s">
        <v>10601</v>
      </c>
      <c r="E5054" s="151" t="s">
        <v>10602</v>
      </c>
      <c r="F5054" s="151">
        <v>5</v>
      </c>
      <c r="G5054" s="151" t="s">
        <v>7138</v>
      </c>
      <c r="H5054" s="153">
        <v>8</v>
      </c>
      <c r="I5054" s="151">
        <v>16</v>
      </c>
      <c r="J5054" s="154" t="s">
        <v>161</v>
      </c>
    </row>
    <row r="5055" spans="1:10" x14ac:dyDescent="0.3">
      <c r="A5055" s="151">
        <v>5054</v>
      </c>
      <c r="B5055" s="151" t="s">
        <v>10615</v>
      </c>
      <c r="C5055" s="151" t="s">
        <v>10616</v>
      </c>
      <c r="D5055" s="151" t="s">
        <v>10601</v>
      </c>
      <c r="E5055" s="151" t="s">
        <v>10602</v>
      </c>
      <c r="F5055" s="151">
        <v>5</v>
      </c>
      <c r="G5055" s="151" t="s">
        <v>7138</v>
      </c>
      <c r="H5055" s="153">
        <v>9</v>
      </c>
      <c r="I5055" s="151">
        <v>17</v>
      </c>
      <c r="J5055" s="154" t="s">
        <v>72</v>
      </c>
    </row>
    <row r="5056" spans="1:10" x14ac:dyDescent="0.3">
      <c r="A5056" s="151">
        <v>5055</v>
      </c>
      <c r="B5056" s="151" t="s">
        <v>10617</v>
      </c>
      <c r="C5056" s="151" t="s">
        <v>10618</v>
      </c>
      <c r="D5056" s="151" t="s">
        <v>10601</v>
      </c>
      <c r="E5056" s="151" t="s">
        <v>10602</v>
      </c>
      <c r="F5056" s="151">
        <v>5</v>
      </c>
      <c r="G5056" s="151" t="s">
        <v>7138</v>
      </c>
      <c r="H5056" s="153">
        <v>9</v>
      </c>
      <c r="I5056" s="151">
        <v>17</v>
      </c>
      <c r="J5056" s="154" t="s">
        <v>72</v>
      </c>
    </row>
    <row r="5057" spans="1:10" x14ac:dyDescent="0.3">
      <c r="A5057" s="151">
        <v>5056</v>
      </c>
      <c r="B5057" s="151" t="s">
        <v>10619</v>
      </c>
      <c r="C5057" s="151" t="s">
        <v>10620</v>
      </c>
      <c r="D5057" s="151" t="s">
        <v>10601</v>
      </c>
      <c r="E5057" s="151" t="s">
        <v>10602</v>
      </c>
      <c r="F5057" s="151">
        <v>5</v>
      </c>
      <c r="G5057" s="151" t="s">
        <v>7138</v>
      </c>
      <c r="H5057" s="153">
        <v>9</v>
      </c>
      <c r="I5057" s="151">
        <v>17</v>
      </c>
      <c r="J5057" s="154" t="s">
        <v>72</v>
      </c>
    </row>
    <row r="5058" spans="1:10" x14ac:dyDescent="0.3">
      <c r="A5058" s="151">
        <v>5057</v>
      </c>
      <c r="B5058" s="151" t="s">
        <v>10621</v>
      </c>
      <c r="C5058" s="151" t="s">
        <v>10622</v>
      </c>
      <c r="D5058" s="151" t="s">
        <v>10601</v>
      </c>
      <c r="E5058" s="151" t="s">
        <v>10602</v>
      </c>
      <c r="F5058" s="151">
        <v>5</v>
      </c>
      <c r="G5058" s="151" t="s">
        <v>7138</v>
      </c>
      <c r="H5058" s="153">
        <v>9</v>
      </c>
      <c r="I5058" s="151">
        <v>17</v>
      </c>
      <c r="J5058" s="154" t="s">
        <v>72</v>
      </c>
    </row>
    <row r="5059" spans="1:10" x14ac:dyDescent="0.3">
      <c r="A5059" s="151">
        <v>5058</v>
      </c>
      <c r="B5059" s="151" t="s">
        <v>10623</v>
      </c>
      <c r="C5059" s="151" t="s">
        <v>10624</v>
      </c>
      <c r="D5059" s="151" t="s">
        <v>10601</v>
      </c>
      <c r="E5059" s="151" t="s">
        <v>10602</v>
      </c>
      <c r="F5059" s="151">
        <v>5</v>
      </c>
      <c r="G5059" s="151" t="s">
        <v>7138</v>
      </c>
      <c r="H5059" s="153">
        <v>9</v>
      </c>
      <c r="I5059" s="151">
        <v>17</v>
      </c>
      <c r="J5059" s="154" t="s">
        <v>72</v>
      </c>
    </row>
    <row r="5060" spans="1:10" x14ac:dyDescent="0.3">
      <c r="A5060" s="151">
        <v>5059</v>
      </c>
      <c r="B5060" s="151" t="s">
        <v>10625</v>
      </c>
      <c r="C5060" s="151" t="s">
        <v>10626</v>
      </c>
      <c r="D5060" s="151" t="s">
        <v>10601</v>
      </c>
      <c r="E5060" s="151" t="s">
        <v>10602</v>
      </c>
      <c r="F5060" s="151">
        <v>5</v>
      </c>
      <c r="G5060" s="151" t="s">
        <v>7138</v>
      </c>
      <c r="H5060" s="153">
        <v>9</v>
      </c>
      <c r="I5060" s="151">
        <v>17</v>
      </c>
      <c r="J5060" s="154" t="s">
        <v>72</v>
      </c>
    </row>
    <row r="5061" spans="1:10" x14ac:dyDescent="0.3">
      <c r="A5061" s="151">
        <v>5060</v>
      </c>
      <c r="B5061" s="151" t="s">
        <v>10627</v>
      </c>
      <c r="C5061" s="151" t="s">
        <v>10628</v>
      </c>
      <c r="D5061" s="151" t="s">
        <v>10601</v>
      </c>
      <c r="E5061" s="151" t="s">
        <v>10602</v>
      </c>
      <c r="F5061" s="151">
        <v>5</v>
      </c>
      <c r="G5061" s="151" t="s">
        <v>7138</v>
      </c>
      <c r="H5061" s="153">
        <v>9</v>
      </c>
      <c r="I5061" s="151">
        <v>17</v>
      </c>
      <c r="J5061" s="154" t="s">
        <v>72</v>
      </c>
    </row>
    <row r="5062" spans="1:10" x14ac:dyDescent="0.3">
      <c r="A5062" s="151">
        <v>5061</v>
      </c>
      <c r="B5062" s="151" t="s">
        <v>10629</v>
      </c>
      <c r="C5062" s="151" t="s">
        <v>10630</v>
      </c>
      <c r="D5062" s="151" t="s">
        <v>10601</v>
      </c>
      <c r="E5062" s="151" t="s">
        <v>10602</v>
      </c>
      <c r="F5062" s="151">
        <v>5</v>
      </c>
      <c r="G5062" s="151" t="s">
        <v>7138</v>
      </c>
      <c r="H5062" s="153">
        <v>9</v>
      </c>
      <c r="I5062" s="151">
        <v>17</v>
      </c>
      <c r="J5062" s="154" t="s">
        <v>72</v>
      </c>
    </row>
    <row r="5063" spans="1:10" x14ac:dyDescent="0.3">
      <c r="A5063" s="151">
        <v>5062</v>
      </c>
      <c r="B5063" s="151" t="s">
        <v>10631</v>
      </c>
      <c r="C5063" s="151" t="s">
        <v>10632</v>
      </c>
      <c r="D5063" s="151" t="s">
        <v>10633</v>
      </c>
      <c r="E5063" s="151" t="s">
        <v>10634</v>
      </c>
      <c r="F5063" s="151">
        <v>5</v>
      </c>
      <c r="G5063" s="151" t="s">
        <v>7138</v>
      </c>
      <c r="H5063" s="153">
        <v>9</v>
      </c>
      <c r="I5063" s="151">
        <v>17</v>
      </c>
      <c r="J5063" s="154" t="s">
        <v>72</v>
      </c>
    </row>
    <row r="5064" spans="1:10" x14ac:dyDescent="0.3">
      <c r="A5064" s="151">
        <v>5063</v>
      </c>
      <c r="B5064" s="151" t="s">
        <v>10635</v>
      </c>
      <c r="C5064" s="151" t="s">
        <v>10636</v>
      </c>
      <c r="D5064" s="151" t="s">
        <v>10633</v>
      </c>
      <c r="E5064" s="151" t="s">
        <v>10634</v>
      </c>
      <c r="F5064" s="151">
        <v>5</v>
      </c>
      <c r="G5064" s="151" t="s">
        <v>7138</v>
      </c>
      <c r="H5064" s="153">
        <v>9</v>
      </c>
      <c r="I5064" s="151">
        <v>17</v>
      </c>
      <c r="J5064" s="154" t="s">
        <v>88</v>
      </c>
    </row>
    <row r="5065" spans="1:10" x14ac:dyDescent="0.3">
      <c r="A5065" s="151">
        <v>5064</v>
      </c>
      <c r="B5065" s="151" t="s">
        <v>10637</v>
      </c>
      <c r="C5065" s="151" t="s">
        <v>10638</v>
      </c>
      <c r="D5065" s="151" t="s">
        <v>10633</v>
      </c>
      <c r="E5065" s="151" t="s">
        <v>10634</v>
      </c>
      <c r="F5065" s="151">
        <v>5</v>
      </c>
      <c r="G5065" s="151" t="s">
        <v>7138</v>
      </c>
      <c r="H5065" s="153">
        <v>9</v>
      </c>
      <c r="I5065" s="151">
        <v>17</v>
      </c>
      <c r="J5065" s="154" t="s">
        <v>72</v>
      </c>
    </row>
    <row r="5066" spans="1:10" x14ac:dyDescent="0.3">
      <c r="A5066" s="151">
        <v>5065</v>
      </c>
      <c r="B5066" s="151" t="s">
        <v>10639</v>
      </c>
      <c r="C5066" s="151" t="s">
        <v>10640</v>
      </c>
      <c r="D5066" s="151" t="s">
        <v>10633</v>
      </c>
      <c r="E5066" s="151" t="s">
        <v>10634</v>
      </c>
      <c r="F5066" s="151">
        <v>5</v>
      </c>
      <c r="G5066" s="151" t="s">
        <v>7138</v>
      </c>
      <c r="H5066" s="153">
        <v>9</v>
      </c>
      <c r="I5066" s="151">
        <v>17</v>
      </c>
      <c r="J5066" s="154" t="s">
        <v>72</v>
      </c>
    </row>
    <row r="5067" spans="1:10" x14ac:dyDescent="0.3">
      <c r="A5067" s="151">
        <v>5066</v>
      </c>
      <c r="B5067" s="151" t="s">
        <v>10641</v>
      </c>
      <c r="C5067" s="151" t="s">
        <v>10642</v>
      </c>
      <c r="D5067" s="151" t="s">
        <v>10633</v>
      </c>
      <c r="E5067" s="151" t="s">
        <v>10634</v>
      </c>
      <c r="F5067" s="151">
        <v>5</v>
      </c>
      <c r="G5067" s="151" t="s">
        <v>7138</v>
      </c>
      <c r="H5067" s="153">
        <v>9</v>
      </c>
      <c r="I5067" s="151">
        <v>17</v>
      </c>
      <c r="J5067" s="154" t="s">
        <v>72</v>
      </c>
    </row>
    <row r="5068" spans="1:10" x14ac:dyDescent="0.3">
      <c r="A5068" s="151">
        <v>5067</v>
      </c>
      <c r="B5068" s="151" t="s">
        <v>10643</v>
      </c>
      <c r="C5068" s="151" t="s">
        <v>10644</v>
      </c>
      <c r="D5068" s="151" t="s">
        <v>10633</v>
      </c>
      <c r="E5068" s="151" t="s">
        <v>10634</v>
      </c>
      <c r="F5068" s="151">
        <v>5</v>
      </c>
      <c r="G5068" s="151" t="s">
        <v>7138</v>
      </c>
      <c r="H5068" s="153">
        <v>9</v>
      </c>
      <c r="I5068" s="151">
        <v>17</v>
      </c>
      <c r="J5068" s="154" t="s">
        <v>72</v>
      </c>
    </row>
    <row r="5069" spans="1:10" x14ac:dyDescent="0.3">
      <c r="A5069" s="151">
        <v>5068</v>
      </c>
      <c r="B5069" s="151" t="s">
        <v>10645</v>
      </c>
      <c r="C5069" s="151" t="s">
        <v>10646</v>
      </c>
      <c r="D5069" s="151" t="s">
        <v>10633</v>
      </c>
      <c r="E5069" s="151" t="s">
        <v>10634</v>
      </c>
      <c r="F5069" s="151">
        <v>5</v>
      </c>
      <c r="G5069" s="151" t="s">
        <v>7138</v>
      </c>
      <c r="H5069" s="153">
        <v>7</v>
      </c>
      <c r="I5069" s="151">
        <v>14</v>
      </c>
      <c r="J5069" s="154" t="s">
        <v>75</v>
      </c>
    </row>
    <row r="5070" spans="1:10" x14ac:dyDescent="0.3">
      <c r="A5070" s="151">
        <v>5069</v>
      </c>
      <c r="B5070" s="151" t="s">
        <v>10647</v>
      </c>
      <c r="C5070" s="151" t="s">
        <v>10648</v>
      </c>
      <c r="D5070" s="151" t="s">
        <v>10633</v>
      </c>
      <c r="E5070" s="151" t="s">
        <v>10634</v>
      </c>
      <c r="F5070" s="151">
        <v>5</v>
      </c>
      <c r="G5070" s="151" t="s">
        <v>7138</v>
      </c>
      <c r="H5070" s="153">
        <v>9</v>
      </c>
      <c r="I5070" s="151">
        <v>17</v>
      </c>
      <c r="J5070" s="154" t="s">
        <v>72</v>
      </c>
    </row>
    <row r="5071" spans="1:10" x14ac:dyDescent="0.3">
      <c r="A5071" s="151">
        <v>5070</v>
      </c>
      <c r="B5071" s="151" t="s">
        <v>10649</v>
      </c>
      <c r="C5071" s="151" t="s">
        <v>10650</v>
      </c>
      <c r="D5071" s="151" t="s">
        <v>10633</v>
      </c>
      <c r="E5071" s="151" t="s">
        <v>10634</v>
      </c>
      <c r="F5071" s="151">
        <v>5</v>
      </c>
      <c r="G5071" s="151" t="s">
        <v>7138</v>
      </c>
      <c r="H5071" s="153">
        <v>7</v>
      </c>
      <c r="I5071" s="151">
        <v>14</v>
      </c>
      <c r="J5071" s="154" t="s">
        <v>75</v>
      </c>
    </row>
    <row r="5072" spans="1:10" x14ac:dyDescent="0.3">
      <c r="A5072" s="151">
        <v>5071</v>
      </c>
      <c r="B5072" s="151" t="s">
        <v>10651</v>
      </c>
      <c r="C5072" s="151" t="s">
        <v>10652</v>
      </c>
      <c r="D5072" s="151" t="s">
        <v>10653</v>
      </c>
      <c r="E5072" s="151" t="s">
        <v>10654</v>
      </c>
      <c r="F5072" s="151">
        <v>8</v>
      </c>
      <c r="G5072" s="151" t="s">
        <v>1141</v>
      </c>
      <c r="H5072" s="153">
        <v>9</v>
      </c>
      <c r="I5072" s="151">
        <v>17</v>
      </c>
      <c r="J5072" s="154" t="s">
        <v>72</v>
      </c>
    </row>
    <row r="5073" spans="1:10" x14ac:dyDescent="0.3">
      <c r="A5073" s="151">
        <v>5072</v>
      </c>
      <c r="B5073" s="151" t="s">
        <v>10655</v>
      </c>
      <c r="C5073" s="151" t="s">
        <v>10656</v>
      </c>
      <c r="D5073" s="151" t="s">
        <v>10653</v>
      </c>
      <c r="E5073" s="151" t="s">
        <v>10654</v>
      </c>
      <c r="F5073" s="151">
        <v>8</v>
      </c>
      <c r="G5073" s="151" t="s">
        <v>1141</v>
      </c>
      <c r="H5073" s="153">
        <v>9</v>
      </c>
      <c r="I5073" s="151">
        <v>17</v>
      </c>
      <c r="J5073" s="154" t="s">
        <v>72</v>
      </c>
    </row>
    <row r="5074" spans="1:10" x14ac:dyDescent="0.3">
      <c r="A5074" s="151">
        <v>5073</v>
      </c>
      <c r="B5074" s="151" t="s">
        <v>10657</v>
      </c>
      <c r="C5074" s="151" t="s">
        <v>10658</v>
      </c>
      <c r="D5074" s="151" t="s">
        <v>10653</v>
      </c>
      <c r="E5074" s="151" t="s">
        <v>10654</v>
      </c>
      <c r="F5074" s="151">
        <v>8</v>
      </c>
      <c r="G5074" s="151" t="s">
        <v>1141</v>
      </c>
      <c r="H5074" s="153">
        <v>9</v>
      </c>
      <c r="I5074" s="151">
        <v>17</v>
      </c>
      <c r="J5074" s="154" t="s">
        <v>72</v>
      </c>
    </row>
    <row r="5075" spans="1:10" x14ac:dyDescent="0.3">
      <c r="A5075" s="151">
        <v>5074</v>
      </c>
      <c r="B5075" s="151" t="s">
        <v>10659</v>
      </c>
      <c r="C5075" s="151" t="s">
        <v>10660</v>
      </c>
      <c r="D5075" s="151" t="s">
        <v>10653</v>
      </c>
      <c r="E5075" s="151" t="s">
        <v>10654</v>
      </c>
      <c r="F5075" s="151">
        <v>8</v>
      </c>
      <c r="G5075" s="151" t="s">
        <v>1141</v>
      </c>
      <c r="H5075" s="153">
        <v>9</v>
      </c>
      <c r="I5075" s="151">
        <v>17</v>
      </c>
      <c r="J5075" s="154" t="s">
        <v>72</v>
      </c>
    </row>
    <row r="5076" spans="1:10" x14ac:dyDescent="0.3">
      <c r="A5076" s="151">
        <v>5075</v>
      </c>
      <c r="B5076" s="151" t="s">
        <v>10661</v>
      </c>
      <c r="C5076" s="151" t="s">
        <v>10662</v>
      </c>
      <c r="D5076" s="151" t="s">
        <v>10653</v>
      </c>
      <c r="E5076" s="151" t="s">
        <v>10654</v>
      </c>
      <c r="F5076" s="151">
        <v>8</v>
      </c>
      <c r="G5076" s="151" t="s">
        <v>1141</v>
      </c>
      <c r="H5076" s="153">
        <v>9</v>
      </c>
      <c r="I5076" s="151">
        <v>17</v>
      </c>
      <c r="J5076" s="154" t="s">
        <v>72</v>
      </c>
    </row>
    <row r="5077" spans="1:10" x14ac:dyDescent="0.3">
      <c r="A5077" s="151">
        <v>5076</v>
      </c>
      <c r="B5077" s="151" t="s">
        <v>10663</v>
      </c>
      <c r="C5077" s="151" t="s">
        <v>10664</v>
      </c>
      <c r="D5077" s="151" t="s">
        <v>10653</v>
      </c>
      <c r="E5077" s="151" t="s">
        <v>10654</v>
      </c>
      <c r="F5077" s="151">
        <v>8</v>
      </c>
      <c r="G5077" s="151" t="s">
        <v>1141</v>
      </c>
      <c r="H5077" s="153">
        <v>8</v>
      </c>
      <c r="I5077" s="151">
        <v>16</v>
      </c>
      <c r="J5077" s="154" t="s">
        <v>161</v>
      </c>
    </row>
    <row r="5078" spans="1:10" x14ac:dyDescent="0.3">
      <c r="A5078" s="151">
        <v>5077</v>
      </c>
      <c r="B5078" s="151" t="s">
        <v>10665</v>
      </c>
      <c r="C5078" s="151" t="s">
        <v>10666</v>
      </c>
      <c r="D5078" s="151" t="s">
        <v>10653</v>
      </c>
      <c r="E5078" s="151" t="s">
        <v>10654</v>
      </c>
      <c r="F5078" s="151">
        <v>8</v>
      </c>
      <c r="G5078" s="151" t="s">
        <v>1141</v>
      </c>
      <c r="H5078" s="153">
        <v>8</v>
      </c>
      <c r="I5078" s="151">
        <v>16</v>
      </c>
      <c r="J5078" s="154" t="s">
        <v>161</v>
      </c>
    </row>
    <row r="5079" spans="1:10" x14ac:dyDescent="0.3">
      <c r="A5079" s="151">
        <v>5078</v>
      </c>
      <c r="B5079" s="151" t="s">
        <v>10667</v>
      </c>
      <c r="C5079" s="151" t="s">
        <v>10668</v>
      </c>
      <c r="D5079" s="151" t="s">
        <v>10653</v>
      </c>
      <c r="E5079" s="151" t="s">
        <v>10654</v>
      </c>
      <c r="F5079" s="151">
        <v>8</v>
      </c>
      <c r="G5079" s="151" t="s">
        <v>1141</v>
      </c>
      <c r="H5079" s="153">
        <v>8</v>
      </c>
      <c r="I5079" s="151">
        <v>16</v>
      </c>
      <c r="J5079" s="154" t="s">
        <v>161</v>
      </c>
    </row>
    <row r="5080" spans="1:10" x14ac:dyDescent="0.3">
      <c r="A5080" s="151">
        <v>5079</v>
      </c>
      <c r="B5080" s="151" t="s">
        <v>10669</v>
      </c>
      <c r="C5080" s="151" t="s">
        <v>10670</v>
      </c>
      <c r="D5080" s="151" t="s">
        <v>10653</v>
      </c>
      <c r="E5080" s="151" t="s">
        <v>10654</v>
      </c>
      <c r="F5080" s="151">
        <v>8</v>
      </c>
      <c r="G5080" s="151" t="s">
        <v>1141</v>
      </c>
      <c r="H5080" s="153">
        <v>8</v>
      </c>
      <c r="I5080" s="151">
        <v>16</v>
      </c>
      <c r="J5080" s="154" t="s">
        <v>161</v>
      </c>
    </row>
    <row r="5081" spans="1:10" x14ac:dyDescent="0.3">
      <c r="A5081" s="151">
        <v>5080</v>
      </c>
      <c r="B5081" s="151" t="s">
        <v>10671</v>
      </c>
      <c r="C5081" s="151" t="s">
        <v>10672</v>
      </c>
      <c r="D5081" s="151" t="s">
        <v>10653</v>
      </c>
      <c r="E5081" s="151" t="s">
        <v>10654</v>
      </c>
      <c r="F5081" s="151">
        <v>8</v>
      </c>
      <c r="G5081" s="151" t="s">
        <v>1141</v>
      </c>
      <c r="H5081" s="153">
        <v>8</v>
      </c>
      <c r="I5081" s="151">
        <v>16</v>
      </c>
      <c r="J5081" s="154" t="s">
        <v>161</v>
      </c>
    </row>
    <row r="5082" spans="1:10" x14ac:dyDescent="0.3">
      <c r="A5082" s="151">
        <v>5081</v>
      </c>
      <c r="B5082" s="151" t="s">
        <v>10673</v>
      </c>
      <c r="C5082" s="151" t="s">
        <v>10674</v>
      </c>
      <c r="D5082" s="151" t="s">
        <v>10653</v>
      </c>
      <c r="E5082" s="151" t="s">
        <v>10654</v>
      </c>
      <c r="F5082" s="151">
        <v>8</v>
      </c>
      <c r="G5082" s="151" t="s">
        <v>1141</v>
      </c>
      <c r="H5082" s="153">
        <v>8</v>
      </c>
      <c r="I5082" s="151">
        <v>16</v>
      </c>
      <c r="J5082" s="154" t="s">
        <v>161</v>
      </c>
    </row>
    <row r="5083" spans="1:10" x14ac:dyDescent="0.3">
      <c r="A5083" s="151">
        <v>5082</v>
      </c>
      <c r="B5083" s="151" t="s">
        <v>10675</v>
      </c>
      <c r="C5083" s="151" t="s">
        <v>10676</v>
      </c>
      <c r="D5083" s="151" t="s">
        <v>10653</v>
      </c>
      <c r="E5083" s="151" t="s">
        <v>10654</v>
      </c>
      <c r="F5083" s="151">
        <v>8</v>
      </c>
      <c r="G5083" s="151" t="s">
        <v>1141</v>
      </c>
      <c r="H5083" s="153">
        <v>8</v>
      </c>
      <c r="I5083" s="151">
        <v>16</v>
      </c>
      <c r="J5083" s="154" t="s">
        <v>161</v>
      </c>
    </row>
    <row r="5084" spans="1:10" x14ac:dyDescent="0.3">
      <c r="A5084" s="151">
        <v>5083</v>
      </c>
      <c r="B5084" s="151" t="s">
        <v>10677</v>
      </c>
      <c r="C5084" s="151" t="s">
        <v>10678</v>
      </c>
      <c r="D5084" s="151" t="s">
        <v>10653</v>
      </c>
      <c r="E5084" s="151" t="s">
        <v>10654</v>
      </c>
      <c r="F5084" s="151">
        <v>8</v>
      </c>
      <c r="G5084" s="151" t="s">
        <v>1141</v>
      </c>
      <c r="H5084" s="153">
        <v>8</v>
      </c>
      <c r="I5084" s="151">
        <v>16</v>
      </c>
      <c r="J5084" s="154" t="s">
        <v>161</v>
      </c>
    </row>
    <row r="5085" spans="1:10" x14ac:dyDescent="0.3">
      <c r="A5085" s="151">
        <v>5084</v>
      </c>
      <c r="B5085" s="151" t="s">
        <v>10679</v>
      </c>
      <c r="C5085" s="151" t="s">
        <v>10680</v>
      </c>
      <c r="D5085" s="151" t="s">
        <v>10653</v>
      </c>
      <c r="E5085" s="151" t="s">
        <v>10654</v>
      </c>
      <c r="F5085" s="151">
        <v>8</v>
      </c>
      <c r="G5085" s="151" t="s">
        <v>1141</v>
      </c>
      <c r="H5085" s="153">
        <v>8</v>
      </c>
      <c r="I5085" s="151">
        <v>16</v>
      </c>
      <c r="J5085" s="154" t="s">
        <v>161</v>
      </c>
    </row>
    <row r="5086" spans="1:10" x14ac:dyDescent="0.3">
      <c r="A5086" s="151">
        <v>5085</v>
      </c>
      <c r="B5086" s="151" t="s">
        <v>10681</v>
      </c>
      <c r="C5086" s="151" t="s">
        <v>10682</v>
      </c>
      <c r="D5086" s="151" t="s">
        <v>10653</v>
      </c>
      <c r="E5086" s="151" t="s">
        <v>10654</v>
      </c>
      <c r="F5086" s="151">
        <v>8</v>
      </c>
      <c r="G5086" s="151" t="s">
        <v>1141</v>
      </c>
      <c r="H5086" s="153">
        <v>9</v>
      </c>
      <c r="I5086" s="151">
        <v>17</v>
      </c>
      <c r="J5086" s="154" t="s">
        <v>72</v>
      </c>
    </row>
    <row r="5087" spans="1:10" x14ac:dyDescent="0.3">
      <c r="A5087" s="151">
        <v>5086</v>
      </c>
      <c r="B5087" s="151" t="s">
        <v>10683</v>
      </c>
      <c r="C5087" s="151" t="s">
        <v>10684</v>
      </c>
      <c r="D5087" s="151" t="s">
        <v>10653</v>
      </c>
      <c r="E5087" s="151" t="s">
        <v>10654</v>
      </c>
      <c r="F5087" s="151">
        <v>8</v>
      </c>
      <c r="G5087" s="151" t="s">
        <v>1141</v>
      </c>
      <c r="H5087" s="153">
        <v>8</v>
      </c>
      <c r="I5087" s="151">
        <v>16</v>
      </c>
      <c r="J5087" s="154" t="s">
        <v>161</v>
      </c>
    </row>
    <row r="5088" spans="1:10" x14ac:dyDescent="0.3">
      <c r="A5088" s="151">
        <v>5087</v>
      </c>
      <c r="B5088" s="151" t="s">
        <v>10685</v>
      </c>
      <c r="C5088" s="151" t="s">
        <v>10686</v>
      </c>
      <c r="D5088" s="151" t="s">
        <v>10653</v>
      </c>
      <c r="E5088" s="151" t="s">
        <v>10654</v>
      </c>
      <c r="F5088" s="151">
        <v>8</v>
      </c>
      <c r="G5088" s="151" t="s">
        <v>1141</v>
      </c>
      <c r="H5088" s="153">
        <v>9</v>
      </c>
      <c r="I5088" s="151">
        <v>17</v>
      </c>
      <c r="J5088" s="154" t="s">
        <v>72</v>
      </c>
    </row>
    <row r="5089" spans="1:10" x14ac:dyDescent="0.3">
      <c r="A5089" s="151">
        <v>5088</v>
      </c>
      <c r="B5089" s="151" t="s">
        <v>10687</v>
      </c>
      <c r="C5089" s="151" t="s">
        <v>10688</v>
      </c>
      <c r="D5089" s="151" t="s">
        <v>10653</v>
      </c>
      <c r="E5089" s="151" t="s">
        <v>10654</v>
      </c>
      <c r="F5089" s="151">
        <v>8</v>
      </c>
      <c r="G5089" s="151" t="s">
        <v>1141</v>
      </c>
      <c r="H5089" s="153">
        <v>8</v>
      </c>
      <c r="I5089" s="151">
        <v>16</v>
      </c>
      <c r="J5089" s="154" t="s">
        <v>161</v>
      </c>
    </row>
    <row r="5090" spans="1:10" x14ac:dyDescent="0.3">
      <c r="A5090" s="151">
        <v>5089</v>
      </c>
      <c r="B5090" s="151" t="s">
        <v>10689</v>
      </c>
      <c r="C5090" s="151" t="s">
        <v>10690</v>
      </c>
      <c r="D5090" s="151" t="s">
        <v>10653</v>
      </c>
      <c r="E5090" s="151" t="s">
        <v>10654</v>
      </c>
      <c r="F5090" s="151">
        <v>8</v>
      </c>
      <c r="G5090" s="151" t="s">
        <v>1141</v>
      </c>
      <c r="H5090" s="153">
        <v>8</v>
      </c>
      <c r="I5090" s="151">
        <v>16</v>
      </c>
      <c r="J5090" s="154" t="s">
        <v>161</v>
      </c>
    </row>
    <row r="5091" spans="1:10" x14ac:dyDescent="0.3">
      <c r="A5091" s="151">
        <v>5090</v>
      </c>
      <c r="B5091" s="151" t="s">
        <v>10691</v>
      </c>
      <c r="C5091" s="151" t="s">
        <v>10692</v>
      </c>
      <c r="D5091" s="151" t="s">
        <v>10653</v>
      </c>
      <c r="E5091" s="151" t="s">
        <v>10654</v>
      </c>
      <c r="F5091" s="151">
        <v>8</v>
      </c>
      <c r="G5091" s="151" t="s">
        <v>1141</v>
      </c>
      <c r="H5091" s="153">
        <v>9</v>
      </c>
      <c r="I5091" s="151">
        <v>17</v>
      </c>
      <c r="J5091" s="154" t="s">
        <v>72</v>
      </c>
    </row>
    <row r="5092" spans="1:10" x14ac:dyDescent="0.3">
      <c r="A5092" s="151">
        <v>5091</v>
      </c>
      <c r="B5092" s="151" t="s">
        <v>10693</v>
      </c>
      <c r="C5092" s="151" t="s">
        <v>10694</v>
      </c>
      <c r="D5092" s="151" t="s">
        <v>10653</v>
      </c>
      <c r="E5092" s="151" t="s">
        <v>10654</v>
      </c>
      <c r="F5092" s="151">
        <v>8</v>
      </c>
      <c r="G5092" s="151" t="s">
        <v>1141</v>
      </c>
      <c r="H5092" s="153">
        <v>8</v>
      </c>
      <c r="I5092" s="151">
        <v>16</v>
      </c>
      <c r="J5092" s="154" t="s">
        <v>161</v>
      </c>
    </row>
    <row r="5093" spans="1:10" x14ac:dyDescent="0.3">
      <c r="A5093" s="151">
        <v>5092</v>
      </c>
      <c r="B5093" s="151" t="s">
        <v>10695</v>
      </c>
      <c r="C5093" s="151" t="s">
        <v>10696</v>
      </c>
      <c r="D5093" s="151" t="s">
        <v>10653</v>
      </c>
      <c r="E5093" s="151" t="s">
        <v>10654</v>
      </c>
      <c r="F5093" s="151">
        <v>8</v>
      </c>
      <c r="G5093" s="151" t="s">
        <v>1141</v>
      </c>
      <c r="H5093" s="153">
        <v>9</v>
      </c>
      <c r="I5093" s="151">
        <v>17</v>
      </c>
      <c r="J5093" s="154" t="s">
        <v>72</v>
      </c>
    </row>
    <row r="5094" spans="1:10" x14ac:dyDescent="0.3">
      <c r="A5094" s="151">
        <v>5093</v>
      </c>
      <c r="B5094" s="151" t="s">
        <v>10697</v>
      </c>
      <c r="C5094" s="151" t="s">
        <v>10698</v>
      </c>
      <c r="D5094" s="151" t="s">
        <v>10699</v>
      </c>
      <c r="E5094" s="151" t="s">
        <v>10700</v>
      </c>
      <c r="F5094" s="151">
        <v>8</v>
      </c>
      <c r="G5094" s="151" t="s">
        <v>1141</v>
      </c>
      <c r="H5094" s="153">
        <v>9</v>
      </c>
      <c r="I5094" s="151">
        <v>17</v>
      </c>
      <c r="J5094" s="154" t="s">
        <v>72</v>
      </c>
    </row>
    <row r="5095" spans="1:10" x14ac:dyDescent="0.3">
      <c r="A5095" s="151">
        <v>5094</v>
      </c>
      <c r="B5095" s="151" t="s">
        <v>10701</v>
      </c>
      <c r="C5095" s="151" t="s">
        <v>10702</v>
      </c>
      <c r="D5095" s="151" t="s">
        <v>10699</v>
      </c>
      <c r="E5095" s="151" t="s">
        <v>10700</v>
      </c>
      <c r="F5095" s="151">
        <v>8</v>
      </c>
      <c r="G5095" s="151" t="s">
        <v>1141</v>
      </c>
      <c r="H5095" s="153">
        <v>9</v>
      </c>
      <c r="I5095" s="151">
        <v>17</v>
      </c>
      <c r="J5095" s="154" t="s">
        <v>88</v>
      </c>
    </row>
    <row r="5096" spans="1:10" x14ac:dyDescent="0.3">
      <c r="A5096" s="151">
        <v>5095</v>
      </c>
      <c r="B5096" s="151" t="s">
        <v>10703</v>
      </c>
      <c r="C5096" s="151" t="s">
        <v>10704</v>
      </c>
      <c r="D5096" s="151" t="s">
        <v>10699</v>
      </c>
      <c r="E5096" s="151" t="s">
        <v>10700</v>
      </c>
      <c r="F5096" s="151">
        <v>8</v>
      </c>
      <c r="G5096" s="151" t="s">
        <v>1141</v>
      </c>
      <c r="H5096" s="153">
        <v>9</v>
      </c>
      <c r="I5096" s="151">
        <v>17</v>
      </c>
      <c r="J5096" s="154" t="s">
        <v>88</v>
      </c>
    </row>
    <row r="5097" spans="1:10" x14ac:dyDescent="0.3">
      <c r="A5097" s="151">
        <v>5096</v>
      </c>
      <c r="B5097" s="151" t="s">
        <v>10705</v>
      </c>
      <c r="C5097" s="151" t="s">
        <v>10706</v>
      </c>
      <c r="D5097" s="151" t="s">
        <v>10699</v>
      </c>
      <c r="E5097" s="151" t="s">
        <v>10700</v>
      </c>
      <c r="F5097" s="151">
        <v>8</v>
      </c>
      <c r="G5097" s="151" t="s">
        <v>1141</v>
      </c>
      <c r="H5097" s="153">
        <v>9</v>
      </c>
      <c r="I5097" s="151">
        <v>17</v>
      </c>
      <c r="J5097" s="154" t="s">
        <v>72</v>
      </c>
    </row>
    <row r="5098" spans="1:10" x14ac:dyDescent="0.3">
      <c r="A5098" s="151">
        <v>5097</v>
      </c>
      <c r="B5098" s="151" t="s">
        <v>10707</v>
      </c>
      <c r="C5098" s="151" t="s">
        <v>10708</v>
      </c>
      <c r="D5098" s="151" t="s">
        <v>10699</v>
      </c>
      <c r="E5098" s="151" t="s">
        <v>10700</v>
      </c>
      <c r="F5098" s="151">
        <v>8</v>
      </c>
      <c r="G5098" s="151" t="s">
        <v>1141</v>
      </c>
      <c r="H5098" s="153">
        <v>9</v>
      </c>
      <c r="I5098" s="151">
        <v>17</v>
      </c>
      <c r="J5098" s="154" t="s">
        <v>72</v>
      </c>
    </row>
    <row r="5099" spans="1:10" x14ac:dyDescent="0.3">
      <c r="A5099" s="151">
        <v>5098</v>
      </c>
      <c r="B5099" s="151" t="s">
        <v>10709</v>
      </c>
      <c r="C5099" s="151" t="s">
        <v>10710</v>
      </c>
      <c r="D5099" s="151" t="s">
        <v>10699</v>
      </c>
      <c r="E5099" s="151" t="s">
        <v>10700</v>
      </c>
      <c r="F5099" s="151">
        <v>8</v>
      </c>
      <c r="G5099" s="151" t="s">
        <v>1141</v>
      </c>
      <c r="H5099" s="153">
        <v>9</v>
      </c>
      <c r="I5099" s="151">
        <v>17</v>
      </c>
      <c r="J5099" s="154" t="s">
        <v>72</v>
      </c>
    </row>
    <row r="5100" spans="1:10" x14ac:dyDescent="0.3">
      <c r="A5100" s="151">
        <v>5099</v>
      </c>
      <c r="B5100" s="151" t="s">
        <v>10711</v>
      </c>
      <c r="C5100" s="151" t="s">
        <v>10712</v>
      </c>
      <c r="D5100" s="151" t="s">
        <v>10699</v>
      </c>
      <c r="E5100" s="151" t="s">
        <v>10700</v>
      </c>
      <c r="F5100" s="151">
        <v>8</v>
      </c>
      <c r="G5100" s="151" t="s">
        <v>1141</v>
      </c>
      <c r="H5100" s="153">
        <v>9</v>
      </c>
      <c r="I5100" s="151">
        <v>17</v>
      </c>
      <c r="J5100" s="154" t="s">
        <v>72</v>
      </c>
    </row>
    <row r="5101" spans="1:10" x14ac:dyDescent="0.3">
      <c r="A5101" s="151">
        <v>5100</v>
      </c>
      <c r="B5101" s="151" t="s">
        <v>10713</v>
      </c>
      <c r="C5101" s="151" t="s">
        <v>10714</v>
      </c>
      <c r="D5101" s="151" t="s">
        <v>10699</v>
      </c>
      <c r="E5101" s="151" t="s">
        <v>10700</v>
      </c>
      <c r="F5101" s="151">
        <v>8</v>
      </c>
      <c r="G5101" s="151" t="s">
        <v>1141</v>
      </c>
      <c r="H5101" s="153">
        <v>9</v>
      </c>
      <c r="I5101" s="151">
        <v>17</v>
      </c>
      <c r="J5101" s="154" t="s">
        <v>72</v>
      </c>
    </row>
    <row r="5102" spans="1:10" x14ac:dyDescent="0.3">
      <c r="A5102" s="151">
        <v>5101</v>
      </c>
      <c r="B5102" s="151" t="s">
        <v>10715</v>
      </c>
      <c r="C5102" s="151" t="s">
        <v>10716</v>
      </c>
      <c r="D5102" s="151" t="s">
        <v>10699</v>
      </c>
      <c r="E5102" s="151" t="s">
        <v>10700</v>
      </c>
      <c r="F5102" s="151">
        <v>8</v>
      </c>
      <c r="G5102" s="151" t="s">
        <v>1141</v>
      </c>
      <c r="H5102" s="153">
        <v>9</v>
      </c>
      <c r="I5102" s="151">
        <v>17</v>
      </c>
      <c r="J5102" s="154" t="s">
        <v>72</v>
      </c>
    </row>
    <row r="5103" spans="1:10" x14ac:dyDescent="0.3">
      <c r="A5103" s="151">
        <v>5102</v>
      </c>
      <c r="B5103" s="151" t="s">
        <v>10717</v>
      </c>
      <c r="C5103" s="151" t="s">
        <v>10718</v>
      </c>
      <c r="D5103" s="151" t="s">
        <v>10699</v>
      </c>
      <c r="E5103" s="151" t="s">
        <v>10700</v>
      </c>
      <c r="F5103" s="151">
        <v>8</v>
      </c>
      <c r="G5103" s="151" t="s">
        <v>1141</v>
      </c>
      <c r="H5103" s="153">
        <v>9</v>
      </c>
      <c r="I5103" s="151">
        <v>17</v>
      </c>
      <c r="J5103" s="154" t="s">
        <v>72</v>
      </c>
    </row>
    <row r="5104" spans="1:10" x14ac:dyDescent="0.3">
      <c r="A5104" s="151">
        <v>5103</v>
      </c>
      <c r="B5104" s="151" t="s">
        <v>10719</v>
      </c>
      <c r="C5104" s="151" t="s">
        <v>10720</v>
      </c>
      <c r="D5104" s="151" t="s">
        <v>10699</v>
      </c>
      <c r="E5104" s="151" t="s">
        <v>10700</v>
      </c>
      <c r="F5104" s="151">
        <v>8</v>
      </c>
      <c r="G5104" s="151" t="s">
        <v>1141</v>
      </c>
      <c r="H5104" s="153">
        <v>9</v>
      </c>
      <c r="I5104" s="151">
        <v>17</v>
      </c>
      <c r="J5104" s="154" t="s">
        <v>88</v>
      </c>
    </row>
    <row r="5105" spans="1:10" x14ac:dyDescent="0.3">
      <c r="A5105" s="151">
        <v>5104</v>
      </c>
      <c r="B5105" s="151" t="s">
        <v>10721</v>
      </c>
      <c r="C5105" s="151" t="s">
        <v>10722</v>
      </c>
      <c r="D5105" s="151" t="s">
        <v>10699</v>
      </c>
      <c r="E5105" s="151" t="s">
        <v>10700</v>
      </c>
      <c r="F5105" s="151">
        <v>8</v>
      </c>
      <c r="G5105" s="151" t="s">
        <v>1141</v>
      </c>
      <c r="H5105" s="153">
        <v>9</v>
      </c>
      <c r="I5105" s="151">
        <v>17</v>
      </c>
      <c r="J5105" s="154" t="s">
        <v>72</v>
      </c>
    </row>
    <row r="5106" spans="1:10" x14ac:dyDescent="0.3">
      <c r="A5106" s="151">
        <v>5105</v>
      </c>
      <c r="B5106" s="151" t="s">
        <v>10723</v>
      </c>
      <c r="C5106" s="151" t="s">
        <v>10724</v>
      </c>
      <c r="D5106" s="151" t="s">
        <v>10699</v>
      </c>
      <c r="E5106" s="151" t="s">
        <v>10700</v>
      </c>
      <c r="F5106" s="151">
        <v>8</v>
      </c>
      <c r="G5106" s="151" t="s">
        <v>1141</v>
      </c>
      <c r="H5106" s="153">
        <v>6</v>
      </c>
      <c r="I5106" s="151">
        <v>10</v>
      </c>
      <c r="J5106" s="154" t="s">
        <v>277</v>
      </c>
    </row>
    <row r="5107" spans="1:10" x14ac:dyDescent="0.3">
      <c r="A5107" s="151">
        <v>5106</v>
      </c>
      <c r="B5107" s="151" t="s">
        <v>10725</v>
      </c>
      <c r="C5107" s="151" t="s">
        <v>10726</v>
      </c>
      <c r="D5107" s="151" t="s">
        <v>10727</v>
      </c>
      <c r="E5107" s="151" t="s">
        <v>10728</v>
      </c>
      <c r="F5107" s="151">
        <v>8</v>
      </c>
      <c r="G5107" s="151" t="s">
        <v>1141</v>
      </c>
      <c r="H5107" s="153">
        <v>6</v>
      </c>
      <c r="I5107" s="151">
        <v>10</v>
      </c>
      <c r="J5107" s="154" t="s">
        <v>277</v>
      </c>
    </row>
    <row r="5108" spans="1:10" x14ac:dyDescent="0.3">
      <c r="A5108" s="151">
        <v>5107</v>
      </c>
      <c r="B5108" s="151" t="s">
        <v>10729</v>
      </c>
      <c r="C5108" s="151" t="s">
        <v>10730</v>
      </c>
      <c r="D5108" s="151" t="s">
        <v>10727</v>
      </c>
      <c r="E5108" s="151" t="s">
        <v>10728</v>
      </c>
      <c r="F5108" s="151">
        <v>8</v>
      </c>
      <c r="G5108" s="151" t="s">
        <v>1141</v>
      </c>
      <c r="H5108" s="153">
        <v>6</v>
      </c>
      <c r="I5108" s="151">
        <v>10</v>
      </c>
      <c r="J5108" s="154" t="s">
        <v>277</v>
      </c>
    </row>
    <row r="5109" spans="1:10" x14ac:dyDescent="0.3">
      <c r="A5109" s="151">
        <v>5108</v>
      </c>
      <c r="B5109" s="151" t="s">
        <v>10731</v>
      </c>
      <c r="C5109" s="151" t="s">
        <v>10732</v>
      </c>
      <c r="D5109" s="151" t="s">
        <v>10727</v>
      </c>
      <c r="E5109" s="151" t="s">
        <v>10728</v>
      </c>
      <c r="F5109" s="151">
        <v>8</v>
      </c>
      <c r="G5109" s="151" t="s">
        <v>1141</v>
      </c>
      <c r="H5109" s="153">
        <v>6</v>
      </c>
      <c r="I5109" s="151">
        <v>10</v>
      </c>
      <c r="J5109" s="154" t="s">
        <v>277</v>
      </c>
    </row>
    <row r="5110" spans="1:10" x14ac:dyDescent="0.3">
      <c r="A5110" s="151">
        <v>5109</v>
      </c>
      <c r="B5110" s="151" t="s">
        <v>10733</v>
      </c>
      <c r="C5110" s="151" t="s">
        <v>10734</v>
      </c>
      <c r="D5110" s="151" t="s">
        <v>10727</v>
      </c>
      <c r="E5110" s="151" t="s">
        <v>10728</v>
      </c>
      <c r="F5110" s="151">
        <v>8</v>
      </c>
      <c r="G5110" s="151" t="s">
        <v>1141</v>
      </c>
      <c r="H5110" s="153">
        <v>6</v>
      </c>
      <c r="I5110" s="151">
        <v>10</v>
      </c>
      <c r="J5110" s="154" t="s">
        <v>277</v>
      </c>
    </row>
    <row r="5111" spans="1:10" x14ac:dyDescent="0.3">
      <c r="A5111" s="151">
        <v>5110</v>
      </c>
      <c r="B5111" s="151" t="s">
        <v>10735</v>
      </c>
      <c r="C5111" s="151" t="s">
        <v>10736</v>
      </c>
      <c r="D5111" s="151" t="s">
        <v>10727</v>
      </c>
      <c r="E5111" s="151" t="s">
        <v>10728</v>
      </c>
      <c r="F5111" s="151">
        <v>8</v>
      </c>
      <c r="G5111" s="151" t="s">
        <v>1141</v>
      </c>
      <c r="H5111" s="153">
        <v>6</v>
      </c>
      <c r="I5111" s="151">
        <v>10</v>
      </c>
      <c r="J5111" s="154" t="s">
        <v>277</v>
      </c>
    </row>
    <row r="5112" spans="1:10" x14ac:dyDescent="0.3">
      <c r="A5112" s="151">
        <v>5111</v>
      </c>
      <c r="B5112" s="151" t="s">
        <v>10737</v>
      </c>
      <c r="C5112" s="151" t="s">
        <v>10738</v>
      </c>
      <c r="D5112" s="151" t="s">
        <v>10727</v>
      </c>
      <c r="E5112" s="151" t="s">
        <v>10728</v>
      </c>
      <c r="F5112" s="151">
        <v>8</v>
      </c>
      <c r="G5112" s="151" t="s">
        <v>1141</v>
      </c>
      <c r="H5112" s="153">
        <v>6</v>
      </c>
      <c r="I5112" s="151">
        <v>10</v>
      </c>
      <c r="J5112" s="154" t="s">
        <v>277</v>
      </c>
    </row>
    <row r="5113" spans="1:10" x14ac:dyDescent="0.3">
      <c r="A5113" s="151">
        <v>5112</v>
      </c>
      <c r="B5113" s="151" t="s">
        <v>10739</v>
      </c>
      <c r="C5113" s="151" t="s">
        <v>10740</v>
      </c>
      <c r="D5113" s="151" t="s">
        <v>10727</v>
      </c>
      <c r="E5113" s="151" t="s">
        <v>10728</v>
      </c>
      <c r="F5113" s="151">
        <v>8</v>
      </c>
      <c r="G5113" s="151" t="s">
        <v>1141</v>
      </c>
      <c r="H5113" s="153">
        <v>6</v>
      </c>
      <c r="I5113" s="151">
        <v>10</v>
      </c>
      <c r="J5113" s="154" t="s">
        <v>277</v>
      </c>
    </row>
    <row r="5114" spans="1:10" x14ac:dyDescent="0.3">
      <c r="A5114" s="151">
        <v>5113</v>
      </c>
      <c r="B5114" s="151" t="s">
        <v>10741</v>
      </c>
      <c r="C5114" s="151" t="s">
        <v>10742</v>
      </c>
      <c r="D5114" s="151" t="s">
        <v>10727</v>
      </c>
      <c r="E5114" s="151" t="s">
        <v>10728</v>
      </c>
      <c r="F5114" s="151">
        <v>8</v>
      </c>
      <c r="G5114" s="151" t="s">
        <v>1141</v>
      </c>
      <c r="H5114" s="153">
        <v>6</v>
      </c>
      <c r="I5114" s="151">
        <v>10</v>
      </c>
      <c r="J5114" s="154" t="s">
        <v>277</v>
      </c>
    </row>
    <row r="5115" spans="1:10" x14ac:dyDescent="0.3">
      <c r="A5115" s="151">
        <v>5114</v>
      </c>
      <c r="B5115" s="151" t="s">
        <v>10743</v>
      </c>
      <c r="C5115" s="151" t="s">
        <v>10744</v>
      </c>
      <c r="D5115" s="151" t="s">
        <v>10727</v>
      </c>
      <c r="E5115" s="151" t="s">
        <v>10728</v>
      </c>
      <c r="F5115" s="151">
        <v>8</v>
      </c>
      <c r="G5115" s="151" t="s">
        <v>1141</v>
      </c>
      <c r="H5115" s="153">
        <v>6</v>
      </c>
      <c r="I5115" s="151">
        <v>10</v>
      </c>
      <c r="J5115" s="154" t="s">
        <v>277</v>
      </c>
    </row>
    <row r="5116" spans="1:10" x14ac:dyDescent="0.3">
      <c r="A5116" s="151">
        <v>5115</v>
      </c>
      <c r="B5116" s="151" t="s">
        <v>10745</v>
      </c>
      <c r="C5116" s="151" t="s">
        <v>10746</v>
      </c>
      <c r="D5116" s="151" t="s">
        <v>10727</v>
      </c>
      <c r="E5116" s="151" t="s">
        <v>10728</v>
      </c>
      <c r="F5116" s="151">
        <v>8</v>
      </c>
      <c r="G5116" s="151" t="s">
        <v>1141</v>
      </c>
      <c r="H5116" s="153">
        <v>9</v>
      </c>
      <c r="I5116" s="151">
        <v>17</v>
      </c>
      <c r="J5116" s="154" t="s">
        <v>72</v>
      </c>
    </row>
    <row r="5117" spans="1:10" x14ac:dyDescent="0.3">
      <c r="A5117" s="151">
        <v>5116</v>
      </c>
      <c r="B5117" s="151" t="s">
        <v>10747</v>
      </c>
      <c r="C5117" s="151" t="s">
        <v>10748</v>
      </c>
      <c r="D5117" s="151" t="s">
        <v>10727</v>
      </c>
      <c r="E5117" s="151" t="s">
        <v>10728</v>
      </c>
      <c r="F5117" s="151">
        <v>8</v>
      </c>
      <c r="G5117" s="151" t="s">
        <v>1141</v>
      </c>
      <c r="H5117" s="153">
        <v>9</v>
      </c>
      <c r="I5117" s="151">
        <v>17</v>
      </c>
      <c r="J5117" s="154" t="s">
        <v>72</v>
      </c>
    </row>
    <row r="5118" spans="1:10" x14ac:dyDescent="0.3">
      <c r="A5118" s="151">
        <v>5117</v>
      </c>
      <c r="B5118" s="151" t="s">
        <v>10749</v>
      </c>
      <c r="C5118" s="151" t="s">
        <v>10750</v>
      </c>
      <c r="D5118" s="151" t="s">
        <v>10727</v>
      </c>
      <c r="E5118" s="151" t="s">
        <v>10728</v>
      </c>
      <c r="F5118" s="151">
        <v>8</v>
      </c>
      <c r="G5118" s="151" t="s">
        <v>1141</v>
      </c>
      <c r="H5118" s="153">
        <v>9</v>
      </c>
      <c r="I5118" s="151">
        <v>17</v>
      </c>
      <c r="J5118" s="154" t="s">
        <v>72</v>
      </c>
    </row>
    <row r="5119" spans="1:10" x14ac:dyDescent="0.3">
      <c r="A5119" s="151">
        <v>5118</v>
      </c>
      <c r="B5119" s="151" t="s">
        <v>10751</v>
      </c>
      <c r="C5119" s="151" t="s">
        <v>10752</v>
      </c>
      <c r="D5119" s="151" t="s">
        <v>10727</v>
      </c>
      <c r="E5119" s="151" t="s">
        <v>10728</v>
      </c>
      <c r="F5119" s="151">
        <v>8</v>
      </c>
      <c r="G5119" s="151" t="s">
        <v>1141</v>
      </c>
      <c r="H5119" s="153">
        <v>8</v>
      </c>
      <c r="I5119" s="151">
        <v>16</v>
      </c>
      <c r="J5119" s="154" t="s">
        <v>161</v>
      </c>
    </row>
    <row r="5120" spans="1:10" x14ac:dyDescent="0.3">
      <c r="A5120" s="151">
        <v>5119</v>
      </c>
      <c r="B5120" s="151" t="s">
        <v>10753</v>
      </c>
      <c r="C5120" s="151" t="s">
        <v>10754</v>
      </c>
      <c r="D5120" s="151" t="s">
        <v>10727</v>
      </c>
      <c r="E5120" s="151" t="s">
        <v>10728</v>
      </c>
      <c r="F5120" s="151">
        <v>8</v>
      </c>
      <c r="G5120" s="151" t="s">
        <v>1141</v>
      </c>
      <c r="H5120" s="153">
        <v>9</v>
      </c>
      <c r="I5120" s="151">
        <v>17</v>
      </c>
      <c r="J5120" s="154" t="s">
        <v>72</v>
      </c>
    </row>
    <row r="5121" spans="1:10" x14ac:dyDescent="0.3">
      <c r="A5121" s="151">
        <v>5120</v>
      </c>
      <c r="B5121" s="151" t="s">
        <v>10755</v>
      </c>
      <c r="C5121" s="151" t="s">
        <v>10756</v>
      </c>
      <c r="D5121" s="151" t="s">
        <v>10727</v>
      </c>
      <c r="E5121" s="151" t="s">
        <v>10728</v>
      </c>
      <c r="F5121" s="151">
        <v>8</v>
      </c>
      <c r="G5121" s="151" t="s">
        <v>1141</v>
      </c>
      <c r="H5121" s="153">
        <v>9</v>
      </c>
      <c r="I5121" s="151">
        <v>17</v>
      </c>
      <c r="J5121" s="154" t="s">
        <v>72</v>
      </c>
    </row>
    <row r="5122" spans="1:10" x14ac:dyDescent="0.3">
      <c r="A5122" s="151">
        <v>5121</v>
      </c>
      <c r="B5122" s="151" t="s">
        <v>10757</v>
      </c>
      <c r="C5122" s="151" t="s">
        <v>10758</v>
      </c>
      <c r="D5122" s="151" t="s">
        <v>10759</v>
      </c>
      <c r="E5122" s="151" t="s">
        <v>10760</v>
      </c>
      <c r="F5122" s="151">
        <v>8</v>
      </c>
      <c r="G5122" s="151" t="s">
        <v>1141</v>
      </c>
      <c r="H5122" s="153">
        <v>8</v>
      </c>
      <c r="I5122" s="151">
        <v>16</v>
      </c>
      <c r="J5122" s="154" t="s">
        <v>161</v>
      </c>
    </row>
    <row r="5123" spans="1:10" x14ac:dyDescent="0.3">
      <c r="A5123" s="151">
        <v>5122</v>
      </c>
      <c r="B5123" s="151" t="s">
        <v>10761</v>
      </c>
      <c r="C5123" s="151" t="s">
        <v>10762</v>
      </c>
      <c r="D5123" s="151" t="s">
        <v>10759</v>
      </c>
      <c r="E5123" s="151" t="s">
        <v>10760</v>
      </c>
      <c r="F5123" s="151">
        <v>8</v>
      </c>
      <c r="G5123" s="151" t="s">
        <v>1141</v>
      </c>
      <c r="H5123" s="153">
        <v>8</v>
      </c>
      <c r="I5123" s="151">
        <v>16</v>
      </c>
      <c r="J5123" s="154" t="s">
        <v>161</v>
      </c>
    </row>
    <row r="5124" spans="1:10" x14ac:dyDescent="0.3">
      <c r="A5124" s="151">
        <v>5123</v>
      </c>
      <c r="B5124" s="151" t="s">
        <v>10763</v>
      </c>
      <c r="C5124" s="151" t="s">
        <v>10764</v>
      </c>
      <c r="D5124" s="151" t="s">
        <v>10759</v>
      </c>
      <c r="E5124" s="151" t="s">
        <v>10760</v>
      </c>
      <c r="F5124" s="151">
        <v>8</v>
      </c>
      <c r="G5124" s="151" t="s">
        <v>1141</v>
      </c>
      <c r="H5124" s="153">
        <v>6</v>
      </c>
      <c r="I5124" s="151">
        <v>10</v>
      </c>
      <c r="J5124" s="154" t="s">
        <v>277</v>
      </c>
    </row>
    <row r="5125" spans="1:10" x14ac:dyDescent="0.3">
      <c r="A5125" s="151">
        <v>5124</v>
      </c>
      <c r="B5125" s="151" t="s">
        <v>10765</v>
      </c>
      <c r="C5125" s="151" t="s">
        <v>10766</v>
      </c>
      <c r="D5125" s="151" t="s">
        <v>10759</v>
      </c>
      <c r="E5125" s="151" t="s">
        <v>10760</v>
      </c>
      <c r="F5125" s="151">
        <v>8</v>
      </c>
      <c r="G5125" s="151" t="s">
        <v>1141</v>
      </c>
      <c r="H5125" s="153">
        <v>6</v>
      </c>
      <c r="I5125" s="151">
        <v>10</v>
      </c>
      <c r="J5125" s="154" t="s">
        <v>277</v>
      </c>
    </row>
    <row r="5126" spans="1:10" x14ac:dyDescent="0.3">
      <c r="A5126" s="151">
        <v>5125</v>
      </c>
      <c r="B5126" s="151" t="s">
        <v>10767</v>
      </c>
      <c r="C5126" s="151" t="s">
        <v>10768</v>
      </c>
      <c r="D5126" s="151" t="s">
        <v>10759</v>
      </c>
      <c r="E5126" s="151" t="s">
        <v>10760</v>
      </c>
      <c r="F5126" s="151">
        <v>8</v>
      </c>
      <c r="G5126" s="151" t="s">
        <v>1141</v>
      </c>
      <c r="H5126" s="153">
        <v>8</v>
      </c>
      <c r="I5126" s="151">
        <v>16</v>
      </c>
      <c r="J5126" s="154" t="s">
        <v>161</v>
      </c>
    </row>
    <row r="5127" spans="1:10" x14ac:dyDescent="0.3">
      <c r="A5127" s="151">
        <v>5126</v>
      </c>
      <c r="B5127" s="151" t="s">
        <v>10769</v>
      </c>
      <c r="C5127" s="151" t="s">
        <v>10770</v>
      </c>
      <c r="D5127" s="151" t="s">
        <v>10759</v>
      </c>
      <c r="E5127" s="151" t="s">
        <v>10760</v>
      </c>
      <c r="F5127" s="151">
        <v>8</v>
      </c>
      <c r="G5127" s="151" t="s">
        <v>1141</v>
      </c>
      <c r="H5127" s="153">
        <v>8</v>
      </c>
      <c r="I5127" s="151">
        <v>16</v>
      </c>
      <c r="J5127" s="154" t="s">
        <v>161</v>
      </c>
    </row>
    <row r="5128" spans="1:10" x14ac:dyDescent="0.3">
      <c r="A5128" s="151">
        <v>5127</v>
      </c>
      <c r="B5128" s="151" t="s">
        <v>10771</v>
      </c>
      <c r="C5128" s="151" t="s">
        <v>10772</v>
      </c>
      <c r="D5128" s="151" t="s">
        <v>10759</v>
      </c>
      <c r="E5128" s="151" t="s">
        <v>10760</v>
      </c>
      <c r="F5128" s="151">
        <v>8</v>
      </c>
      <c r="G5128" s="151" t="s">
        <v>1141</v>
      </c>
      <c r="H5128" s="153">
        <v>8</v>
      </c>
      <c r="I5128" s="151">
        <v>16</v>
      </c>
      <c r="J5128" s="154" t="s">
        <v>161</v>
      </c>
    </row>
    <row r="5129" spans="1:10" x14ac:dyDescent="0.3">
      <c r="A5129" s="151">
        <v>5128</v>
      </c>
      <c r="B5129" s="151" t="s">
        <v>10773</v>
      </c>
      <c r="C5129" s="151" t="s">
        <v>10774</v>
      </c>
      <c r="D5129" s="151" t="s">
        <v>10759</v>
      </c>
      <c r="E5129" s="151" t="s">
        <v>10760</v>
      </c>
      <c r="F5129" s="151">
        <v>8</v>
      </c>
      <c r="G5129" s="151" t="s">
        <v>1141</v>
      </c>
      <c r="H5129" s="153">
        <v>6</v>
      </c>
      <c r="I5129" s="151">
        <v>10</v>
      </c>
      <c r="J5129" s="154" t="s">
        <v>277</v>
      </c>
    </row>
    <row r="5130" spans="1:10" x14ac:dyDescent="0.3">
      <c r="A5130" s="151">
        <v>5129</v>
      </c>
      <c r="B5130" s="151" t="s">
        <v>10775</v>
      </c>
      <c r="C5130" s="151" t="s">
        <v>10776</v>
      </c>
      <c r="D5130" s="151" t="s">
        <v>10759</v>
      </c>
      <c r="E5130" s="151" t="s">
        <v>10760</v>
      </c>
      <c r="F5130" s="151">
        <v>8</v>
      </c>
      <c r="G5130" s="151" t="s">
        <v>1141</v>
      </c>
      <c r="H5130" s="153">
        <v>6</v>
      </c>
      <c r="I5130" s="151">
        <v>10</v>
      </c>
      <c r="J5130" s="154" t="s">
        <v>277</v>
      </c>
    </row>
    <row r="5131" spans="1:10" x14ac:dyDescent="0.3">
      <c r="A5131" s="151">
        <v>5130</v>
      </c>
      <c r="B5131" s="151" t="s">
        <v>10777</v>
      </c>
      <c r="C5131" s="151" t="s">
        <v>10778</v>
      </c>
      <c r="D5131" s="151" t="s">
        <v>10759</v>
      </c>
      <c r="E5131" s="151" t="s">
        <v>10760</v>
      </c>
      <c r="F5131" s="151">
        <v>8</v>
      </c>
      <c r="G5131" s="151" t="s">
        <v>1141</v>
      </c>
      <c r="H5131" s="153">
        <v>6</v>
      </c>
      <c r="I5131" s="151">
        <v>10</v>
      </c>
      <c r="J5131" s="154" t="s">
        <v>277</v>
      </c>
    </row>
    <row r="5132" spans="1:10" x14ac:dyDescent="0.3">
      <c r="A5132" s="151">
        <v>5131</v>
      </c>
      <c r="B5132" s="151" t="s">
        <v>10779</v>
      </c>
      <c r="C5132" s="151" t="s">
        <v>10780</v>
      </c>
      <c r="D5132" s="151" t="s">
        <v>10759</v>
      </c>
      <c r="E5132" s="151" t="s">
        <v>10760</v>
      </c>
      <c r="F5132" s="151">
        <v>8</v>
      </c>
      <c r="G5132" s="151" t="s">
        <v>1141</v>
      </c>
      <c r="H5132" s="153">
        <v>6</v>
      </c>
      <c r="I5132" s="151">
        <v>10</v>
      </c>
      <c r="J5132" s="154" t="s">
        <v>277</v>
      </c>
    </row>
    <row r="5133" spans="1:10" x14ac:dyDescent="0.3">
      <c r="A5133" s="151">
        <v>5132</v>
      </c>
      <c r="B5133" s="151" t="s">
        <v>10781</v>
      </c>
      <c r="C5133" s="151" t="s">
        <v>10782</v>
      </c>
      <c r="D5133" s="151" t="s">
        <v>10759</v>
      </c>
      <c r="E5133" s="151" t="s">
        <v>10760</v>
      </c>
      <c r="F5133" s="151">
        <v>8</v>
      </c>
      <c r="G5133" s="151" t="s">
        <v>1141</v>
      </c>
      <c r="H5133" s="153">
        <v>6</v>
      </c>
      <c r="I5133" s="151">
        <v>10</v>
      </c>
      <c r="J5133" s="154" t="s">
        <v>277</v>
      </c>
    </row>
    <row r="5134" spans="1:10" x14ac:dyDescent="0.3">
      <c r="A5134" s="151">
        <v>5133</v>
      </c>
      <c r="B5134" s="151" t="s">
        <v>10783</v>
      </c>
      <c r="C5134" s="151" t="s">
        <v>10784</v>
      </c>
      <c r="D5134" s="151" t="s">
        <v>10759</v>
      </c>
      <c r="E5134" s="151" t="s">
        <v>10760</v>
      </c>
      <c r="F5134" s="151">
        <v>8</v>
      </c>
      <c r="G5134" s="151" t="s">
        <v>1141</v>
      </c>
      <c r="H5134" s="153">
        <v>6</v>
      </c>
      <c r="I5134" s="151">
        <v>10</v>
      </c>
      <c r="J5134" s="154" t="s">
        <v>277</v>
      </c>
    </row>
    <row r="5135" spans="1:10" x14ac:dyDescent="0.3">
      <c r="A5135" s="151">
        <v>5134</v>
      </c>
      <c r="B5135" s="151" t="s">
        <v>10785</v>
      </c>
      <c r="C5135" s="151" t="s">
        <v>10786</v>
      </c>
      <c r="D5135" s="151" t="s">
        <v>10759</v>
      </c>
      <c r="E5135" s="151" t="s">
        <v>10760</v>
      </c>
      <c r="F5135" s="151">
        <v>8</v>
      </c>
      <c r="G5135" s="151" t="s">
        <v>1141</v>
      </c>
      <c r="H5135" s="153">
        <v>6</v>
      </c>
      <c r="I5135" s="151">
        <v>10</v>
      </c>
      <c r="J5135" s="154" t="s">
        <v>277</v>
      </c>
    </row>
    <row r="5136" spans="1:10" x14ac:dyDescent="0.3">
      <c r="A5136" s="151">
        <v>5135</v>
      </c>
      <c r="B5136" s="151" t="s">
        <v>10787</v>
      </c>
      <c r="C5136" s="151" t="s">
        <v>10788</v>
      </c>
      <c r="D5136" s="151" t="s">
        <v>10789</v>
      </c>
      <c r="E5136" s="151" t="s">
        <v>10790</v>
      </c>
      <c r="F5136" s="151">
        <v>8</v>
      </c>
      <c r="G5136" s="151" t="s">
        <v>1141</v>
      </c>
      <c r="H5136" s="153">
        <v>6</v>
      </c>
      <c r="I5136" s="151">
        <v>10</v>
      </c>
      <c r="J5136" s="154" t="s">
        <v>277</v>
      </c>
    </row>
    <row r="5137" spans="1:10" x14ac:dyDescent="0.3">
      <c r="A5137" s="151">
        <v>5136</v>
      </c>
      <c r="B5137" s="151" t="s">
        <v>10791</v>
      </c>
      <c r="C5137" s="151" t="s">
        <v>10792</v>
      </c>
      <c r="D5137" s="151" t="s">
        <v>10789</v>
      </c>
      <c r="E5137" s="151" t="s">
        <v>10790</v>
      </c>
      <c r="F5137" s="151">
        <v>8</v>
      </c>
      <c r="G5137" s="151" t="s">
        <v>1141</v>
      </c>
      <c r="H5137" s="153">
        <v>6</v>
      </c>
      <c r="I5137" s="151">
        <v>10</v>
      </c>
      <c r="J5137" s="154" t="s">
        <v>277</v>
      </c>
    </row>
    <row r="5138" spans="1:10" x14ac:dyDescent="0.3">
      <c r="A5138" s="151">
        <v>5137</v>
      </c>
      <c r="B5138" s="151" t="s">
        <v>10793</v>
      </c>
      <c r="C5138" s="151" t="s">
        <v>10794</v>
      </c>
      <c r="D5138" s="151" t="s">
        <v>10789</v>
      </c>
      <c r="E5138" s="151" t="s">
        <v>10790</v>
      </c>
      <c r="F5138" s="151">
        <v>8</v>
      </c>
      <c r="G5138" s="151" t="s">
        <v>1141</v>
      </c>
      <c r="H5138" s="153">
        <v>6</v>
      </c>
      <c r="I5138" s="151">
        <v>10</v>
      </c>
      <c r="J5138" s="154" t="s">
        <v>277</v>
      </c>
    </row>
    <row r="5139" spans="1:10" x14ac:dyDescent="0.3">
      <c r="A5139" s="151">
        <v>5138</v>
      </c>
      <c r="B5139" s="151" t="s">
        <v>10795</v>
      </c>
      <c r="C5139" s="151" t="s">
        <v>10796</v>
      </c>
      <c r="D5139" s="151" t="s">
        <v>10789</v>
      </c>
      <c r="E5139" s="151" t="s">
        <v>10790</v>
      </c>
      <c r="F5139" s="151">
        <v>8</v>
      </c>
      <c r="G5139" s="151" t="s">
        <v>1141</v>
      </c>
      <c r="H5139" s="153">
        <v>6</v>
      </c>
      <c r="I5139" s="151">
        <v>10</v>
      </c>
      <c r="J5139" s="154" t="s">
        <v>277</v>
      </c>
    </row>
    <row r="5140" spans="1:10" x14ac:dyDescent="0.3">
      <c r="A5140" s="151">
        <v>5139</v>
      </c>
      <c r="B5140" s="151" t="s">
        <v>10797</v>
      </c>
      <c r="C5140" s="151" t="s">
        <v>10798</v>
      </c>
      <c r="D5140" s="151" t="s">
        <v>10789</v>
      </c>
      <c r="E5140" s="151" t="s">
        <v>10790</v>
      </c>
      <c r="F5140" s="151">
        <v>8</v>
      </c>
      <c r="G5140" s="151" t="s">
        <v>1141</v>
      </c>
      <c r="H5140" s="153">
        <v>6</v>
      </c>
      <c r="I5140" s="151">
        <v>10</v>
      </c>
      <c r="J5140" s="154" t="s">
        <v>277</v>
      </c>
    </row>
    <row r="5141" spans="1:10" x14ac:dyDescent="0.3">
      <c r="A5141" s="151">
        <v>5140</v>
      </c>
      <c r="B5141" s="151" t="s">
        <v>10799</v>
      </c>
      <c r="C5141" s="151" t="s">
        <v>10800</v>
      </c>
      <c r="D5141" s="151" t="s">
        <v>10789</v>
      </c>
      <c r="E5141" s="151" t="s">
        <v>10790</v>
      </c>
      <c r="F5141" s="151">
        <v>8</v>
      </c>
      <c r="G5141" s="151" t="s">
        <v>1141</v>
      </c>
      <c r="H5141" s="153">
        <v>6</v>
      </c>
      <c r="I5141" s="151">
        <v>10</v>
      </c>
      <c r="J5141" s="154" t="s">
        <v>277</v>
      </c>
    </row>
    <row r="5142" spans="1:10" x14ac:dyDescent="0.3">
      <c r="A5142" s="151">
        <v>5141</v>
      </c>
      <c r="B5142" s="151" t="s">
        <v>10801</v>
      </c>
      <c r="C5142" s="151" t="s">
        <v>10802</v>
      </c>
      <c r="D5142" s="151" t="s">
        <v>10789</v>
      </c>
      <c r="E5142" s="151" t="s">
        <v>10790</v>
      </c>
      <c r="F5142" s="151">
        <v>8</v>
      </c>
      <c r="G5142" s="151" t="s">
        <v>1141</v>
      </c>
      <c r="H5142" s="153">
        <v>6</v>
      </c>
      <c r="I5142" s="151">
        <v>10</v>
      </c>
      <c r="J5142" s="154" t="s">
        <v>277</v>
      </c>
    </row>
    <row r="5143" spans="1:10" x14ac:dyDescent="0.3">
      <c r="A5143" s="151">
        <v>5142</v>
      </c>
      <c r="B5143" s="151" t="s">
        <v>10803</v>
      </c>
      <c r="C5143" s="151" t="s">
        <v>10804</v>
      </c>
      <c r="D5143" s="151" t="s">
        <v>10789</v>
      </c>
      <c r="E5143" s="151" t="s">
        <v>10790</v>
      </c>
      <c r="F5143" s="151">
        <v>8</v>
      </c>
      <c r="G5143" s="151" t="s">
        <v>1141</v>
      </c>
      <c r="H5143" s="153">
        <v>6</v>
      </c>
      <c r="I5143" s="151">
        <v>10</v>
      </c>
      <c r="J5143" s="154" t="s">
        <v>277</v>
      </c>
    </row>
    <row r="5144" spans="1:10" x14ac:dyDescent="0.3">
      <c r="A5144" s="151">
        <v>5143</v>
      </c>
      <c r="B5144" s="151" t="s">
        <v>10805</v>
      </c>
      <c r="C5144" s="151" t="s">
        <v>10806</v>
      </c>
      <c r="D5144" s="151" t="s">
        <v>10789</v>
      </c>
      <c r="E5144" s="151" t="s">
        <v>10790</v>
      </c>
      <c r="F5144" s="151">
        <v>8</v>
      </c>
      <c r="G5144" s="151" t="s">
        <v>1141</v>
      </c>
      <c r="H5144" s="153">
        <v>6</v>
      </c>
      <c r="I5144" s="151">
        <v>10</v>
      </c>
      <c r="J5144" s="154" t="s">
        <v>277</v>
      </c>
    </row>
    <row r="5145" spans="1:10" x14ac:dyDescent="0.3">
      <c r="A5145" s="151">
        <v>5144</v>
      </c>
      <c r="B5145" s="151" t="s">
        <v>10807</v>
      </c>
      <c r="C5145" s="151" t="s">
        <v>10808</v>
      </c>
      <c r="D5145" s="151" t="s">
        <v>10789</v>
      </c>
      <c r="E5145" s="151" t="s">
        <v>10790</v>
      </c>
      <c r="F5145" s="151">
        <v>8</v>
      </c>
      <c r="G5145" s="151" t="s">
        <v>1141</v>
      </c>
      <c r="H5145" s="153">
        <v>6</v>
      </c>
      <c r="I5145" s="151">
        <v>10</v>
      </c>
      <c r="J5145" s="154" t="s">
        <v>277</v>
      </c>
    </row>
    <row r="5146" spans="1:10" x14ac:dyDescent="0.3">
      <c r="A5146" s="151">
        <v>5145</v>
      </c>
      <c r="B5146" s="151" t="s">
        <v>10809</v>
      </c>
      <c r="C5146" s="151" t="s">
        <v>10810</v>
      </c>
      <c r="D5146" s="151" t="s">
        <v>10811</v>
      </c>
      <c r="E5146" s="151" t="s">
        <v>10812</v>
      </c>
      <c r="F5146" s="151">
        <v>8</v>
      </c>
      <c r="G5146" s="151" t="s">
        <v>1141</v>
      </c>
      <c r="H5146" s="153">
        <v>7</v>
      </c>
      <c r="I5146" s="151">
        <v>14</v>
      </c>
      <c r="J5146" s="154" t="s">
        <v>75</v>
      </c>
    </row>
    <row r="5147" spans="1:10" x14ac:dyDescent="0.3">
      <c r="A5147" s="151">
        <v>5146</v>
      </c>
      <c r="B5147" s="151" t="s">
        <v>10813</v>
      </c>
      <c r="C5147" s="151" t="s">
        <v>10814</v>
      </c>
      <c r="D5147" s="151" t="s">
        <v>10811</v>
      </c>
      <c r="E5147" s="151" t="s">
        <v>10812</v>
      </c>
      <c r="F5147" s="151">
        <v>8</v>
      </c>
      <c r="G5147" s="151" t="s">
        <v>1141</v>
      </c>
      <c r="H5147" s="153">
        <v>7</v>
      </c>
      <c r="I5147" s="151">
        <v>14</v>
      </c>
      <c r="J5147" s="154" t="s">
        <v>75</v>
      </c>
    </row>
    <row r="5148" spans="1:10" x14ac:dyDescent="0.3">
      <c r="A5148" s="151">
        <v>5147</v>
      </c>
      <c r="B5148" s="151" t="s">
        <v>10815</v>
      </c>
      <c r="C5148" s="151" t="s">
        <v>10816</v>
      </c>
      <c r="D5148" s="151" t="s">
        <v>10811</v>
      </c>
      <c r="E5148" s="151" t="s">
        <v>10812</v>
      </c>
      <c r="F5148" s="151">
        <v>8</v>
      </c>
      <c r="G5148" s="151" t="s">
        <v>1141</v>
      </c>
      <c r="H5148" s="153">
        <v>7</v>
      </c>
      <c r="I5148" s="151">
        <v>14</v>
      </c>
      <c r="J5148" s="154" t="s">
        <v>75</v>
      </c>
    </row>
    <row r="5149" spans="1:10" x14ac:dyDescent="0.3">
      <c r="A5149" s="151">
        <v>5148</v>
      </c>
      <c r="B5149" s="151" t="s">
        <v>10817</v>
      </c>
      <c r="C5149" s="151" t="s">
        <v>10818</v>
      </c>
      <c r="D5149" s="151" t="s">
        <v>10811</v>
      </c>
      <c r="E5149" s="151" t="s">
        <v>10812</v>
      </c>
      <c r="F5149" s="151">
        <v>8</v>
      </c>
      <c r="G5149" s="151" t="s">
        <v>1141</v>
      </c>
      <c r="H5149" s="153">
        <v>9</v>
      </c>
      <c r="I5149" s="151">
        <v>17</v>
      </c>
      <c r="J5149" s="154" t="s">
        <v>72</v>
      </c>
    </row>
    <row r="5150" spans="1:10" x14ac:dyDescent="0.3">
      <c r="A5150" s="151">
        <v>5149</v>
      </c>
      <c r="B5150" s="151" t="s">
        <v>10819</v>
      </c>
      <c r="C5150" s="151" t="s">
        <v>10820</v>
      </c>
      <c r="D5150" s="151" t="s">
        <v>10811</v>
      </c>
      <c r="E5150" s="151" t="s">
        <v>10812</v>
      </c>
      <c r="F5150" s="151">
        <v>8</v>
      </c>
      <c r="G5150" s="151" t="s">
        <v>1141</v>
      </c>
      <c r="H5150" s="153">
        <v>8</v>
      </c>
      <c r="I5150" s="151">
        <v>16</v>
      </c>
      <c r="J5150" s="154" t="s">
        <v>161</v>
      </c>
    </row>
    <row r="5151" spans="1:10" x14ac:dyDescent="0.3">
      <c r="A5151" s="151">
        <v>5150</v>
      </c>
      <c r="B5151" s="151" t="s">
        <v>10821</v>
      </c>
      <c r="C5151" s="151" t="s">
        <v>10822</v>
      </c>
      <c r="D5151" s="151" t="s">
        <v>10811</v>
      </c>
      <c r="E5151" s="151" t="s">
        <v>10812</v>
      </c>
      <c r="F5151" s="151">
        <v>8</v>
      </c>
      <c r="G5151" s="151" t="s">
        <v>1141</v>
      </c>
      <c r="H5151" s="153">
        <v>9</v>
      </c>
      <c r="I5151" s="151">
        <v>17</v>
      </c>
      <c r="J5151" s="154" t="s">
        <v>72</v>
      </c>
    </row>
    <row r="5152" spans="1:10" x14ac:dyDescent="0.3">
      <c r="A5152" s="151">
        <v>5151</v>
      </c>
      <c r="B5152" s="151" t="s">
        <v>10823</v>
      </c>
      <c r="C5152" s="151" t="s">
        <v>10824</v>
      </c>
      <c r="D5152" s="151" t="s">
        <v>10811</v>
      </c>
      <c r="E5152" s="151" t="s">
        <v>10812</v>
      </c>
      <c r="F5152" s="151">
        <v>8</v>
      </c>
      <c r="G5152" s="151" t="s">
        <v>1141</v>
      </c>
      <c r="H5152" s="153">
        <v>8</v>
      </c>
      <c r="I5152" s="151">
        <v>16</v>
      </c>
      <c r="J5152" s="154" t="s">
        <v>161</v>
      </c>
    </row>
    <row r="5153" spans="1:10" x14ac:dyDescent="0.3">
      <c r="A5153" s="151">
        <v>5152</v>
      </c>
      <c r="B5153" s="151" t="s">
        <v>10825</v>
      </c>
      <c r="C5153" s="151" t="s">
        <v>10826</v>
      </c>
      <c r="D5153" s="151" t="s">
        <v>10811</v>
      </c>
      <c r="E5153" s="151" t="s">
        <v>10812</v>
      </c>
      <c r="F5153" s="151">
        <v>8</v>
      </c>
      <c r="G5153" s="151" t="s">
        <v>1141</v>
      </c>
      <c r="H5153" s="153">
        <v>9</v>
      </c>
      <c r="I5153" s="151">
        <v>17</v>
      </c>
      <c r="J5153" s="154" t="s">
        <v>72</v>
      </c>
    </row>
    <row r="5154" spans="1:10" x14ac:dyDescent="0.3">
      <c r="A5154" s="151">
        <v>5153</v>
      </c>
      <c r="B5154" s="151" t="s">
        <v>10827</v>
      </c>
      <c r="C5154" s="151" t="s">
        <v>10828</v>
      </c>
      <c r="D5154" s="151" t="s">
        <v>10811</v>
      </c>
      <c r="E5154" s="151" t="s">
        <v>10812</v>
      </c>
      <c r="F5154" s="151">
        <v>8</v>
      </c>
      <c r="G5154" s="151" t="s">
        <v>1141</v>
      </c>
      <c r="H5154" s="153">
        <v>8</v>
      </c>
      <c r="I5154" s="151">
        <v>16</v>
      </c>
      <c r="J5154" s="154" t="s">
        <v>161</v>
      </c>
    </row>
    <row r="5155" spans="1:10" x14ac:dyDescent="0.3">
      <c r="A5155" s="151">
        <v>5154</v>
      </c>
      <c r="B5155" s="151" t="s">
        <v>10829</v>
      </c>
      <c r="C5155" s="151" t="s">
        <v>10830</v>
      </c>
      <c r="D5155" s="151" t="s">
        <v>10811</v>
      </c>
      <c r="E5155" s="151" t="s">
        <v>10812</v>
      </c>
      <c r="F5155" s="151">
        <v>8</v>
      </c>
      <c r="G5155" s="151" t="s">
        <v>1141</v>
      </c>
      <c r="H5155" s="153">
        <v>9</v>
      </c>
      <c r="I5155" s="151">
        <v>17</v>
      </c>
      <c r="J5155" s="154" t="s">
        <v>72</v>
      </c>
    </row>
    <row r="5156" spans="1:10" x14ac:dyDescent="0.3">
      <c r="A5156" s="151">
        <v>5155</v>
      </c>
      <c r="B5156" s="151" t="s">
        <v>10831</v>
      </c>
      <c r="C5156" s="151" t="s">
        <v>10832</v>
      </c>
      <c r="D5156" s="151" t="s">
        <v>10811</v>
      </c>
      <c r="E5156" s="151" t="s">
        <v>10812</v>
      </c>
      <c r="F5156" s="151">
        <v>8</v>
      </c>
      <c r="G5156" s="151" t="s">
        <v>1141</v>
      </c>
      <c r="H5156" s="153">
        <v>9</v>
      </c>
      <c r="I5156" s="151">
        <v>17</v>
      </c>
      <c r="J5156" s="154" t="s">
        <v>72</v>
      </c>
    </row>
    <row r="5157" spans="1:10" x14ac:dyDescent="0.3">
      <c r="A5157" s="151">
        <v>5156</v>
      </c>
      <c r="B5157" s="151" t="s">
        <v>10833</v>
      </c>
      <c r="C5157" s="151" t="s">
        <v>10834</v>
      </c>
      <c r="D5157" s="151" t="s">
        <v>10835</v>
      </c>
      <c r="E5157" s="151" t="s">
        <v>10836</v>
      </c>
      <c r="F5157" s="151">
        <v>8</v>
      </c>
      <c r="G5157" s="151" t="s">
        <v>1141</v>
      </c>
      <c r="H5157" s="153">
        <v>6</v>
      </c>
      <c r="I5157" s="151">
        <v>10</v>
      </c>
      <c r="J5157" s="154" t="s">
        <v>277</v>
      </c>
    </row>
    <row r="5158" spans="1:10" x14ac:dyDescent="0.3">
      <c r="A5158" s="151">
        <v>5157</v>
      </c>
      <c r="B5158" s="151" t="s">
        <v>10837</v>
      </c>
      <c r="C5158" s="151" t="s">
        <v>10838</v>
      </c>
      <c r="D5158" s="151" t="s">
        <v>10835</v>
      </c>
      <c r="E5158" s="151" t="s">
        <v>10836</v>
      </c>
      <c r="F5158" s="151">
        <v>8</v>
      </c>
      <c r="G5158" s="151" t="s">
        <v>1141</v>
      </c>
      <c r="H5158" s="153">
        <v>6</v>
      </c>
      <c r="I5158" s="151">
        <v>10</v>
      </c>
      <c r="J5158" s="154" t="s">
        <v>277</v>
      </c>
    </row>
    <row r="5159" spans="1:10" x14ac:dyDescent="0.3">
      <c r="A5159" s="151">
        <v>5158</v>
      </c>
      <c r="B5159" s="151" t="s">
        <v>10839</v>
      </c>
      <c r="C5159" s="151" t="s">
        <v>10840</v>
      </c>
      <c r="D5159" s="151" t="s">
        <v>10835</v>
      </c>
      <c r="E5159" s="151" t="s">
        <v>10836</v>
      </c>
      <c r="F5159" s="151">
        <v>8</v>
      </c>
      <c r="G5159" s="151" t="s">
        <v>1141</v>
      </c>
      <c r="H5159" s="153">
        <v>6</v>
      </c>
      <c r="I5159" s="151">
        <v>10</v>
      </c>
      <c r="J5159" s="154" t="s">
        <v>277</v>
      </c>
    </row>
    <row r="5160" spans="1:10" x14ac:dyDescent="0.3">
      <c r="A5160" s="151">
        <v>5159</v>
      </c>
      <c r="B5160" s="151" t="s">
        <v>10841</v>
      </c>
      <c r="C5160" s="151" t="s">
        <v>10842</v>
      </c>
      <c r="D5160" s="151" t="s">
        <v>10835</v>
      </c>
      <c r="E5160" s="151" t="s">
        <v>10836</v>
      </c>
      <c r="F5160" s="151">
        <v>8</v>
      </c>
      <c r="G5160" s="151" t="s">
        <v>1141</v>
      </c>
      <c r="H5160" s="153">
        <v>6</v>
      </c>
      <c r="I5160" s="151">
        <v>10</v>
      </c>
      <c r="J5160" s="154" t="s">
        <v>277</v>
      </c>
    </row>
    <row r="5161" spans="1:10" x14ac:dyDescent="0.3">
      <c r="A5161" s="151">
        <v>5160</v>
      </c>
      <c r="B5161" s="151" t="s">
        <v>10843</v>
      </c>
      <c r="C5161" s="151" t="s">
        <v>10844</v>
      </c>
      <c r="D5161" s="151" t="s">
        <v>10835</v>
      </c>
      <c r="E5161" s="151" t="s">
        <v>10836</v>
      </c>
      <c r="F5161" s="151">
        <v>8</v>
      </c>
      <c r="G5161" s="151" t="s">
        <v>1141</v>
      </c>
      <c r="H5161" s="153">
        <v>6</v>
      </c>
      <c r="I5161" s="151">
        <v>10</v>
      </c>
      <c r="J5161" s="154" t="s">
        <v>277</v>
      </c>
    </row>
    <row r="5162" spans="1:10" x14ac:dyDescent="0.3">
      <c r="A5162" s="151">
        <v>5161</v>
      </c>
      <c r="B5162" s="151" t="s">
        <v>10845</v>
      </c>
      <c r="C5162" s="151" t="s">
        <v>10846</v>
      </c>
      <c r="D5162" s="151" t="s">
        <v>10835</v>
      </c>
      <c r="E5162" s="151" t="s">
        <v>10836</v>
      </c>
      <c r="F5162" s="151">
        <v>8</v>
      </c>
      <c r="G5162" s="151" t="s">
        <v>1141</v>
      </c>
      <c r="H5162" s="153">
        <v>6</v>
      </c>
      <c r="I5162" s="151">
        <v>10</v>
      </c>
      <c r="J5162" s="154" t="s">
        <v>277</v>
      </c>
    </row>
    <row r="5163" spans="1:10" x14ac:dyDescent="0.3">
      <c r="A5163" s="151">
        <v>5162</v>
      </c>
      <c r="B5163" s="151" t="s">
        <v>10847</v>
      </c>
      <c r="C5163" s="151" t="s">
        <v>10848</v>
      </c>
      <c r="D5163" s="151" t="s">
        <v>10835</v>
      </c>
      <c r="E5163" s="151" t="s">
        <v>10836</v>
      </c>
      <c r="F5163" s="151">
        <v>8</v>
      </c>
      <c r="G5163" s="151" t="s">
        <v>1141</v>
      </c>
      <c r="H5163" s="153">
        <v>6</v>
      </c>
      <c r="I5163" s="151">
        <v>10</v>
      </c>
      <c r="J5163" s="154" t="s">
        <v>277</v>
      </c>
    </row>
    <row r="5164" spans="1:10" x14ac:dyDescent="0.3">
      <c r="A5164" s="151">
        <v>5163</v>
      </c>
      <c r="B5164" s="151" t="s">
        <v>10849</v>
      </c>
      <c r="C5164" s="151" t="s">
        <v>10850</v>
      </c>
      <c r="D5164" s="151" t="s">
        <v>10835</v>
      </c>
      <c r="E5164" s="151" t="s">
        <v>10836</v>
      </c>
      <c r="F5164" s="151">
        <v>8</v>
      </c>
      <c r="G5164" s="151" t="s">
        <v>1141</v>
      </c>
      <c r="H5164" s="153">
        <v>6</v>
      </c>
      <c r="I5164" s="151">
        <v>10</v>
      </c>
      <c r="J5164" s="154" t="s">
        <v>277</v>
      </c>
    </row>
    <row r="5165" spans="1:10" x14ac:dyDescent="0.3">
      <c r="A5165" s="151">
        <v>5164</v>
      </c>
      <c r="B5165" s="151" t="s">
        <v>10851</v>
      </c>
      <c r="C5165" s="151" t="s">
        <v>10852</v>
      </c>
      <c r="D5165" s="151" t="s">
        <v>10835</v>
      </c>
      <c r="E5165" s="151" t="s">
        <v>10836</v>
      </c>
      <c r="F5165" s="151">
        <v>8</v>
      </c>
      <c r="G5165" s="151" t="s">
        <v>1141</v>
      </c>
      <c r="H5165" s="153">
        <v>6</v>
      </c>
      <c r="I5165" s="151">
        <v>10</v>
      </c>
      <c r="J5165" s="154" t="s">
        <v>277</v>
      </c>
    </row>
    <row r="5166" spans="1:10" x14ac:dyDescent="0.3">
      <c r="A5166" s="151">
        <v>5165</v>
      </c>
      <c r="B5166" s="151" t="s">
        <v>10853</v>
      </c>
      <c r="C5166" s="151" t="s">
        <v>10854</v>
      </c>
      <c r="D5166" s="151" t="s">
        <v>10835</v>
      </c>
      <c r="E5166" s="151" t="s">
        <v>10836</v>
      </c>
      <c r="F5166" s="151">
        <v>8</v>
      </c>
      <c r="G5166" s="151" t="s">
        <v>1141</v>
      </c>
      <c r="H5166" s="153">
        <v>9</v>
      </c>
      <c r="I5166" s="151">
        <v>17</v>
      </c>
      <c r="J5166" s="154" t="s">
        <v>72</v>
      </c>
    </row>
    <row r="5167" spans="1:10" x14ac:dyDescent="0.3">
      <c r="A5167" s="151">
        <v>5166</v>
      </c>
      <c r="B5167" s="151" t="s">
        <v>10855</v>
      </c>
      <c r="C5167" s="151" t="s">
        <v>10856</v>
      </c>
      <c r="D5167" s="151" t="s">
        <v>10835</v>
      </c>
      <c r="E5167" s="151" t="s">
        <v>10836</v>
      </c>
      <c r="F5167" s="151">
        <v>8</v>
      </c>
      <c r="G5167" s="151" t="s">
        <v>1141</v>
      </c>
      <c r="H5167" s="153">
        <v>6</v>
      </c>
      <c r="I5167" s="151">
        <v>10</v>
      </c>
      <c r="J5167" s="154" t="s">
        <v>277</v>
      </c>
    </row>
    <row r="5168" spans="1:10" x14ac:dyDescent="0.3">
      <c r="A5168" s="151">
        <v>5167</v>
      </c>
      <c r="B5168" s="151" t="s">
        <v>10857</v>
      </c>
      <c r="C5168" s="151" t="s">
        <v>10858</v>
      </c>
      <c r="D5168" s="151" t="s">
        <v>10835</v>
      </c>
      <c r="E5168" s="151" t="s">
        <v>10836</v>
      </c>
      <c r="F5168" s="151">
        <v>8</v>
      </c>
      <c r="G5168" s="151" t="s">
        <v>1141</v>
      </c>
      <c r="H5168" s="153">
        <v>9</v>
      </c>
      <c r="I5168" s="151">
        <v>17</v>
      </c>
      <c r="J5168" s="154" t="s">
        <v>72</v>
      </c>
    </row>
    <row r="5169" spans="1:10" x14ac:dyDescent="0.3">
      <c r="A5169" s="151">
        <v>5168</v>
      </c>
      <c r="B5169" s="151" t="s">
        <v>10859</v>
      </c>
      <c r="C5169" s="151" t="s">
        <v>10860</v>
      </c>
      <c r="D5169" s="151" t="s">
        <v>10835</v>
      </c>
      <c r="E5169" s="151" t="s">
        <v>10836</v>
      </c>
      <c r="F5169" s="151">
        <v>8</v>
      </c>
      <c r="G5169" s="151" t="s">
        <v>1141</v>
      </c>
      <c r="H5169" s="153">
        <v>9</v>
      </c>
      <c r="I5169" s="151">
        <v>17</v>
      </c>
      <c r="J5169" s="154" t="s">
        <v>72</v>
      </c>
    </row>
    <row r="5170" spans="1:10" x14ac:dyDescent="0.3">
      <c r="A5170" s="151">
        <v>5169</v>
      </c>
      <c r="B5170" s="151" t="s">
        <v>10861</v>
      </c>
      <c r="C5170" s="151" t="s">
        <v>10862</v>
      </c>
      <c r="D5170" s="151" t="s">
        <v>10835</v>
      </c>
      <c r="E5170" s="151" t="s">
        <v>10836</v>
      </c>
      <c r="F5170" s="151">
        <v>8</v>
      </c>
      <c r="G5170" s="151" t="s">
        <v>1141</v>
      </c>
      <c r="H5170" s="153">
        <v>9</v>
      </c>
      <c r="I5170" s="151">
        <v>17</v>
      </c>
      <c r="J5170" s="154" t="s">
        <v>72</v>
      </c>
    </row>
    <row r="5171" spans="1:10" x14ac:dyDescent="0.3">
      <c r="A5171" s="151">
        <v>5170</v>
      </c>
      <c r="B5171" s="151" t="s">
        <v>10863</v>
      </c>
      <c r="C5171" s="151" t="s">
        <v>10864</v>
      </c>
      <c r="D5171" s="151" t="s">
        <v>10865</v>
      </c>
      <c r="E5171" s="151" t="s">
        <v>10866</v>
      </c>
      <c r="F5171" s="151">
        <v>8</v>
      </c>
      <c r="G5171" s="151" t="s">
        <v>1141</v>
      </c>
      <c r="H5171" s="153">
        <v>9</v>
      </c>
      <c r="I5171" s="151">
        <v>17</v>
      </c>
      <c r="J5171" s="154" t="s">
        <v>72</v>
      </c>
    </row>
    <row r="5172" spans="1:10" x14ac:dyDescent="0.3">
      <c r="A5172" s="151">
        <v>5171</v>
      </c>
      <c r="B5172" s="151" t="s">
        <v>10867</v>
      </c>
      <c r="C5172" s="151" t="s">
        <v>10868</v>
      </c>
      <c r="D5172" s="151" t="s">
        <v>10865</v>
      </c>
      <c r="E5172" s="151" t="s">
        <v>10866</v>
      </c>
      <c r="F5172" s="151">
        <v>8</v>
      </c>
      <c r="G5172" s="151" t="s">
        <v>1141</v>
      </c>
      <c r="H5172" s="153">
        <v>8</v>
      </c>
      <c r="I5172" s="151">
        <v>16</v>
      </c>
      <c r="J5172" s="154" t="s">
        <v>161</v>
      </c>
    </row>
    <row r="5173" spans="1:10" x14ac:dyDescent="0.3">
      <c r="A5173" s="151">
        <v>5172</v>
      </c>
      <c r="B5173" s="151" t="s">
        <v>10869</v>
      </c>
      <c r="C5173" s="151" t="s">
        <v>10870</v>
      </c>
      <c r="D5173" s="151" t="s">
        <v>10865</v>
      </c>
      <c r="E5173" s="151" t="s">
        <v>10866</v>
      </c>
      <c r="F5173" s="151">
        <v>8</v>
      </c>
      <c r="G5173" s="151" t="s">
        <v>1141</v>
      </c>
      <c r="H5173" s="153">
        <v>8</v>
      </c>
      <c r="I5173" s="151">
        <v>16</v>
      </c>
      <c r="J5173" s="154" t="s">
        <v>161</v>
      </c>
    </row>
    <row r="5174" spans="1:10" x14ac:dyDescent="0.3">
      <c r="A5174" s="151">
        <v>5173</v>
      </c>
      <c r="B5174" s="151" t="s">
        <v>10871</v>
      </c>
      <c r="C5174" s="151" t="s">
        <v>10872</v>
      </c>
      <c r="D5174" s="151" t="s">
        <v>10865</v>
      </c>
      <c r="E5174" s="151" t="s">
        <v>10866</v>
      </c>
      <c r="F5174" s="151">
        <v>8</v>
      </c>
      <c r="G5174" s="151" t="s">
        <v>1141</v>
      </c>
      <c r="H5174" s="153">
        <v>8</v>
      </c>
      <c r="I5174" s="151">
        <v>16</v>
      </c>
      <c r="J5174" s="154" t="s">
        <v>161</v>
      </c>
    </row>
    <row r="5175" spans="1:10" x14ac:dyDescent="0.3">
      <c r="A5175" s="151">
        <v>5174</v>
      </c>
      <c r="B5175" s="151" t="s">
        <v>10873</v>
      </c>
      <c r="C5175" s="151" t="s">
        <v>10874</v>
      </c>
      <c r="D5175" s="151" t="s">
        <v>10865</v>
      </c>
      <c r="E5175" s="151" t="s">
        <v>10866</v>
      </c>
      <c r="F5175" s="151">
        <v>8</v>
      </c>
      <c r="G5175" s="151" t="s">
        <v>1141</v>
      </c>
      <c r="H5175" s="153">
        <v>8</v>
      </c>
      <c r="I5175" s="151">
        <v>16</v>
      </c>
      <c r="J5175" s="154" t="s">
        <v>161</v>
      </c>
    </row>
    <row r="5176" spans="1:10" x14ac:dyDescent="0.3">
      <c r="A5176" s="151">
        <v>5175</v>
      </c>
      <c r="B5176" s="151" t="s">
        <v>10875</v>
      </c>
      <c r="C5176" s="151" t="s">
        <v>10876</v>
      </c>
      <c r="D5176" s="151" t="s">
        <v>10865</v>
      </c>
      <c r="E5176" s="151" t="s">
        <v>10866</v>
      </c>
      <c r="F5176" s="151">
        <v>8</v>
      </c>
      <c r="G5176" s="151" t="s">
        <v>1141</v>
      </c>
      <c r="H5176" s="153">
        <v>9</v>
      </c>
      <c r="I5176" s="151">
        <v>17</v>
      </c>
      <c r="J5176" s="154" t="s">
        <v>72</v>
      </c>
    </row>
    <row r="5177" spans="1:10" x14ac:dyDescent="0.3">
      <c r="A5177" s="151">
        <v>5176</v>
      </c>
      <c r="B5177" s="151" t="s">
        <v>10877</v>
      </c>
      <c r="C5177" s="151" t="s">
        <v>10878</v>
      </c>
      <c r="D5177" s="151" t="s">
        <v>10865</v>
      </c>
      <c r="E5177" s="151" t="s">
        <v>10866</v>
      </c>
      <c r="F5177" s="151">
        <v>8</v>
      </c>
      <c r="G5177" s="151" t="s">
        <v>1141</v>
      </c>
      <c r="H5177" s="153">
        <v>9</v>
      </c>
      <c r="I5177" s="151">
        <v>17</v>
      </c>
      <c r="J5177" s="154" t="s">
        <v>72</v>
      </c>
    </row>
    <row r="5178" spans="1:10" x14ac:dyDescent="0.3">
      <c r="A5178" s="151">
        <v>5177</v>
      </c>
      <c r="B5178" s="151" t="s">
        <v>10879</v>
      </c>
      <c r="C5178" s="151" t="s">
        <v>10880</v>
      </c>
      <c r="D5178" s="151" t="s">
        <v>10865</v>
      </c>
      <c r="E5178" s="151" t="s">
        <v>10866</v>
      </c>
      <c r="F5178" s="151">
        <v>8</v>
      </c>
      <c r="G5178" s="151" t="s">
        <v>1141</v>
      </c>
      <c r="H5178" s="153">
        <v>9</v>
      </c>
      <c r="I5178" s="151">
        <v>17</v>
      </c>
      <c r="J5178" s="154" t="s">
        <v>72</v>
      </c>
    </row>
    <row r="5179" spans="1:10" x14ac:dyDescent="0.3">
      <c r="A5179" s="151">
        <v>5178</v>
      </c>
      <c r="B5179" s="151" t="s">
        <v>10881</v>
      </c>
      <c r="C5179" s="151" t="s">
        <v>10882</v>
      </c>
      <c r="D5179" s="151" t="s">
        <v>10865</v>
      </c>
      <c r="E5179" s="151" t="s">
        <v>10866</v>
      </c>
      <c r="F5179" s="151">
        <v>8</v>
      </c>
      <c r="G5179" s="151" t="s">
        <v>1141</v>
      </c>
      <c r="H5179" s="153">
        <v>9</v>
      </c>
      <c r="I5179" s="151">
        <v>17</v>
      </c>
      <c r="J5179" s="154" t="s">
        <v>72</v>
      </c>
    </row>
    <row r="5180" spans="1:10" x14ac:dyDescent="0.3">
      <c r="A5180" s="151">
        <v>5179</v>
      </c>
      <c r="B5180" s="151" t="s">
        <v>10883</v>
      </c>
      <c r="C5180" s="151" t="s">
        <v>10884</v>
      </c>
      <c r="D5180" s="151" t="s">
        <v>10865</v>
      </c>
      <c r="E5180" s="151" t="s">
        <v>10866</v>
      </c>
      <c r="F5180" s="151">
        <v>8</v>
      </c>
      <c r="G5180" s="151" t="s">
        <v>1141</v>
      </c>
      <c r="H5180" s="153">
        <v>9</v>
      </c>
      <c r="I5180" s="151">
        <v>17</v>
      </c>
      <c r="J5180" s="154" t="s">
        <v>72</v>
      </c>
    </row>
    <row r="5181" spans="1:10" x14ac:dyDescent="0.3">
      <c r="A5181" s="151">
        <v>5180</v>
      </c>
      <c r="B5181" s="151" t="s">
        <v>10885</v>
      </c>
      <c r="C5181" s="151" t="s">
        <v>10886</v>
      </c>
      <c r="D5181" s="151" t="s">
        <v>10865</v>
      </c>
      <c r="E5181" s="151" t="s">
        <v>10866</v>
      </c>
      <c r="F5181" s="151">
        <v>8</v>
      </c>
      <c r="G5181" s="151" t="s">
        <v>1141</v>
      </c>
      <c r="H5181" s="153">
        <v>9</v>
      </c>
      <c r="I5181" s="151">
        <v>17</v>
      </c>
      <c r="J5181" s="154" t="s">
        <v>72</v>
      </c>
    </row>
    <row r="5182" spans="1:10" x14ac:dyDescent="0.3">
      <c r="A5182" s="151">
        <v>5181</v>
      </c>
      <c r="B5182" s="151" t="s">
        <v>10887</v>
      </c>
      <c r="C5182" s="151" t="s">
        <v>10888</v>
      </c>
      <c r="D5182" s="151" t="s">
        <v>10865</v>
      </c>
      <c r="E5182" s="151" t="s">
        <v>10866</v>
      </c>
      <c r="F5182" s="151">
        <v>8</v>
      </c>
      <c r="G5182" s="151" t="s">
        <v>1141</v>
      </c>
      <c r="H5182" s="153">
        <v>9</v>
      </c>
      <c r="I5182" s="151">
        <v>17</v>
      </c>
      <c r="J5182" s="154" t="s">
        <v>72</v>
      </c>
    </row>
    <row r="5183" spans="1:10" x14ac:dyDescent="0.3">
      <c r="A5183" s="151">
        <v>5182</v>
      </c>
      <c r="B5183" s="151" t="s">
        <v>10889</v>
      </c>
      <c r="C5183" s="151" t="s">
        <v>10890</v>
      </c>
      <c r="D5183" s="151" t="s">
        <v>10865</v>
      </c>
      <c r="E5183" s="151" t="s">
        <v>10866</v>
      </c>
      <c r="F5183" s="151">
        <v>8</v>
      </c>
      <c r="G5183" s="151" t="s">
        <v>1141</v>
      </c>
      <c r="H5183" s="153">
        <v>9</v>
      </c>
      <c r="I5183" s="151">
        <v>17</v>
      </c>
      <c r="J5183" s="154" t="s">
        <v>72</v>
      </c>
    </row>
    <row r="5184" spans="1:10" x14ac:dyDescent="0.3">
      <c r="A5184" s="151">
        <v>5183</v>
      </c>
      <c r="B5184" s="151" t="s">
        <v>10891</v>
      </c>
      <c r="C5184" s="151" t="s">
        <v>10892</v>
      </c>
      <c r="D5184" s="151" t="s">
        <v>10865</v>
      </c>
      <c r="E5184" s="151" t="s">
        <v>10866</v>
      </c>
      <c r="F5184" s="151">
        <v>8</v>
      </c>
      <c r="G5184" s="151" t="s">
        <v>1141</v>
      </c>
      <c r="H5184" s="153">
        <v>9</v>
      </c>
      <c r="I5184" s="151">
        <v>17</v>
      </c>
      <c r="J5184" s="154" t="s">
        <v>72</v>
      </c>
    </row>
    <row r="5185" spans="1:10" x14ac:dyDescent="0.3">
      <c r="A5185" s="151">
        <v>5184</v>
      </c>
      <c r="B5185" s="151" t="s">
        <v>10893</v>
      </c>
      <c r="C5185" s="151" t="s">
        <v>10894</v>
      </c>
      <c r="D5185" s="151" t="s">
        <v>10865</v>
      </c>
      <c r="E5185" s="151" t="s">
        <v>10866</v>
      </c>
      <c r="F5185" s="151">
        <v>8</v>
      </c>
      <c r="G5185" s="151" t="s">
        <v>1141</v>
      </c>
      <c r="H5185" s="153">
        <v>9</v>
      </c>
      <c r="I5185" s="151">
        <v>17</v>
      </c>
      <c r="J5185" s="154" t="s">
        <v>72</v>
      </c>
    </row>
    <row r="5186" spans="1:10" x14ac:dyDescent="0.3">
      <c r="A5186" s="151">
        <v>5185</v>
      </c>
      <c r="B5186" s="151" t="s">
        <v>10895</v>
      </c>
      <c r="C5186" s="151" t="s">
        <v>10896</v>
      </c>
      <c r="D5186" s="151" t="s">
        <v>10865</v>
      </c>
      <c r="E5186" s="151" t="s">
        <v>10866</v>
      </c>
      <c r="F5186" s="151">
        <v>8</v>
      </c>
      <c r="G5186" s="151" t="s">
        <v>1141</v>
      </c>
      <c r="H5186" s="153">
        <v>9</v>
      </c>
      <c r="I5186" s="151">
        <v>17</v>
      </c>
      <c r="J5186" s="154" t="s">
        <v>72</v>
      </c>
    </row>
    <row r="5187" spans="1:10" x14ac:dyDescent="0.3">
      <c r="A5187" s="151">
        <v>5186</v>
      </c>
      <c r="B5187" s="151" t="s">
        <v>10897</v>
      </c>
      <c r="C5187" s="151" t="s">
        <v>10898</v>
      </c>
      <c r="D5187" s="151" t="s">
        <v>10865</v>
      </c>
      <c r="E5187" s="151" t="s">
        <v>10866</v>
      </c>
      <c r="F5187" s="151">
        <v>8</v>
      </c>
      <c r="G5187" s="151" t="s">
        <v>1141</v>
      </c>
      <c r="H5187" s="153">
        <v>9</v>
      </c>
      <c r="I5187" s="151">
        <v>17</v>
      </c>
      <c r="J5187" s="154" t="s">
        <v>72</v>
      </c>
    </row>
    <row r="5188" spans="1:10" x14ac:dyDescent="0.3">
      <c r="A5188" s="151">
        <v>5187</v>
      </c>
      <c r="B5188" s="151" t="s">
        <v>10899</v>
      </c>
      <c r="C5188" s="151" t="s">
        <v>10900</v>
      </c>
      <c r="D5188" s="151" t="s">
        <v>10865</v>
      </c>
      <c r="E5188" s="151" t="s">
        <v>10866</v>
      </c>
      <c r="F5188" s="151">
        <v>8</v>
      </c>
      <c r="G5188" s="151" t="s">
        <v>1141</v>
      </c>
      <c r="H5188" s="153">
        <v>6</v>
      </c>
      <c r="I5188" s="151">
        <v>10</v>
      </c>
      <c r="J5188" s="154" t="s">
        <v>277</v>
      </c>
    </row>
    <row r="5189" spans="1:10" x14ac:dyDescent="0.3">
      <c r="A5189" s="151">
        <v>5188</v>
      </c>
      <c r="B5189" s="151" t="s">
        <v>10901</v>
      </c>
      <c r="C5189" s="151" t="s">
        <v>10902</v>
      </c>
      <c r="D5189" s="151" t="s">
        <v>10865</v>
      </c>
      <c r="E5189" s="151" t="s">
        <v>10866</v>
      </c>
      <c r="F5189" s="151">
        <v>8</v>
      </c>
      <c r="G5189" s="151" t="s">
        <v>1141</v>
      </c>
      <c r="H5189" s="153">
        <v>9</v>
      </c>
      <c r="I5189" s="151">
        <v>17</v>
      </c>
      <c r="J5189" s="154" t="s">
        <v>72</v>
      </c>
    </row>
    <row r="5190" spans="1:10" x14ac:dyDescent="0.3">
      <c r="A5190" s="151">
        <v>5189</v>
      </c>
      <c r="B5190" s="151" t="s">
        <v>10903</v>
      </c>
      <c r="C5190" s="151" t="s">
        <v>10904</v>
      </c>
      <c r="D5190" s="151" t="s">
        <v>10865</v>
      </c>
      <c r="E5190" s="151" t="s">
        <v>10866</v>
      </c>
      <c r="F5190" s="151">
        <v>8</v>
      </c>
      <c r="G5190" s="151" t="s">
        <v>1141</v>
      </c>
      <c r="H5190" s="153">
        <v>6</v>
      </c>
      <c r="I5190" s="151">
        <v>10</v>
      </c>
      <c r="J5190" s="154" t="s">
        <v>277</v>
      </c>
    </row>
    <row r="5191" spans="1:10" x14ac:dyDescent="0.3">
      <c r="A5191" s="151">
        <v>5190</v>
      </c>
      <c r="B5191" s="151" t="s">
        <v>10905</v>
      </c>
      <c r="C5191" s="151" t="s">
        <v>10906</v>
      </c>
      <c r="D5191" s="151" t="s">
        <v>10865</v>
      </c>
      <c r="E5191" s="151" t="s">
        <v>10866</v>
      </c>
      <c r="F5191" s="151">
        <v>8</v>
      </c>
      <c r="G5191" s="151" t="s">
        <v>1141</v>
      </c>
      <c r="H5191" s="153">
        <v>6</v>
      </c>
      <c r="I5191" s="151">
        <v>10</v>
      </c>
      <c r="J5191" s="154" t="s">
        <v>277</v>
      </c>
    </row>
    <row r="5192" spans="1:10" x14ac:dyDescent="0.3">
      <c r="A5192" s="151">
        <v>5191</v>
      </c>
      <c r="B5192" s="151" t="s">
        <v>10907</v>
      </c>
      <c r="C5192" s="151" t="s">
        <v>10908</v>
      </c>
      <c r="D5192" s="151" t="s">
        <v>10865</v>
      </c>
      <c r="E5192" s="151" t="s">
        <v>10866</v>
      </c>
      <c r="F5192" s="151">
        <v>8</v>
      </c>
      <c r="G5192" s="151" t="s">
        <v>1141</v>
      </c>
      <c r="H5192" s="153">
        <v>6</v>
      </c>
      <c r="I5192" s="151">
        <v>10</v>
      </c>
      <c r="J5192" s="154" t="s">
        <v>277</v>
      </c>
    </row>
    <row r="5193" spans="1:10" x14ac:dyDescent="0.3">
      <c r="A5193" s="151">
        <v>5192</v>
      </c>
      <c r="B5193" s="151" t="s">
        <v>10909</v>
      </c>
      <c r="C5193" s="151" t="s">
        <v>10910</v>
      </c>
      <c r="D5193" s="151" t="s">
        <v>10865</v>
      </c>
      <c r="E5193" s="151" t="s">
        <v>10866</v>
      </c>
      <c r="F5193" s="151">
        <v>8</v>
      </c>
      <c r="G5193" s="151" t="s">
        <v>1141</v>
      </c>
      <c r="H5193" s="153">
        <v>9</v>
      </c>
      <c r="I5193" s="151">
        <v>17</v>
      </c>
      <c r="J5193" s="154" t="s">
        <v>72</v>
      </c>
    </row>
    <row r="5194" spans="1:10" x14ac:dyDescent="0.3">
      <c r="A5194" s="151">
        <v>5193</v>
      </c>
      <c r="B5194" s="151" t="s">
        <v>10911</v>
      </c>
      <c r="C5194" s="151" t="s">
        <v>10912</v>
      </c>
      <c r="D5194" s="151" t="s">
        <v>10913</v>
      </c>
      <c r="E5194" s="151" t="s">
        <v>10914</v>
      </c>
      <c r="F5194" s="151">
        <v>8</v>
      </c>
      <c r="G5194" s="151" t="s">
        <v>1141</v>
      </c>
      <c r="H5194" s="153">
        <v>7</v>
      </c>
      <c r="I5194" s="151">
        <v>14</v>
      </c>
      <c r="J5194" s="154" t="s">
        <v>75</v>
      </c>
    </row>
    <row r="5195" spans="1:10" x14ac:dyDescent="0.3">
      <c r="A5195" s="151">
        <v>5194</v>
      </c>
      <c r="B5195" s="151" t="s">
        <v>10915</v>
      </c>
      <c r="C5195" s="151" t="s">
        <v>10916</v>
      </c>
      <c r="D5195" s="151" t="s">
        <v>10913</v>
      </c>
      <c r="E5195" s="151" t="s">
        <v>10914</v>
      </c>
      <c r="F5195" s="151">
        <v>8</v>
      </c>
      <c r="G5195" s="151" t="s">
        <v>1141</v>
      </c>
      <c r="H5195" s="153">
        <v>7</v>
      </c>
      <c r="I5195" s="151">
        <v>14</v>
      </c>
      <c r="J5195" s="154" t="s">
        <v>75</v>
      </c>
    </row>
    <row r="5196" spans="1:10" x14ac:dyDescent="0.3">
      <c r="A5196" s="151">
        <v>5195</v>
      </c>
      <c r="B5196" s="151" t="s">
        <v>10917</v>
      </c>
      <c r="C5196" s="151" t="s">
        <v>10918</v>
      </c>
      <c r="D5196" s="151" t="s">
        <v>10913</v>
      </c>
      <c r="E5196" s="151" t="s">
        <v>10914</v>
      </c>
      <c r="F5196" s="151">
        <v>8</v>
      </c>
      <c r="G5196" s="151" t="s">
        <v>1141</v>
      </c>
      <c r="H5196" s="153">
        <v>7</v>
      </c>
      <c r="I5196" s="151">
        <v>14</v>
      </c>
      <c r="J5196" s="154" t="s">
        <v>75</v>
      </c>
    </row>
    <row r="5197" spans="1:10" x14ac:dyDescent="0.3">
      <c r="A5197" s="151">
        <v>5196</v>
      </c>
      <c r="B5197" s="151" t="s">
        <v>10919</v>
      </c>
      <c r="C5197" s="151" t="s">
        <v>10920</v>
      </c>
      <c r="D5197" s="151" t="s">
        <v>10913</v>
      </c>
      <c r="E5197" s="151" t="s">
        <v>10914</v>
      </c>
      <c r="F5197" s="151">
        <v>8</v>
      </c>
      <c r="G5197" s="151" t="s">
        <v>1141</v>
      </c>
      <c r="H5197" s="153">
        <v>7</v>
      </c>
      <c r="I5197" s="151">
        <v>14</v>
      </c>
      <c r="J5197" s="154" t="s">
        <v>75</v>
      </c>
    </row>
    <row r="5198" spans="1:10" x14ac:dyDescent="0.3">
      <c r="A5198" s="151">
        <v>5197</v>
      </c>
      <c r="B5198" s="151" t="s">
        <v>10921</v>
      </c>
      <c r="C5198" s="151" t="s">
        <v>10922</v>
      </c>
      <c r="D5198" s="151" t="s">
        <v>10913</v>
      </c>
      <c r="E5198" s="151" t="s">
        <v>10914</v>
      </c>
      <c r="F5198" s="151">
        <v>8</v>
      </c>
      <c r="G5198" s="151" t="s">
        <v>1141</v>
      </c>
      <c r="H5198" s="153">
        <v>7</v>
      </c>
      <c r="I5198" s="151">
        <v>14</v>
      </c>
      <c r="J5198" s="154" t="s">
        <v>75</v>
      </c>
    </row>
    <row r="5199" spans="1:10" x14ac:dyDescent="0.3">
      <c r="A5199" s="151">
        <v>5198</v>
      </c>
      <c r="B5199" s="151" t="s">
        <v>10923</v>
      </c>
      <c r="C5199" s="151" t="s">
        <v>10924</v>
      </c>
      <c r="D5199" s="151" t="s">
        <v>10913</v>
      </c>
      <c r="E5199" s="151" t="s">
        <v>10914</v>
      </c>
      <c r="F5199" s="151">
        <v>8</v>
      </c>
      <c r="G5199" s="151" t="s">
        <v>1141</v>
      </c>
      <c r="H5199" s="153">
        <v>7</v>
      </c>
      <c r="I5199" s="151">
        <v>14</v>
      </c>
      <c r="J5199" s="154" t="s">
        <v>75</v>
      </c>
    </row>
    <row r="5200" spans="1:10" x14ac:dyDescent="0.3">
      <c r="A5200" s="151">
        <v>5199</v>
      </c>
      <c r="B5200" s="151" t="s">
        <v>10925</v>
      </c>
      <c r="C5200" s="151" t="s">
        <v>10926</v>
      </c>
      <c r="D5200" s="151" t="s">
        <v>10913</v>
      </c>
      <c r="E5200" s="151" t="s">
        <v>10914</v>
      </c>
      <c r="F5200" s="151">
        <v>8</v>
      </c>
      <c r="G5200" s="151" t="s">
        <v>1141</v>
      </c>
      <c r="H5200" s="153">
        <v>7</v>
      </c>
      <c r="I5200" s="151">
        <v>14</v>
      </c>
      <c r="J5200" s="154" t="s">
        <v>75</v>
      </c>
    </row>
    <row r="5201" spans="1:10" x14ac:dyDescent="0.3">
      <c r="A5201" s="151">
        <v>5200</v>
      </c>
      <c r="B5201" s="151" t="s">
        <v>10927</v>
      </c>
      <c r="C5201" s="151" t="s">
        <v>10928</v>
      </c>
      <c r="D5201" s="151" t="s">
        <v>10913</v>
      </c>
      <c r="E5201" s="151" t="s">
        <v>10914</v>
      </c>
      <c r="F5201" s="151">
        <v>8</v>
      </c>
      <c r="G5201" s="151" t="s">
        <v>1141</v>
      </c>
      <c r="H5201" s="153">
        <v>7</v>
      </c>
      <c r="I5201" s="151">
        <v>14</v>
      </c>
      <c r="J5201" s="154" t="s">
        <v>75</v>
      </c>
    </row>
    <row r="5202" spans="1:10" x14ac:dyDescent="0.3">
      <c r="A5202" s="151">
        <v>5201</v>
      </c>
      <c r="B5202" s="151" t="s">
        <v>10929</v>
      </c>
      <c r="C5202" s="151" t="s">
        <v>10930</v>
      </c>
      <c r="D5202" s="151" t="s">
        <v>10913</v>
      </c>
      <c r="E5202" s="151" t="s">
        <v>10914</v>
      </c>
      <c r="F5202" s="151">
        <v>8</v>
      </c>
      <c r="G5202" s="151" t="s">
        <v>1141</v>
      </c>
      <c r="H5202" s="153">
        <v>7</v>
      </c>
      <c r="I5202" s="151">
        <v>14</v>
      </c>
      <c r="J5202" s="154" t="s">
        <v>75</v>
      </c>
    </row>
    <row r="5203" spans="1:10" x14ac:dyDescent="0.3">
      <c r="A5203" s="151">
        <v>5202</v>
      </c>
      <c r="B5203" s="151" t="s">
        <v>10931</v>
      </c>
      <c r="C5203" s="151" t="s">
        <v>10932</v>
      </c>
      <c r="D5203" s="151" t="s">
        <v>10913</v>
      </c>
      <c r="E5203" s="151" t="s">
        <v>10914</v>
      </c>
      <c r="F5203" s="151">
        <v>8</v>
      </c>
      <c r="G5203" s="151" t="s">
        <v>1141</v>
      </c>
      <c r="H5203" s="153">
        <v>7</v>
      </c>
      <c r="I5203" s="151">
        <v>14</v>
      </c>
      <c r="J5203" s="154" t="s">
        <v>75</v>
      </c>
    </row>
    <row r="5204" spans="1:10" x14ac:dyDescent="0.3">
      <c r="A5204" s="151">
        <v>5203</v>
      </c>
      <c r="B5204" s="151" t="s">
        <v>10933</v>
      </c>
      <c r="C5204" s="151" t="s">
        <v>10934</v>
      </c>
      <c r="D5204" s="151" t="s">
        <v>10913</v>
      </c>
      <c r="E5204" s="151" t="s">
        <v>10914</v>
      </c>
      <c r="F5204" s="151">
        <v>8</v>
      </c>
      <c r="G5204" s="151" t="s">
        <v>1141</v>
      </c>
      <c r="H5204" s="153">
        <v>7</v>
      </c>
      <c r="I5204" s="151">
        <v>14</v>
      </c>
      <c r="J5204" s="154" t="s">
        <v>75</v>
      </c>
    </row>
    <row r="5205" spans="1:10" x14ac:dyDescent="0.3">
      <c r="A5205" s="151">
        <v>5204</v>
      </c>
      <c r="B5205" s="151" t="s">
        <v>10935</v>
      </c>
      <c r="C5205" s="151" t="s">
        <v>10936</v>
      </c>
      <c r="D5205" s="151" t="s">
        <v>10913</v>
      </c>
      <c r="E5205" s="151" t="s">
        <v>10914</v>
      </c>
      <c r="F5205" s="151">
        <v>8</v>
      </c>
      <c r="G5205" s="151" t="s">
        <v>1141</v>
      </c>
      <c r="H5205" s="153">
        <v>7</v>
      </c>
      <c r="I5205" s="151">
        <v>14</v>
      </c>
      <c r="J5205" s="154" t="s">
        <v>75</v>
      </c>
    </row>
    <row r="5206" spans="1:10" x14ac:dyDescent="0.3">
      <c r="A5206" s="151">
        <v>5205</v>
      </c>
      <c r="B5206" s="151" t="s">
        <v>10937</v>
      </c>
      <c r="C5206" s="151" t="s">
        <v>10938</v>
      </c>
      <c r="D5206" s="151" t="s">
        <v>10939</v>
      </c>
      <c r="E5206" s="151" t="s">
        <v>10940</v>
      </c>
      <c r="F5206" s="151">
        <v>8</v>
      </c>
      <c r="G5206" s="151" t="s">
        <v>1141</v>
      </c>
      <c r="H5206" s="153">
        <v>9</v>
      </c>
      <c r="I5206" s="151">
        <v>17</v>
      </c>
      <c r="J5206" s="154" t="s">
        <v>72</v>
      </c>
    </row>
    <row r="5207" spans="1:10" x14ac:dyDescent="0.3">
      <c r="A5207" s="151">
        <v>5206</v>
      </c>
      <c r="B5207" s="151" t="s">
        <v>10941</v>
      </c>
      <c r="C5207" s="151" t="s">
        <v>10942</v>
      </c>
      <c r="D5207" s="151" t="s">
        <v>10939</v>
      </c>
      <c r="E5207" s="151" t="s">
        <v>10940</v>
      </c>
      <c r="F5207" s="151">
        <v>8</v>
      </c>
      <c r="G5207" s="151" t="s">
        <v>1141</v>
      </c>
      <c r="H5207" s="153">
        <v>8</v>
      </c>
      <c r="I5207" s="151">
        <v>16</v>
      </c>
      <c r="J5207" s="154" t="s">
        <v>161</v>
      </c>
    </row>
    <row r="5208" spans="1:10" x14ac:dyDescent="0.3">
      <c r="A5208" s="151">
        <v>5207</v>
      </c>
      <c r="B5208" s="151" t="s">
        <v>10943</v>
      </c>
      <c r="C5208" s="151" t="s">
        <v>10944</v>
      </c>
      <c r="D5208" s="151" t="s">
        <v>10939</v>
      </c>
      <c r="E5208" s="151" t="s">
        <v>10940</v>
      </c>
      <c r="F5208" s="151">
        <v>8</v>
      </c>
      <c r="G5208" s="151" t="s">
        <v>1141</v>
      </c>
      <c r="H5208" s="153">
        <v>8</v>
      </c>
      <c r="I5208" s="151">
        <v>16</v>
      </c>
      <c r="J5208" s="154" t="s">
        <v>161</v>
      </c>
    </row>
    <row r="5209" spans="1:10" x14ac:dyDescent="0.3">
      <c r="A5209" s="151">
        <v>5208</v>
      </c>
      <c r="B5209" s="151" t="s">
        <v>10945</v>
      </c>
      <c r="C5209" s="151" t="s">
        <v>10946</v>
      </c>
      <c r="D5209" s="151" t="s">
        <v>10939</v>
      </c>
      <c r="E5209" s="151" t="s">
        <v>10940</v>
      </c>
      <c r="F5209" s="151">
        <v>8</v>
      </c>
      <c r="G5209" s="151" t="s">
        <v>1141</v>
      </c>
      <c r="H5209" s="153">
        <v>8</v>
      </c>
      <c r="I5209" s="151">
        <v>16</v>
      </c>
      <c r="J5209" s="154" t="s">
        <v>161</v>
      </c>
    </row>
    <row r="5210" spans="1:10" x14ac:dyDescent="0.3">
      <c r="A5210" s="151">
        <v>5209</v>
      </c>
      <c r="B5210" s="151" t="s">
        <v>10947</v>
      </c>
      <c r="C5210" s="151" t="s">
        <v>10948</v>
      </c>
      <c r="D5210" s="151" t="s">
        <v>10939</v>
      </c>
      <c r="E5210" s="151" t="s">
        <v>10940</v>
      </c>
      <c r="F5210" s="151">
        <v>8</v>
      </c>
      <c r="G5210" s="151" t="s">
        <v>1141</v>
      </c>
      <c r="H5210" s="153">
        <v>9</v>
      </c>
      <c r="I5210" s="151">
        <v>17</v>
      </c>
      <c r="J5210" s="154" t="s">
        <v>72</v>
      </c>
    </row>
    <row r="5211" spans="1:10" x14ac:dyDescent="0.3">
      <c r="A5211" s="151">
        <v>5210</v>
      </c>
      <c r="B5211" s="151" t="s">
        <v>10949</v>
      </c>
      <c r="C5211" s="151" t="s">
        <v>10950</v>
      </c>
      <c r="D5211" s="151" t="s">
        <v>10939</v>
      </c>
      <c r="E5211" s="151" t="s">
        <v>10940</v>
      </c>
      <c r="F5211" s="151">
        <v>8</v>
      </c>
      <c r="G5211" s="151" t="s">
        <v>1141</v>
      </c>
      <c r="H5211" s="153">
        <v>8</v>
      </c>
      <c r="I5211" s="151">
        <v>16</v>
      </c>
      <c r="J5211" s="154" t="s">
        <v>161</v>
      </c>
    </row>
    <row r="5212" spans="1:10" x14ac:dyDescent="0.3">
      <c r="A5212" s="151">
        <v>5211</v>
      </c>
      <c r="B5212" s="151" t="s">
        <v>10951</v>
      </c>
      <c r="C5212" s="151" t="s">
        <v>10952</v>
      </c>
      <c r="D5212" s="151" t="s">
        <v>10939</v>
      </c>
      <c r="E5212" s="151" t="s">
        <v>10940</v>
      </c>
      <c r="F5212" s="151">
        <v>8</v>
      </c>
      <c r="G5212" s="151" t="s">
        <v>1141</v>
      </c>
      <c r="H5212" s="153">
        <v>9</v>
      </c>
      <c r="I5212" s="151">
        <v>17</v>
      </c>
      <c r="J5212" s="154" t="s">
        <v>72</v>
      </c>
    </row>
    <row r="5213" spans="1:10" x14ac:dyDescent="0.3">
      <c r="A5213" s="151">
        <v>5212</v>
      </c>
      <c r="B5213" s="151" t="s">
        <v>10953</v>
      </c>
      <c r="C5213" s="151" t="s">
        <v>10954</v>
      </c>
      <c r="D5213" s="151" t="s">
        <v>10939</v>
      </c>
      <c r="E5213" s="151" t="s">
        <v>10940</v>
      </c>
      <c r="F5213" s="151">
        <v>8</v>
      </c>
      <c r="G5213" s="151" t="s">
        <v>1141</v>
      </c>
      <c r="H5213" s="153">
        <v>9</v>
      </c>
      <c r="I5213" s="151">
        <v>17</v>
      </c>
      <c r="J5213" s="154" t="s">
        <v>72</v>
      </c>
    </row>
    <row r="5214" spans="1:10" x14ac:dyDescent="0.3">
      <c r="A5214" s="151">
        <v>5213</v>
      </c>
      <c r="B5214" s="151" t="s">
        <v>10955</v>
      </c>
      <c r="C5214" s="151" t="s">
        <v>10956</v>
      </c>
      <c r="D5214" s="151" t="s">
        <v>10939</v>
      </c>
      <c r="E5214" s="151" t="s">
        <v>10940</v>
      </c>
      <c r="F5214" s="151">
        <v>8</v>
      </c>
      <c r="G5214" s="151" t="s">
        <v>1141</v>
      </c>
      <c r="H5214" s="153">
        <v>9</v>
      </c>
      <c r="I5214" s="151">
        <v>17</v>
      </c>
      <c r="J5214" s="154" t="s">
        <v>72</v>
      </c>
    </row>
    <row r="5215" spans="1:10" x14ac:dyDescent="0.3">
      <c r="A5215" s="151">
        <v>5214</v>
      </c>
      <c r="B5215" s="151" t="s">
        <v>10957</v>
      </c>
      <c r="C5215" s="151" t="s">
        <v>10958</v>
      </c>
      <c r="D5215" s="151" t="s">
        <v>10939</v>
      </c>
      <c r="E5215" s="151" t="s">
        <v>10940</v>
      </c>
      <c r="F5215" s="151">
        <v>8</v>
      </c>
      <c r="G5215" s="151" t="s">
        <v>1141</v>
      </c>
      <c r="H5215" s="153">
        <v>9</v>
      </c>
      <c r="I5215" s="151">
        <v>17</v>
      </c>
      <c r="J5215" s="154" t="s">
        <v>72</v>
      </c>
    </row>
    <row r="5216" spans="1:10" x14ac:dyDescent="0.3">
      <c r="A5216" s="151">
        <v>5215</v>
      </c>
      <c r="B5216" s="151" t="s">
        <v>10959</v>
      </c>
      <c r="C5216" s="151" t="s">
        <v>10960</v>
      </c>
      <c r="D5216" s="151" t="s">
        <v>10939</v>
      </c>
      <c r="E5216" s="151" t="s">
        <v>10940</v>
      </c>
      <c r="F5216" s="151">
        <v>8</v>
      </c>
      <c r="G5216" s="151" t="s">
        <v>1141</v>
      </c>
      <c r="H5216" s="153">
        <v>9</v>
      </c>
      <c r="I5216" s="151">
        <v>17</v>
      </c>
      <c r="J5216" s="154" t="s">
        <v>72</v>
      </c>
    </row>
    <row r="5217" spans="1:10" x14ac:dyDescent="0.3">
      <c r="A5217" s="151">
        <v>5216</v>
      </c>
      <c r="B5217" s="151" t="s">
        <v>10961</v>
      </c>
      <c r="C5217" s="151" t="s">
        <v>10962</v>
      </c>
      <c r="D5217" s="151" t="s">
        <v>10939</v>
      </c>
      <c r="E5217" s="151" t="s">
        <v>10940</v>
      </c>
      <c r="F5217" s="151">
        <v>8</v>
      </c>
      <c r="G5217" s="151" t="s">
        <v>1141</v>
      </c>
      <c r="H5217" s="153">
        <v>9</v>
      </c>
      <c r="I5217" s="151">
        <v>17</v>
      </c>
      <c r="J5217" s="154" t="s">
        <v>72</v>
      </c>
    </row>
    <row r="5218" spans="1:10" x14ac:dyDescent="0.3">
      <c r="A5218" s="151">
        <v>5217</v>
      </c>
      <c r="B5218" s="151" t="s">
        <v>10963</v>
      </c>
      <c r="C5218" s="151" t="s">
        <v>10964</v>
      </c>
      <c r="D5218" s="151" t="s">
        <v>10939</v>
      </c>
      <c r="E5218" s="151" t="s">
        <v>10940</v>
      </c>
      <c r="F5218" s="151">
        <v>8</v>
      </c>
      <c r="G5218" s="151" t="s">
        <v>1141</v>
      </c>
      <c r="H5218" s="153">
        <v>9</v>
      </c>
      <c r="I5218" s="151">
        <v>17</v>
      </c>
      <c r="J5218" s="154" t="s">
        <v>72</v>
      </c>
    </row>
    <row r="5219" spans="1:10" x14ac:dyDescent="0.3">
      <c r="A5219" s="151">
        <v>5218</v>
      </c>
      <c r="B5219" s="151" t="s">
        <v>10965</v>
      </c>
      <c r="C5219" s="151" t="s">
        <v>10966</v>
      </c>
      <c r="D5219" s="151" t="s">
        <v>10939</v>
      </c>
      <c r="E5219" s="151" t="s">
        <v>10940</v>
      </c>
      <c r="F5219" s="151">
        <v>8</v>
      </c>
      <c r="G5219" s="151" t="s">
        <v>1141</v>
      </c>
      <c r="H5219" s="153">
        <v>6</v>
      </c>
      <c r="I5219" s="151">
        <v>10</v>
      </c>
      <c r="J5219" s="154" t="s">
        <v>277</v>
      </c>
    </row>
    <row r="5220" spans="1:10" x14ac:dyDescent="0.3">
      <c r="A5220" s="151">
        <v>5219</v>
      </c>
      <c r="B5220" s="151" t="s">
        <v>10967</v>
      </c>
      <c r="C5220" s="151" t="s">
        <v>10968</v>
      </c>
      <c r="D5220" s="151" t="s">
        <v>10939</v>
      </c>
      <c r="E5220" s="151" t="s">
        <v>10940</v>
      </c>
      <c r="F5220" s="151">
        <v>8</v>
      </c>
      <c r="G5220" s="151" t="s">
        <v>1141</v>
      </c>
      <c r="H5220" s="153">
        <v>6</v>
      </c>
      <c r="I5220" s="151">
        <v>10</v>
      </c>
      <c r="J5220" s="154" t="s">
        <v>277</v>
      </c>
    </row>
    <row r="5221" spans="1:10" x14ac:dyDescent="0.3">
      <c r="A5221" s="151">
        <v>5220</v>
      </c>
      <c r="B5221" s="151" t="s">
        <v>10969</v>
      </c>
      <c r="C5221" s="151" t="s">
        <v>10970</v>
      </c>
      <c r="D5221" s="151" t="s">
        <v>10971</v>
      </c>
      <c r="E5221" s="151" t="s">
        <v>10972</v>
      </c>
      <c r="F5221" s="151">
        <v>8</v>
      </c>
      <c r="G5221" s="151" t="s">
        <v>1141</v>
      </c>
      <c r="H5221" s="153">
        <v>9</v>
      </c>
      <c r="I5221" s="151">
        <v>17</v>
      </c>
      <c r="J5221" s="154" t="s">
        <v>72</v>
      </c>
    </row>
    <row r="5222" spans="1:10" x14ac:dyDescent="0.3">
      <c r="A5222" s="151">
        <v>5221</v>
      </c>
      <c r="B5222" s="151" t="s">
        <v>10973</v>
      </c>
      <c r="C5222" s="151" t="s">
        <v>10974</v>
      </c>
      <c r="D5222" s="151" t="s">
        <v>10971</v>
      </c>
      <c r="E5222" s="151" t="s">
        <v>10972</v>
      </c>
      <c r="F5222" s="151">
        <v>8</v>
      </c>
      <c r="G5222" s="151" t="s">
        <v>1141</v>
      </c>
      <c r="H5222" s="153">
        <v>9</v>
      </c>
      <c r="I5222" s="151">
        <v>17</v>
      </c>
      <c r="J5222" s="154" t="s">
        <v>72</v>
      </c>
    </row>
    <row r="5223" spans="1:10" x14ac:dyDescent="0.3">
      <c r="A5223" s="151">
        <v>5222</v>
      </c>
      <c r="B5223" s="151" t="s">
        <v>10975</v>
      </c>
      <c r="C5223" s="151" t="s">
        <v>10976</v>
      </c>
      <c r="D5223" s="151" t="s">
        <v>10971</v>
      </c>
      <c r="E5223" s="151" t="s">
        <v>10972</v>
      </c>
      <c r="F5223" s="151">
        <v>8</v>
      </c>
      <c r="G5223" s="151" t="s">
        <v>1141</v>
      </c>
      <c r="H5223" s="153">
        <v>9</v>
      </c>
      <c r="I5223" s="151">
        <v>17</v>
      </c>
      <c r="J5223" s="154" t="s">
        <v>72</v>
      </c>
    </row>
    <row r="5224" spans="1:10" x14ac:dyDescent="0.3">
      <c r="A5224" s="151">
        <v>5223</v>
      </c>
      <c r="B5224" s="151" t="s">
        <v>10977</v>
      </c>
      <c r="C5224" s="151" t="s">
        <v>10978</v>
      </c>
      <c r="D5224" s="151" t="s">
        <v>10971</v>
      </c>
      <c r="E5224" s="151" t="s">
        <v>10972</v>
      </c>
      <c r="F5224" s="151">
        <v>8</v>
      </c>
      <c r="G5224" s="151" t="s">
        <v>1141</v>
      </c>
      <c r="H5224" s="153">
        <v>9</v>
      </c>
      <c r="I5224" s="151">
        <v>17</v>
      </c>
      <c r="J5224" s="154" t="s">
        <v>72</v>
      </c>
    </row>
    <row r="5225" spans="1:10" x14ac:dyDescent="0.3">
      <c r="A5225" s="151">
        <v>5224</v>
      </c>
      <c r="B5225" s="151" t="s">
        <v>10979</v>
      </c>
      <c r="C5225" s="151" t="s">
        <v>10980</v>
      </c>
      <c r="D5225" s="151" t="s">
        <v>10971</v>
      </c>
      <c r="E5225" s="151" t="s">
        <v>10972</v>
      </c>
      <c r="F5225" s="151">
        <v>8</v>
      </c>
      <c r="G5225" s="151" t="s">
        <v>1141</v>
      </c>
      <c r="H5225" s="153">
        <v>8</v>
      </c>
      <c r="I5225" s="151">
        <v>16</v>
      </c>
      <c r="J5225" s="154" t="s">
        <v>161</v>
      </c>
    </row>
    <row r="5226" spans="1:10" x14ac:dyDescent="0.3">
      <c r="A5226" s="151">
        <v>5225</v>
      </c>
      <c r="B5226" s="151" t="s">
        <v>10981</v>
      </c>
      <c r="C5226" s="151" t="s">
        <v>10982</v>
      </c>
      <c r="D5226" s="151" t="s">
        <v>10971</v>
      </c>
      <c r="E5226" s="151" t="s">
        <v>10972</v>
      </c>
      <c r="F5226" s="151">
        <v>8</v>
      </c>
      <c r="G5226" s="151" t="s">
        <v>1141</v>
      </c>
      <c r="H5226" s="153">
        <v>8</v>
      </c>
      <c r="I5226" s="151">
        <v>16</v>
      </c>
      <c r="J5226" s="154" t="s">
        <v>161</v>
      </c>
    </row>
    <row r="5227" spans="1:10" x14ac:dyDescent="0.3">
      <c r="A5227" s="151">
        <v>5226</v>
      </c>
      <c r="B5227" s="151" t="s">
        <v>10983</v>
      </c>
      <c r="C5227" s="151" t="s">
        <v>10984</v>
      </c>
      <c r="D5227" s="151" t="s">
        <v>10971</v>
      </c>
      <c r="E5227" s="151" t="s">
        <v>10972</v>
      </c>
      <c r="F5227" s="151">
        <v>8</v>
      </c>
      <c r="G5227" s="151" t="s">
        <v>1141</v>
      </c>
      <c r="H5227" s="153">
        <v>8</v>
      </c>
      <c r="I5227" s="151">
        <v>16</v>
      </c>
      <c r="J5227" s="154" t="s">
        <v>161</v>
      </c>
    </row>
    <row r="5228" spans="1:10" x14ac:dyDescent="0.3">
      <c r="A5228" s="151">
        <v>5227</v>
      </c>
      <c r="B5228" s="151" t="s">
        <v>10985</v>
      </c>
      <c r="C5228" s="151" t="s">
        <v>10986</v>
      </c>
      <c r="D5228" s="151" t="s">
        <v>10971</v>
      </c>
      <c r="E5228" s="151" t="s">
        <v>10972</v>
      </c>
      <c r="F5228" s="151">
        <v>8</v>
      </c>
      <c r="G5228" s="151" t="s">
        <v>1141</v>
      </c>
      <c r="H5228" s="153">
        <v>8</v>
      </c>
      <c r="I5228" s="151">
        <v>16</v>
      </c>
      <c r="J5228" s="154" t="s">
        <v>161</v>
      </c>
    </row>
    <row r="5229" spans="1:10" x14ac:dyDescent="0.3">
      <c r="A5229" s="151">
        <v>5228</v>
      </c>
      <c r="B5229" s="151" t="s">
        <v>10987</v>
      </c>
      <c r="C5229" s="151" t="s">
        <v>10988</v>
      </c>
      <c r="D5229" s="151" t="s">
        <v>10971</v>
      </c>
      <c r="E5229" s="151" t="s">
        <v>10972</v>
      </c>
      <c r="F5229" s="151">
        <v>8</v>
      </c>
      <c r="G5229" s="151" t="s">
        <v>1141</v>
      </c>
      <c r="H5229" s="153">
        <v>9</v>
      </c>
      <c r="I5229" s="151">
        <v>17</v>
      </c>
      <c r="J5229" s="154" t="s">
        <v>72</v>
      </c>
    </row>
    <row r="5230" spans="1:10" x14ac:dyDescent="0.3">
      <c r="A5230" s="151">
        <v>5229</v>
      </c>
      <c r="B5230" s="151" t="s">
        <v>10989</v>
      </c>
      <c r="C5230" s="151" t="s">
        <v>10990</v>
      </c>
      <c r="D5230" s="151" t="s">
        <v>10971</v>
      </c>
      <c r="E5230" s="151" t="s">
        <v>10972</v>
      </c>
      <c r="F5230" s="151">
        <v>8</v>
      </c>
      <c r="G5230" s="151" t="s">
        <v>1141</v>
      </c>
      <c r="H5230" s="153">
        <v>9</v>
      </c>
      <c r="I5230" s="151">
        <v>17</v>
      </c>
      <c r="J5230" s="154" t="s">
        <v>72</v>
      </c>
    </row>
    <row r="5231" spans="1:10" x14ac:dyDescent="0.3">
      <c r="A5231" s="151">
        <v>5230</v>
      </c>
      <c r="B5231" s="151" t="s">
        <v>10991</v>
      </c>
      <c r="C5231" s="151" t="s">
        <v>10992</v>
      </c>
      <c r="D5231" s="151" t="s">
        <v>10971</v>
      </c>
      <c r="E5231" s="151" t="s">
        <v>10972</v>
      </c>
      <c r="F5231" s="151">
        <v>8</v>
      </c>
      <c r="G5231" s="151" t="s">
        <v>1141</v>
      </c>
      <c r="H5231" s="153">
        <v>9</v>
      </c>
      <c r="I5231" s="151">
        <v>17</v>
      </c>
      <c r="J5231" s="154" t="s">
        <v>72</v>
      </c>
    </row>
    <row r="5232" spans="1:10" x14ac:dyDescent="0.3">
      <c r="A5232" s="151">
        <v>5231</v>
      </c>
      <c r="B5232" s="151" t="s">
        <v>10993</v>
      </c>
      <c r="C5232" s="151" t="s">
        <v>10994</v>
      </c>
      <c r="D5232" s="151" t="s">
        <v>10971</v>
      </c>
      <c r="E5232" s="151" t="s">
        <v>10972</v>
      </c>
      <c r="F5232" s="151">
        <v>8</v>
      </c>
      <c r="G5232" s="151" t="s">
        <v>1141</v>
      </c>
      <c r="H5232" s="153">
        <v>9</v>
      </c>
      <c r="I5232" s="151">
        <v>17</v>
      </c>
      <c r="J5232" s="154" t="s">
        <v>72</v>
      </c>
    </row>
    <row r="5233" spans="1:10" x14ac:dyDescent="0.3">
      <c r="A5233" s="151">
        <v>5232</v>
      </c>
      <c r="B5233" s="151" t="s">
        <v>10995</v>
      </c>
      <c r="C5233" s="151" t="s">
        <v>10996</v>
      </c>
      <c r="D5233" s="151" t="s">
        <v>10971</v>
      </c>
      <c r="E5233" s="151" t="s">
        <v>10972</v>
      </c>
      <c r="F5233" s="151">
        <v>8</v>
      </c>
      <c r="G5233" s="151" t="s">
        <v>1141</v>
      </c>
      <c r="H5233" s="153">
        <v>9</v>
      </c>
      <c r="I5233" s="151">
        <v>17</v>
      </c>
      <c r="J5233" s="154" t="s">
        <v>72</v>
      </c>
    </row>
    <row r="5234" spans="1:10" x14ac:dyDescent="0.3">
      <c r="A5234" s="151">
        <v>5233</v>
      </c>
      <c r="B5234" s="151" t="s">
        <v>10997</v>
      </c>
      <c r="C5234" s="151" t="s">
        <v>10998</v>
      </c>
      <c r="D5234" s="151" t="s">
        <v>10971</v>
      </c>
      <c r="E5234" s="151" t="s">
        <v>10972</v>
      </c>
      <c r="F5234" s="151">
        <v>8</v>
      </c>
      <c r="G5234" s="151" t="s">
        <v>1141</v>
      </c>
      <c r="H5234" s="153">
        <v>9</v>
      </c>
      <c r="I5234" s="151">
        <v>17</v>
      </c>
      <c r="J5234" s="154" t="s">
        <v>72</v>
      </c>
    </row>
    <row r="5235" spans="1:10" x14ac:dyDescent="0.3">
      <c r="A5235" s="151">
        <v>5234</v>
      </c>
      <c r="B5235" s="151" t="s">
        <v>10999</v>
      </c>
      <c r="C5235" s="151" t="s">
        <v>11000</v>
      </c>
      <c r="D5235" s="151" t="s">
        <v>11001</v>
      </c>
      <c r="E5235" s="151" t="s">
        <v>11002</v>
      </c>
      <c r="F5235" s="151">
        <v>8</v>
      </c>
      <c r="G5235" s="151" t="s">
        <v>1141</v>
      </c>
      <c r="H5235" s="153">
        <v>8</v>
      </c>
      <c r="I5235" s="151">
        <v>16</v>
      </c>
      <c r="J5235" s="154" t="s">
        <v>161</v>
      </c>
    </row>
    <row r="5236" spans="1:10" x14ac:dyDescent="0.3">
      <c r="A5236" s="151">
        <v>5235</v>
      </c>
      <c r="B5236" s="151" t="s">
        <v>11003</v>
      </c>
      <c r="C5236" s="151" t="s">
        <v>11004</v>
      </c>
      <c r="D5236" s="151" t="s">
        <v>11001</v>
      </c>
      <c r="E5236" s="151" t="s">
        <v>11002</v>
      </c>
      <c r="F5236" s="151">
        <v>8</v>
      </c>
      <c r="G5236" s="151" t="s">
        <v>1141</v>
      </c>
      <c r="H5236" s="153">
        <v>8</v>
      </c>
      <c r="I5236" s="151">
        <v>16</v>
      </c>
      <c r="J5236" s="154" t="s">
        <v>161</v>
      </c>
    </row>
    <row r="5237" spans="1:10" x14ac:dyDescent="0.3">
      <c r="A5237" s="151">
        <v>5236</v>
      </c>
      <c r="B5237" s="151" t="s">
        <v>11005</v>
      </c>
      <c r="C5237" s="151" t="s">
        <v>11006</v>
      </c>
      <c r="D5237" s="151" t="s">
        <v>11001</v>
      </c>
      <c r="E5237" s="151" t="s">
        <v>11002</v>
      </c>
      <c r="F5237" s="151">
        <v>8</v>
      </c>
      <c r="G5237" s="151" t="s">
        <v>1141</v>
      </c>
      <c r="H5237" s="153">
        <v>8</v>
      </c>
      <c r="I5237" s="151">
        <v>16</v>
      </c>
      <c r="J5237" s="154" t="s">
        <v>161</v>
      </c>
    </row>
    <row r="5238" spans="1:10" x14ac:dyDescent="0.3">
      <c r="A5238" s="151">
        <v>5237</v>
      </c>
      <c r="B5238" s="151" t="s">
        <v>11007</v>
      </c>
      <c r="C5238" s="151" t="s">
        <v>11008</v>
      </c>
      <c r="D5238" s="151" t="s">
        <v>11001</v>
      </c>
      <c r="E5238" s="151" t="s">
        <v>11002</v>
      </c>
      <c r="F5238" s="151">
        <v>8</v>
      </c>
      <c r="G5238" s="151" t="s">
        <v>1141</v>
      </c>
      <c r="H5238" s="153">
        <v>8</v>
      </c>
      <c r="I5238" s="151">
        <v>16</v>
      </c>
      <c r="J5238" s="154" t="s">
        <v>161</v>
      </c>
    </row>
    <row r="5239" spans="1:10" x14ac:dyDescent="0.3">
      <c r="A5239" s="151">
        <v>5238</v>
      </c>
      <c r="B5239" s="151" t="s">
        <v>11009</v>
      </c>
      <c r="C5239" s="151" t="s">
        <v>11010</v>
      </c>
      <c r="D5239" s="151" t="s">
        <v>11001</v>
      </c>
      <c r="E5239" s="151" t="s">
        <v>11002</v>
      </c>
      <c r="F5239" s="151">
        <v>8</v>
      </c>
      <c r="G5239" s="151" t="s">
        <v>1141</v>
      </c>
      <c r="H5239" s="153">
        <v>8</v>
      </c>
      <c r="I5239" s="151">
        <v>16</v>
      </c>
      <c r="J5239" s="154" t="s">
        <v>161</v>
      </c>
    </row>
    <row r="5240" spans="1:10" x14ac:dyDescent="0.3">
      <c r="A5240" s="151">
        <v>5239</v>
      </c>
      <c r="B5240" s="151" t="s">
        <v>11011</v>
      </c>
      <c r="C5240" s="151" t="s">
        <v>11012</v>
      </c>
      <c r="D5240" s="151" t="s">
        <v>11001</v>
      </c>
      <c r="E5240" s="151" t="s">
        <v>11002</v>
      </c>
      <c r="F5240" s="151">
        <v>8</v>
      </c>
      <c r="G5240" s="151" t="s">
        <v>1141</v>
      </c>
      <c r="H5240" s="153">
        <v>8</v>
      </c>
      <c r="I5240" s="151">
        <v>16</v>
      </c>
      <c r="J5240" s="154" t="s">
        <v>161</v>
      </c>
    </row>
    <row r="5241" spans="1:10" x14ac:dyDescent="0.3">
      <c r="A5241" s="151">
        <v>5240</v>
      </c>
      <c r="B5241" s="151" t="s">
        <v>11013</v>
      </c>
      <c r="C5241" s="151" t="s">
        <v>11014</v>
      </c>
      <c r="D5241" s="151" t="s">
        <v>11001</v>
      </c>
      <c r="E5241" s="151" t="s">
        <v>11002</v>
      </c>
      <c r="F5241" s="151">
        <v>8</v>
      </c>
      <c r="G5241" s="151" t="s">
        <v>1141</v>
      </c>
      <c r="H5241" s="153">
        <v>8</v>
      </c>
      <c r="I5241" s="151">
        <v>16</v>
      </c>
      <c r="J5241" s="154" t="s">
        <v>161</v>
      </c>
    </row>
    <row r="5242" spans="1:10" x14ac:dyDescent="0.3">
      <c r="A5242" s="151">
        <v>5241</v>
      </c>
      <c r="B5242" s="151" t="s">
        <v>11015</v>
      </c>
      <c r="C5242" s="151" t="s">
        <v>11016</v>
      </c>
      <c r="D5242" s="151" t="s">
        <v>11001</v>
      </c>
      <c r="E5242" s="151" t="s">
        <v>11002</v>
      </c>
      <c r="F5242" s="151">
        <v>8</v>
      </c>
      <c r="G5242" s="151" t="s">
        <v>1141</v>
      </c>
      <c r="H5242" s="153">
        <v>8</v>
      </c>
      <c r="I5242" s="151">
        <v>16</v>
      </c>
      <c r="J5242" s="154" t="s">
        <v>161</v>
      </c>
    </row>
    <row r="5243" spans="1:10" x14ac:dyDescent="0.3">
      <c r="A5243" s="151">
        <v>5242</v>
      </c>
      <c r="B5243" s="151" t="s">
        <v>11017</v>
      </c>
      <c r="C5243" s="151" t="s">
        <v>11018</v>
      </c>
      <c r="D5243" s="151" t="s">
        <v>11001</v>
      </c>
      <c r="E5243" s="151" t="s">
        <v>11002</v>
      </c>
      <c r="F5243" s="151">
        <v>8</v>
      </c>
      <c r="G5243" s="151" t="s">
        <v>1141</v>
      </c>
      <c r="H5243" s="153">
        <v>8</v>
      </c>
      <c r="I5243" s="151">
        <v>16</v>
      </c>
      <c r="J5243" s="154" t="s">
        <v>161</v>
      </c>
    </row>
    <row r="5244" spans="1:10" x14ac:dyDescent="0.3">
      <c r="A5244" s="151">
        <v>5243</v>
      </c>
      <c r="B5244" s="151" t="s">
        <v>11019</v>
      </c>
      <c r="C5244" s="151" t="s">
        <v>11020</v>
      </c>
      <c r="D5244" s="151" t="s">
        <v>11001</v>
      </c>
      <c r="E5244" s="151" t="s">
        <v>11002</v>
      </c>
      <c r="F5244" s="151">
        <v>8</v>
      </c>
      <c r="G5244" s="151" t="s">
        <v>1141</v>
      </c>
      <c r="H5244" s="153">
        <v>8</v>
      </c>
      <c r="I5244" s="151">
        <v>16</v>
      </c>
      <c r="J5244" s="154" t="s">
        <v>161</v>
      </c>
    </row>
    <row r="5245" spans="1:10" x14ac:dyDescent="0.3">
      <c r="A5245" s="151">
        <v>5244</v>
      </c>
      <c r="B5245" s="151" t="s">
        <v>11021</v>
      </c>
      <c r="C5245" s="151" t="s">
        <v>11022</v>
      </c>
      <c r="D5245" s="151" t="s">
        <v>11001</v>
      </c>
      <c r="E5245" s="151" t="s">
        <v>11002</v>
      </c>
      <c r="F5245" s="151">
        <v>8</v>
      </c>
      <c r="G5245" s="151" t="s">
        <v>1141</v>
      </c>
      <c r="H5245" s="153">
        <v>8</v>
      </c>
      <c r="I5245" s="151">
        <v>16</v>
      </c>
      <c r="J5245" s="154" t="s">
        <v>161</v>
      </c>
    </row>
    <row r="5246" spans="1:10" x14ac:dyDescent="0.3">
      <c r="A5246" s="151">
        <v>5245</v>
      </c>
      <c r="B5246" s="151" t="s">
        <v>11023</v>
      </c>
      <c r="C5246" s="151" t="s">
        <v>11024</v>
      </c>
      <c r="D5246" s="151" t="s">
        <v>11001</v>
      </c>
      <c r="E5246" s="151" t="s">
        <v>11002</v>
      </c>
      <c r="F5246" s="151">
        <v>8</v>
      </c>
      <c r="G5246" s="151" t="s">
        <v>1141</v>
      </c>
      <c r="H5246" s="153">
        <v>8</v>
      </c>
      <c r="I5246" s="151">
        <v>16</v>
      </c>
      <c r="J5246" s="154" t="s">
        <v>161</v>
      </c>
    </row>
    <row r="5247" spans="1:10" x14ac:dyDescent="0.3">
      <c r="A5247" s="151">
        <v>5246</v>
      </c>
      <c r="B5247" s="151" t="s">
        <v>11025</v>
      </c>
      <c r="C5247" s="151" t="s">
        <v>11026</v>
      </c>
      <c r="D5247" s="151" t="s">
        <v>11001</v>
      </c>
      <c r="E5247" s="151" t="s">
        <v>11002</v>
      </c>
      <c r="F5247" s="151">
        <v>8</v>
      </c>
      <c r="G5247" s="151" t="s">
        <v>1141</v>
      </c>
      <c r="H5247" s="153">
        <v>8</v>
      </c>
      <c r="I5247" s="151">
        <v>16</v>
      </c>
      <c r="J5247" s="154" t="s">
        <v>161</v>
      </c>
    </row>
    <row r="5248" spans="1:10" x14ac:dyDescent="0.3">
      <c r="A5248" s="151">
        <v>5247</v>
      </c>
      <c r="B5248" s="151" t="s">
        <v>11027</v>
      </c>
      <c r="C5248" s="151" t="s">
        <v>11028</v>
      </c>
      <c r="D5248" s="151" t="s">
        <v>11029</v>
      </c>
      <c r="E5248" s="151" t="s">
        <v>11030</v>
      </c>
      <c r="F5248" s="151">
        <v>8</v>
      </c>
      <c r="G5248" s="151" t="s">
        <v>1141</v>
      </c>
      <c r="H5248" s="153">
        <v>9</v>
      </c>
      <c r="I5248" s="151">
        <v>17</v>
      </c>
      <c r="J5248" s="154" t="s">
        <v>72</v>
      </c>
    </row>
    <row r="5249" spans="1:10" x14ac:dyDescent="0.3">
      <c r="A5249" s="151">
        <v>5248</v>
      </c>
      <c r="B5249" s="151" t="s">
        <v>11031</v>
      </c>
      <c r="C5249" s="151" t="s">
        <v>11032</v>
      </c>
      <c r="D5249" s="151" t="s">
        <v>11029</v>
      </c>
      <c r="E5249" s="151" t="s">
        <v>11030</v>
      </c>
      <c r="F5249" s="151">
        <v>8</v>
      </c>
      <c r="G5249" s="151" t="s">
        <v>1141</v>
      </c>
      <c r="H5249" s="153">
        <v>9</v>
      </c>
      <c r="I5249" s="151">
        <v>17</v>
      </c>
      <c r="J5249" s="154" t="s">
        <v>72</v>
      </c>
    </row>
    <row r="5250" spans="1:10" x14ac:dyDescent="0.3">
      <c r="A5250" s="151">
        <v>5249</v>
      </c>
      <c r="B5250" s="151" t="s">
        <v>11033</v>
      </c>
      <c r="C5250" s="151" t="s">
        <v>11034</v>
      </c>
      <c r="D5250" s="151" t="s">
        <v>11029</v>
      </c>
      <c r="E5250" s="151" t="s">
        <v>11030</v>
      </c>
      <c r="F5250" s="151">
        <v>8</v>
      </c>
      <c r="G5250" s="151" t="s">
        <v>1141</v>
      </c>
      <c r="H5250" s="153">
        <v>9</v>
      </c>
      <c r="I5250" s="151">
        <v>17</v>
      </c>
      <c r="J5250" s="154" t="s">
        <v>72</v>
      </c>
    </row>
    <row r="5251" spans="1:10" x14ac:dyDescent="0.3">
      <c r="A5251" s="151">
        <v>5250</v>
      </c>
      <c r="B5251" s="151" t="s">
        <v>11035</v>
      </c>
      <c r="C5251" s="151" t="s">
        <v>11036</v>
      </c>
      <c r="D5251" s="151" t="s">
        <v>11029</v>
      </c>
      <c r="E5251" s="151" t="s">
        <v>11030</v>
      </c>
      <c r="F5251" s="151">
        <v>8</v>
      </c>
      <c r="G5251" s="151" t="s">
        <v>1141</v>
      </c>
      <c r="H5251" s="153">
        <v>9</v>
      </c>
      <c r="I5251" s="151">
        <v>17</v>
      </c>
      <c r="J5251" s="154" t="s">
        <v>72</v>
      </c>
    </row>
    <row r="5252" spans="1:10" x14ac:dyDescent="0.3">
      <c r="A5252" s="151">
        <v>5251</v>
      </c>
      <c r="B5252" s="151" t="s">
        <v>11037</v>
      </c>
      <c r="C5252" s="151" t="s">
        <v>11038</v>
      </c>
      <c r="D5252" s="151" t="s">
        <v>11029</v>
      </c>
      <c r="E5252" s="151" t="s">
        <v>11030</v>
      </c>
      <c r="F5252" s="151">
        <v>8</v>
      </c>
      <c r="G5252" s="151" t="s">
        <v>1141</v>
      </c>
      <c r="H5252" s="153">
        <v>8</v>
      </c>
      <c r="I5252" s="151">
        <v>16</v>
      </c>
      <c r="J5252" s="154" t="s">
        <v>161</v>
      </c>
    </row>
    <row r="5253" spans="1:10" x14ac:dyDescent="0.3">
      <c r="A5253" s="151">
        <v>5252</v>
      </c>
      <c r="B5253" s="151" t="s">
        <v>11039</v>
      </c>
      <c r="C5253" s="151" t="s">
        <v>11040</v>
      </c>
      <c r="D5253" s="151" t="s">
        <v>11029</v>
      </c>
      <c r="E5253" s="151" t="s">
        <v>11030</v>
      </c>
      <c r="F5253" s="151">
        <v>8</v>
      </c>
      <c r="G5253" s="151" t="s">
        <v>1141</v>
      </c>
      <c r="H5253" s="153">
        <v>9</v>
      </c>
      <c r="I5253" s="151">
        <v>17</v>
      </c>
      <c r="J5253" s="154" t="s">
        <v>72</v>
      </c>
    </row>
    <row r="5254" spans="1:10" x14ac:dyDescent="0.3">
      <c r="A5254" s="151">
        <v>5253</v>
      </c>
      <c r="B5254" s="151" t="s">
        <v>11041</v>
      </c>
      <c r="C5254" s="151" t="s">
        <v>11042</v>
      </c>
      <c r="D5254" s="151" t="s">
        <v>11029</v>
      </c>
      <c r="E5254" s="151" t="s">
        <v>11030</v>
      </c>
      <c r="F5254" s="151">
        <v>8</v>
      </c>
      <c r="G5254" s="151" t="s">
        <v>1141</v>
      </c>
      <c r="H5254" s="153">
        <v>8</v>
      </c>
      <c r="I5254" s="151">
        <v>16</v>
      </c>
      <c r="J5254" s="154" t="s">
        <v>161</v>
      </c>
    </row>
    <row r="5255" spans="1:10" x14ac:dyDescent="0.3">
      <c r="A5255" s="151">
        <v>5254</v>
      </c>
      <c r="B5255" s="151" t="s">
        <v>11043</v>
      </c>
      <c r="C5255" s="151" t="s">
        <v>11044</v>
      </c>
      <c r="D5255" s="151" t="s">
        <v>11029</v>
      </c>
      <c r="E5255" s="151" t="s">
        <v>11030</v>
      </c>
      <c r="F5255" s="151">
        <v>8</v>
      </c>
      <c r="G5255" s="151" t="s">
        <v>1141</v>
      </c>
      <c r="H5255" s="153">
        <v>8</v>
      </c>
      <c r="I5255" s="151">
        <v>16</v>
      </c>
      <c r="J5255" s="154" t="s">
        <v>161</v>
      </c>
    </row>
    <row r="5256" spans="1:10" x14ac:dyDescent="0.3">
      <c r="A5256" s="151">
        <v>5255</v>
      </c>
      <c r="B5256" s="151" t="s">
        <v>11045</v>
      </c>
      <c r="C5256" s="151" t="s">
        <v>11046</v>
      </c>
      <c r="D5256" s="151" t="s">
        <v>11029</v>
      </c>
      <c r="E5256" s="151" t="s">
        <v>11030</v>
      </c>
      <c r="F5256" s="151">
        <v>8</v>
      </c>
      <c r="G5256" s="151" t="s">
        <v>1141</v>
      </c>
      <c r="H5256" s="153">
        <v>9</v>
      </c>
      <c r="I5256" s="151">
        <v>17</v>
      </c>
      <c r="J5256" s="154" t="s">
        <v>88</v>
      </c>
    </row>
    <row r="5257" spans="1:10" x14ac:dyDescent="0.3">
      <c r="A5257" s="151">
        <v>5256</v>
      </c>
      <c r="B5257" s="151" t="s">
        <v>11047</v>
      </c>
      <c r="C5257" s="151" t="s">
        <v>11048</v>
      </c>
      <c r="D5257" s="151" t="s">
        <v>11029</v>
      </c>
      <c r="E5257" s="151" t="s">
        <v>11030</v>
      </c>
      <c r="F5257" s="151">
        <v>8</v>
      </c>
      <c r="G5257" s="151" t="s">
        <v>1141</v>
      </c>
      <c r="H5257" s="153">
        <v>8</v>
      </c>
      <c r="I5257" s="151">
        <v>16</v>
      </c>
      <c r="J5257" s="154" t="s">
        <v>161</v>
      </c>
    </row>
    <row r="5258" spans="1:10" x14ac:dyDescent="0.3">
      <c r="A5258" s="151">
        <v>5257</v>
      </c>
      <c r="B5258" s="151" t="s">
        <v>11049</v>
      </c>
      <c r="C5258" s="151" t="s">
        <v>11050</v>
      </c>
      <c r="D5258" s="151" t="s">
        <v>11029</v>
      </c>
      <c r="E5258" s="151" t="s">
        <v>11030</v>
      </c>
      <c r="F5258" s="151">
        <v>8</v>
      </c>
      <c r="G5258" s="151" t="s">
        <v>1141</v>
      </c>
      <c r="H5258" s="153">
        <v>8</v>
      </c>
      <c r="I5258" s="151">
        <v>16</v>
      </c>
      <c r="J5258" s="154" t="s">
        <v>161</v>
      </c>
    </row>
    <row r="5259" spans="1:10" x14ac:dyDescent="0.3">
      <c r="A5259" s="151">
        <v>5258</v>
      </c>
      <c r="B5259" s="151" t="s">
        <v>11051</v>
      </c>
      <c r="C5259" s="151" t="s">
        <v>11052</v>
      </c>
      <c r="D5259" s="151" t="s">
        <v>11029</v>
      </c>
      <c r="E5259" s="151" t="s">
        <v>11030</v>
      </c>
      <c r="F5259" s="151">
        <v>8</v>
      </c>
      <c r="G5259" s="151" t="s">
        <v>1141</v>
      </c>
      <c r="H5259" s="153">
        <v>9</v>
      </c>
      <c r="I5259" s="151">
        <v>17</v>
      </c>
      <c r="J5259" s="154" t="s">
        <v>88</v>
      </c>
    </row>
    <row r="5260" spans="1:10" x14ac:dyDescent="0.3">
      <c r="A5260" s="151">
        <v>5259</v>
      </c>
      <c r="B5260" s="151" t="s">
        <v>11053</v>
      </c>
      <c r="C5260" s="151" t="s">
        <v>11054</v>
      </c>
      <c r="D5260" s="151" t="s">
        <v>11029</v>
      </c>
      <c r="E5260" s="151" t="s">
        <v>11030</v>
      </c>
      <c r="F5260" s="151">
        <v>8</v>
      </c>
      <c r="G5260" s="151" t="s">
        <v>1141</v>
      </c>
      <c r="H5260" s="153">
        <v>8</v>
      </c>
      <c r="I5260" s="151">
        <v>16</v>
      </c>
      <c r="J5260" s="154" t="s">
        <v>161</v>
      </c>
    </row>
    <row r="5261" spans="1:10" x14ac:dyDescent="0.3">
      <c r="A5261" s="151">
        <v>5260</v>
      </c>
      <c r="B5261" s="151" t="s">
        <v>11055</v>
      </c>
      <c r="C5261" s="151" t="s">
        <v>11056</v>
      </c>
      <c r="D5261" s="151" t="s">
        <v>11029</v>
      </c>
      <c r="E5261" s="151" t="s">
        <v>11030</v>
      </c>
      <c r="F5261" s="151">
        <v>8</v>
      </c>
      <c r="G5261" s="151" t="s">
        <v>1141</v>
      </c>
      <c r="H5261" s="153">
        <v>9</v>
      </c>
      <c r="I5261" s="151">
        <v>17</v>
      </c>
      <c r="J5261" s="154" t="s">
        <v>88</v>
      </c>
    </row>
    <row r="5262" spans="1:10" x14ac:dyDescent="0.3">
      <c r="A5262" s="151">
        <v>5261</v>
      </c>
      <c r="B5262" s="151" t="s">
        <v>11057</v>
      </c>
      <c r="C5262" s="151" t="s">
        <v>11058</v>
      </c>
      <c r="D5262" s="151" t="s">
        <v>11029</v>
      </c>
      <c r="E5262" s="151" t="s">
        <v>11030</v>
      </c>
      <c r="F5262" s="151">
        <v>8</v>
      </c>
      <c r="G5262" s="151" t="s">
        <v>1141</v>
      </c>
      <c r="H5262" s="153">
        <v>8</v>
      </c>
      <c r="I5262" s="151">
        <v>16</v>
      </c>
      <c r="J5262" s="154" t="s">
        <v>161</v>
      </c>
    </row>
    <row r="5263" spans="1:10" x14ac:dyDescent="0.3">
      <c r="A5263" s="151">
        <v>5262</v>
      </c>
      <c r="B5263" s="151" t="s">
        <v>11059</v>
      </c>
      <c r="C5263" s="151" t="s">
        <v>11060</v>
      </c>
      <c r="D5263" s="151" t="s">
        <v>11029</v>
      </c>
      <c r="E5263" s="151" t="s">
        <v>11030</v>
      </c>
      <c r="F5263" s="151">
        <v>8</v>
      </c>
      <c r="G5263" s="151" t="s">
        <v>1141</v>
      </c>
      <c r="H5263" s="153">
        <v>8</v>
      </c>
      <c r="I5263" s="151">
        <v>16</v>
      </c>
      <c r="J5263" s="154" t="s">
        <v>161</v>
      </c>
    </row>
    <row r="5264" spans="1:10" x14ac:dyDescent="0.3">
      <c r="A5264" s="151">
        <v>5263</v>
      </c>
      <c r="B5264" s="151" t="s">
        <v>11061</v>
      </c>
      <c r="C5264" s="151" t="s">
        <v>11062</v>
      </c>
      <c r="D5264" s="151" t="s">
        <v>11029</v>
      </c>
      <c r="E5264" s="151" t="s">
        <v>11030</v>
      </c>
      <c r="F5264" s="151">
        <v>8</v>
      </c>
      <c r="G5264" s="151" t="s">
        <v>1141</v>
      </c>
      <c r="H5264" s="153">
        <v>8</v>
      </c>
      <c r="I5264" s="151">
        <v>16</v>
      </c>
      <c r="J5264" s="154" t="s">
        <v>161</v>
      </c>
    </row>
    <row r="5265" spans="1:10" x14ac:dyDescent="0.3">
      <c r="A5265" s="151">
        <v>5264</v>
      </c>
      <c r="B5265" s="151" t="s">
        <v>11063</v>
      </c>
      <c r="C5265" s="151" t="s">
        <v>11064</v>
      </c>
      <c r="D5265" s="151" t="s">
        <v>11029</v>
      </c>
      <c r="E5265" s="151" t="s">
        <v>11030</v>
      </c>
      <c r="F5265" s="151">
        <v>8</v>
      </c>
      <c r="G5265" s="151" t="s">
        <v>1141</v>
      </c>
      <c r="H5265" s="153">
        <v>8</v>
      </c>
      <c r="I5265" s="151">
        <v>16</v>
      </c>
      <c r="J5265" s="154" t="s">
        <v>161</v>
      </c>
    </row>
    <row r="5266" spans="1:10" x14ac:dyDescent="0.3">
      <c r="A5266" s="151">
        <v>5265</v>
      </c>
      <c r="B5266" s="151" t="s">
        <v>11065</v>
      </c>
      <c r="C5266" s="151" t="s">
        <v>11066</v>
      </c>
      <c r="D5266" s="151" t="s">
        <v>11029</v>
      </c>
      <c r="E5266" s="151" t="s">
        <v>11030</v>
      </c>
      <c r="F5266" s="151">
        <v>8</v>
      </c>
      <c r="G5266" s="151" t="s">
        <v>1141</v>
      </c>
      <c r="H5266" s="153">
        <v>8</v>
      </c>
      <c r="I5266" s="151">
        <v>16</v>
      </c>
      <c r="J5266" s="154" t="s">
        <v>161</v>
      </c>
    </row>
    <row r="5267" spans="1:10" x14ac:dyDescent="0.3">
      <c r="A5267" s="151">
        <v>5266</v>
      </c>
      <c r="B5267" s="151" t="s">
        <v>11067</v>
      </c>
      <c r="C5267" s="151" t="s">
        <v>11068</v>
      </c>
      <c r="D5267" s="151" t="s">
        <v>11029</v>
      </c>
      <c r="E5267" s="151" t="s">
        <v>11030</v>
      </c>
      <c r="F5267" s="151">
        <v>8</v>
      </c>
      <c r="G5267" s="151" t="s">
        <v>1141</v>
      </c>
      <c r="H5267" s="153">
        <v>8</v>
      </c>
      <c r="I5267" s="151">
        <v>16</v>
      </c>
      <c r="J5267" s="154" t="s">
        <v>161</v>
      </c>
    </row>
    <row r="5268" spans="1:10" x14ac:dyDescent="0.3">
      <c r="A5268" s="151">
        <v>5267</v>
      </c>
      <c r="B5268" s="151" t="s">
        <v>11069</v>
      </c>
      <c r="C5268" s="151" t="s">
        <v>11070</v>
      </c>
      <c r="D5268" s="151" t="s">
        <v>11029</v>
      </c>
      <c r="E5268" s="151" t="s">
        <v>11030</v>
      </c>
      <c r="F5268" s="151">
        <v>8</v>
      </c>
      <c r="G5268" s="151" t="s">
        <v>1141</v>
      </c>
      <c r="H5268" s="153">
        <v>9</v>
      </c>
      <c r="I5268" s="151">
        <v>17</v>
      </c>
      <c r="J5268" s="154" t="s">
        <v>72</v>
      </c>
    </row>
    <row r="5269" spans="1:10" x14ac:dyDescent="0.3">
      <c r="A5269" s="151">
        <v>5268</v>
      </c>
      <c r="B5269" s="151" t="s">
        <v>11071</v>
      </c>
      <c r="C5269" s="151" t="s">
        <v>11072</v>
      </c>
      <c r="D5269" s="151" t="s">
        <v>11029</v>
      </c>
      <c r="E5269" s="151" t="s">
        <v>11030</v>
      </c>
      <c r="F5269" s="151">
        <v>8</v>
      </c>
      <c r="G5269" s="151" t="s">
        <v>1141</v>
      </c>
      <c r="H5269" s="153">
        <v>8</v>
      </c>
      <c r="I5269" s="151">
        <v>16</v>
      </c>
      <c r="J5269" s="154" t="s">
        <v>161</v>
      </c>
    </row>
    <row r="5270" spans="1:10" x14ac:dyDescent="0.3">
      <c r="A5270" s="151">
        <v>5269</v>
      </c>
      <c r="B5270" s="151" t="s">
        <v>11073</v>
      </c>
      <c r="C5270" s="151" t="s">
        <v>11074</v>
      </c>
      <c r="D5270" s="151" t="s">
        <v>11075</v>
      </c>
      <c r="E5270" s="151" t="s">
        <v>11076</v>
      </c>
      <c r="F5270" s="151">
        <v>8</v>
      </c>
      <c r="G5270" s="151" t="s">
        <v>1141</v>
      </c>
      <c r="H5270" s="153">
        <v>9</v>
      </c>
      <c r="I5270" s="151">
        <v>17</v>
      </c>
      <c r="J5270" s="154" t="s">
        <v>72</v>
      </c>
    </row>
    <row r="5271" spans="1:10" x14ac:dyDescent="0.3">
      <c r="A5271" s="151">
        <v>5270</v>
      </c>
      <c r="B5271" s="151" t="s">
        <v>11077</v>
      </c>
      <c r="C5271" s="151" t="s">
        <v>11078</v>
      </c>
      <c r="D5271" s="151" t="s">
        <v>11075</v>
      </c>
      <c r="E5271" s="151" t="s">
        <v>11076</v>
      </c>
      <c r="F5271" s="151">
        <v>8</v>
      </c>
      <c r="G5271" s="151" t="s">
        <v>1141</v>
      </c>
      <c r="H5271" s="153">
        <v>9</v>
      </c>
      <c r="I5271" s="151">
        <v>17</v>
      </c>
      <c r="J5271" s="154" t="s">
        <v>72</v>
      </c>
    </row>
    <row r="5272" spans="1:10" x14ac:dyDescent="0.3">
      <c r="A5272" s="151">
        <v>5271</v>
      </c>
      <c r="B5272" s="151" t="s">
        <v>11079</v>
      </c>
      <c r="C5272" s="151" t="s">
        <v>11080</v>
      </c>
      <c r="D5272" s="151" t="s">
        <v>11075</v>
      </c>
      <c r="E5272" s="151" t="s">
        <v>11076</v>
      </c>
      <c r="F5272" s="151">
        <v>8</v>
      </c>
      <c r="G5272" s="151" t="s">
        <v>1141</v>
      </c>
      <c r="H5272" s="153">
        <v>9</v>
      </c>
      <c r="I5272" s="151">
        <v>17</v>
      </c>
      <c r="J5272" s="154" t="s">
        <v>72</v>
      </c>
    </row>
    <row r="5273" spans="1:10" x14ac:dyDescent="0.3">
      <c r="A5273" s="151">
        <v>5272</v>
      </c>
      <c r="B5273" s="151" t="s">
        <v>11081</v>
      </c>
      <c r="C5273" s="151" t="s">
        <v>11082</v>
      </c>
      <c r="D5273" s="151" t="s">
        <v>11075</v>
      </c>
      <c r="E5273" s="151" t="s">
        <v>11076</v>
      </c>
      <c r="F5273" s="151">
        <v>8</v>
      </c>
      <c r="G5273" s="151" t="s">
        <v>1141</v>
      </c>
      <c r="H5273" s="153">
        <v>8</v>
      </c>
      <c r="I5273" s="151">
        <v>16</v>
      </c>
      <c r="J5273" s="154" t="s">
        <v>161</v>
      </c>
    </row>
    <row r="5274" spans="1:10" x14ac:dyDescent="0.3">
      <c r="A5274" s="151">
        <v>5273</v>
      </c>
      <c r="B5274" s="151" t="s">
        <v>11083</v>
      </c>
      <c r="C5274" s="151" t="s">
        <v>11084</v>
      </c>
      <c r="D5274" s="151" t="s">
        <v>11075</v>
      </c>
      <c r="E5274" s="151" t="s">
        <v>11076</v>
      </c>
      <c r="F5274" s="151">
        <v>8</v>
      </c>
      <c r="G5274" s="151" t="s">
        <v>1141</v>
      </c>
      <c r="H5274" s="153">
        <v>8</v>
      </c>
      <c r="I5274" s="151">
        <v>16</v>
      </c>
      <c r="J5274" s="154" t="s">
        <v>161</v>
      </c>
    </row>
    <row r="5275" spans="1:10" x14ac:dyDescent="0.3">
      <c r="A5275" s="151">
        <v>5274</v>
      </c>
      <c r="B5275" s="151" t="s">
        <v>11085</v>
      </c>
      <c r="C5275" s="151" t="s">
        <v>11086</v>
      </c>
      <c r="D5275" s="151" t="s">
        <v>11075</v>
      </c>
      <c r="E5275" s="151" t="s">
        <v>11076</v>
      </c>
      <c r="F5275" s="151">
        <v>8</v>
      </c>
      <c r="G5275" s="151" t="s">
        <v>1141</v>
      </c>
      <c r="H5275" s="153">
        <v>9</v>
      </c>
      <c r="I5275" s="151">
        <v>17</v>
      </c>
      <c r="J5275" s="154" t="s">
        <v>72</v>
      </c>
    </row>
    <row r="5276" spans="1:10" x14ac:dyDescent="0.3">
      <c r="A5276" s="151">
        <v>5275</v>
      </c>
      <c r="B5276" s="151" t="s">
        <v>11087</v>
      </c>
      <c r="C5276" s="151" t="s">
        <v>11088</v>
      </c>
      <c r="D5276" s="151" t="s">
        <v>11075</v>
      </c>
      <c r="E5276" s="151" t="s">
        <v>11076</v>
      </c>
      <c r="F5276" s="151">
        <v>8</v>
      </c>
      <c r="G5276" s="151" t="s">
        <v>1141</v>
      </c>
      <c r="H5276" s="153">
        <v>8</v>
      </c>
      <c r="I5276" s="151">
        <v>16</v>
      </c>
      <c r="J5276" s="154" t="s">
        <v>161</v>
      </c>
    </row>
    <row r="5277" spans="1:10" x14ac:dyDescent="0.3">
      <c r="A5277" s="151">
        <v>5276</v>
      </c>
      <c r="B5277" s="151" t="s">
        <v>11089</v>
      </c>
      <c r="C5277" s="151" t="s">
        <v>11090</v>
      </c>
      <c r="D5277" s="151" t="s">
        <v>11075</v>
      </c>
      <c r="E5277" s="151" t="s">
        <v>11076</v>
      </c>
      <c r="F5277" s="151">
        <v>8</v>
      </c>
      <c r="G5277" s="151" t="s">
        <v>1141</v>
      </c>
      <c r="H5277" s="153">
        <v>8</v>
      </c>
      <c r="I5277" s="151">
        <v>16</v>
      </c>
      <c r="J5277" s="154" t="s">
        <v>161</v>
      </c>
    </row>
    <row r="5278" spans="1:10" x14ac:dyDescent="0.3">
      <c r="A5278" s="151">
        <v>5277</v>
      </c>
      <c r="B5278" s="151" t="s">
        <v>11091</v>
      </c>
      <c r="C5278" s="151" t="s">
        <v>11092</v>
      </c>
      <c r="D5278" s="151" t="s">
        <v>11075</v>
      </c>
      <c r="E5278" s="151" t="s">
        <v>11076</v>
      </c>
      <c r="F5278" s="151">
        <v>8</v>
      </c>
      <c r="G5278" s="151" t="s">
        <v>1141</v>
      </c>
      <c r="H5278" s="153">
        <v>9</v>
      </c>
      <c r="I5278" s="151">
        <v>17</v>
      </c>
      <c r="J5278" s="154" t="s">
        <v>72</v>
      </c>
    </row>
    <row r="5279" spans="1:10" x14ac:dyDescent="0.3">
      <c r="A5279" s="151">
        <v>5278</v>
      </c>
      <c r="B5279" s="151" t="s">
        <v>11093</v>
      </c>
      <c r="C5279" s="151" t="s">
        <v>11094</v>
      </c>
      <c r="D5279" s="151" t="s">
        <v>11075</v>
      </c>
      <c r="E5279" s="151" t="s">
        <v>11076</v>
      </c>
      <c r="F5279" s="151">
        <v>8</v>
      </c>
      <c r="G5279" s="151" t="s">
        <v>1141</v>
      </c>
      <c r="H5279" s="153">
        <v>9</v>
      </c>
      <c r="I5279" s="151">
        <v>17</v>
      </c>
      <c r="J5279" s="154" t="s">
        <v>72</v>
      </c>
    </row>
    <row r="5280" spans="1:10" x14ac:dyDescent="0.3">
      <c r="A5280" s="151">
        <v>5279</v>
      </c>
      <c r="B5280" s="151" t="s">
        <v>11095</v>
      </c>
      <c r="C5280" s="151" t="s">
        <v>11096</v>
      </c>
      <c r="D5280" s="151" t="s">
        <v>11075</v>
      </c>
      <c r="E5280" s="151" t="s">
        <v>11076</v>
      </c>
      <c r="F5280" s="151">
        <v>8</v>
      </c>
      <c r="G5280" s="151" t="s">
        <v>1141</v>
      </c>
      <c r="H5280" s="153">
        <v>8</v>
      </c>
      <c r="I5280" s="151">
        <v>16</v>
      </c>
      <c r="J5280" s="154" t="s">
        <v>161</v>
      </c>
    </row>
    <row r="5281" spans="1:10" x14ac:dyDescent="0.3">
      <c r="A5281" s="151">
        <v>5280</v>
      </c>
      <c r="B5281" s="151" t="s">
        <v>11097</v>
      </c>
      <c r="C5281" s="151" t="s">
        <v>11098</v>
      </c>
      <c r="D5281" s="151" t="s">
        <v>11075</v>
      </c>
      <c r="E5281" s="151" t="s">
        <v>11076</v>
      </c>
      <c r="F5281" s="151">
        <v>8</v>
      </c>
      <c r="G5281" s="151" t="s">
        <v>1141</v>
      </c>
      <c r="H5281" s="153">
        <v>8</v>
      </c>
      <c r="I5281" s="151">
        <v>16</v>
      </c>
      <c r="J5281" s="154" t="s">
        <v>161</v>
      </c>
    </row>
    <row r="5282" spans="1:10" x14ac:dyDescent="0.3">
      <c r="A5282" s="151">
        <v>5281</v>
      </c>
      <c r="B5282" s="151" t="s">
        <v>11099</v>
      </c>
      <c r="C5282" s="151" t="s">
        <v>11100</v>
      </c>
      <c r="D5282" s="151" t="s">
        <v>11075</v>
      </c>
      <c r="E5282" s="151" t="s">
        <v>11076</v>
      </c>
      <c r="F5282" s="151">
        <v>8</v>
      </c>
      <c r="G5282" s="151" t="s">
        <v>1141</v>
      </c>
      <c r="H5282" s="153">
        <v>8</v>
      </c>
      <c r="I5282" s="151">
        <v>16</v>
      </c>
      <c r="J5282" s="154" t="s">
        <v>161</v>
      </c>
    </row>
    <row r="5283" spans="1:10" x14ac:dyDescent="0.3">
      <c r="A5283" s="151">
        <v>5282</v>
      </c>
      <c r="B5283" s="151" t="s">
        <v>11101</v>
      </c>
      <c r="C5283" s="151" t="s">
        <v>11102</v>
      </c>
      <c r="D5283" s="151" t="s">
        <v>11075</v>
      </c>
      <c r="E5283" s="151" t="s">
        <v>11076</v>
      </c>
      <c r="F5283" s="151">
        <v>8</v>
      </c>
      <c r="G5283" s="151" t="s">
        <v>1141</v>
      </c>
      <c r="H5283" s="153">
        <v>8</v>
      </c>
      <c r="I5283" s="151">
        <v>16</v>
      </c>
      <c r="J5283" s="154" t="s">
        <v>161</v>
      </c>
    </row>
    <row r="5284" spans="1:10" x14ac:dyDescent="0.3">
      <c r="A5284" s="151">
        <v>5283</v>
      </c>
      <c r="B5284" s="151" t="s">
        <v>11103</v>
      </c>
      <c r="C5284" s="151" t="s">
        <v>11104</v>
      </c>
      <c r="D5284" s="151" t="s">
        <v>11075</v>
      </c>
      <c r="E5284" s="151" t="s">
        <v>11076</v>
      </c>
      <c r="F5284" s="151">
        <v>8</v>
      </c>
      <c r="G5284" s="151" t="s">
        <v>1141</v>
      </c>
      <c r="H5284" s="153">
        <v>8</v>
      </c>
      <c r="I5284" s="151">
        <v>16</v>
      </c>
      <c r="J5284" s="154" t="s">
        <v>161</v>
      </c>
    </row>
    <row r="5285" spans="1:10" x14ac:dyDescent="0.3">
      <c r="A5285" s="151">
        <v>5284</v>
      </c>
      <c r="B5285" s="151" t="s">
        <v>11105</v>
      </c>
      <c r="C5285" s="151" t="s">
        <v>11106</v>
      </c>
      <c r="D5285" s="151" t="s">
        <v>11075</v>
      </c>
      <c r="E5285" s="151" t="s">
        <v>11076</v>
      </c>
      <c r="F5285" s="151">
        <v>8</v>
      </c>
      <c r="G5285" s="151" t="s">
        <v>1141</v>
      </c>
      <c r="H5285" s="153">
        <v>8</v>
      </c>
      <c r="I5285" s="151">
        <v>16</v>
      </c>
      <c r="J5285" s="154" t="s">
        <v>161</v>
      </c>
    </row>
    <row r="5286" spans="1:10" x14ac:dyDescent="0.3">
      <c r="A5286" s="151">
        <v>5285</v>
      </c>
      <c r="B5286" s="151" t="s">
        <v>11107</v>
      </c>
      <c r="C5286" s="151" t="s">
        <v>11108</v>
      </c>
      <c r="D5286" s="151" t="s">
        <v>11075</v>
      </c>
      <c r="E5286" s="151" t="s">
        <v>11076</v>
      </c>
      <c r="F5286" s="151">
        <v>8</v>
      </c>
      <c r="G5286" s="151" t="s">
        <v>1141</v>
      </c>
      <c r="H5286" s="153">
        <v>8</v>
      </c>
      <c r="I5286" s="151">
        <v>16</v>
      </c>
      <c r="J5286" s="154" t="s">
        <v>161</v>
      </c>
    </row>
    <row r="5287" spans="1:10" x14ac:dyDescent="0.3">
      <c r="A5287" s="151">
        <v>5286</v>
      </c>
      <c r="B5287" s="151" t="s">
        <v>11109</v>
      </c>
      <c r="C5287" s="151" t="s">
        <v>11110</v>
      </c>
      <c r="D5287" s="151" t="s">
        <v>11075</v>
      </c>
      <c r="E5287" s="151" t="s">
        <v>11076</v>
      </c>
      <c r="F5287" s="151">
        <v>8</v>
      </c>
      <c r="G5287" s="151" t="s">
        <v>1141</v>
      </c>
      <c r="H5287" s="153">
        <v>9</v>
      </c>
      <c r="I5287" s="151">
        <v>17</v>
      </c>
      <c r="J5287" s="154" t="s">
        <v>72</v>
      </c>
    </row>
    <row r="5288" spans="1:10" x14ac:dyDescent="0.3">
      <c r="A5288" s="151">
        <v>5287</v>
      </c>
      <c r="B5288" s="151" t="s">
        <v>11111</v>
      </c>
      <c r="C5288" s="151" t="s">
        <v>11112</v>
      </c>
      <c r="D5288" s="151" t="s">
        <v>11113</v>
      </c>
      <c r="E5288" s="151" t="s">
        <v>11114</v>
      </c>
      <c r="F5288" s="151">
        <v>8</v>
      </c>
      <c r="G5288" s="151" t="s">
        <v>1141</v>
      </c>
      <c r="H5288" s="153">
        <v>9</v>
      </c>
      <c r="I5288" s="151">
        <v>17</v>
      </c>
      <c r="J5288" s="154" t="s">
        <v>88</v>
      </c>
    </row>
    <row r="5289" spans="1:10" x14ac:dyDescent="0.3">
      <c r="A5289" s="151">
        <v>5288</v>
      </c>
      <c r="B5289" s="151" t="s">
        <v>11115</v>
      </c>
      <c r="C5289" s="151" t="s">
        <v>11116</v>
      </c>
      <c r="D5289" s="151" t="s">
        <v>11113</v>
      </c>
      <c r="E5289" s="151" t="s">
        <v>11114</v>
      </c>
      <c r="F5289" s="151">
        <v>8</v>
      </c>
      <c r="G5289" s="151" t="s">
        <v>1141</v>
      </c>
      <c r="H5289" s="153">
        <v>9</v>
      </c>
      <c r="I5289" s="151">
        <v>17</v>
      </c>
      <c r="J5289" s="154" t="s">
        <v>72</v>
      </c>
    </row>
    <row r="5290" spans="1:10" x14ac:dyDescent="0.3">
      <c r="A5290" s="151">
        <v>5289</v>
      </c>
      <c r="B5290" s="151" t="s">
        <v>11117</v>
      </c>
      <c r="C5290" s="151" t="s">
        <v>11118</v>
      </c>
      <c r="D5290" s="151" t="s">
        <v>11113</v>
      </c>
      <c r="E5290" s="151" t="s">
        <v>11114</v>
      </c>
      <c r="F5290" s="151">
        <v>8</v>
      </c>
      <c r="G5290" s="151" t="s">
        <v>1141</v>
      </c>
      <c r="H5290" s="153">
        <v>9</v>
      </c>
      <c r="I5290" s="151">
        <v>17</v>
      </c>
      <c r="J5290" s="154" t="s">
        <v>88</v>
      </c>
    </row>
    <row r="5291" spans="1:10" x14ac:dyDescent="0.3">
      <c r="A5291" s="151">
        <v>5290</v>
      </c>
      <c r="B5291" s="151" t="s">
        <v>11119</v>
      </c>
      <c r="C5291" s="151" t="s">
        <v>11120</v>
      </c>
      <c r="D5291" s="151" t="s">
        <v>11113</v>
      </c>
      <c r="E5291" s="151" t="s">
        <v>11114</v>
      </c>
      <c r="F5291" s="151">
        <v>8</v>
      </c>
      <c r="G5291" s="151" t="s">
        <v>1141</v>
      </c>
      <c r="H5291" s="153">
        <v>9</v>
      </c>
      <c r="I5291" s="151">
        <v>17</v>
      </c>
      <c r="J5291" s="154" t="s">
        <v>72</v>
      </c>
    </row>
    <row r="5292" spans="1:10" x14ac:dyDescent="0.3">
      <c r="A5292" s="151">
        <v>5291</v>
      </c>
      <c r="B5292" s="151" t="s">
        <v>11121</v>
      </c>
      <c r="C5292" s="151" t="s">
        <v>11122</v>
      </c>
      <c r="D5292" s="151" t="s">
        <v>11113</v>
      </c>
      <c r="E5292" s="151" t="s">
        <v>11114</v>
      </c>
      <c r="F5292" s="151">
        <v>8</v>
      </c>
      <c r="G5292" s="151" t="s">
        <v>1141</v>
      </c>
      <c r="H5292" s="153">
        <v>9</v>
      </c>
      <c r="I5292" s="151">
        <v>17</v>
      </c>
      <c r="J5292" s="154" t="s">
        <v>72</v>
      </c>
    </row>
    <row r="5293" spans="1:10" x14ac:dyDescent="0.3">
      <c r="A5293" s="151">
        <v>5292</v>
      </c>
      <c r="B5293" s="151" t="s">
        <v>11123</v>
      </c>
      <c r="C5293" s="151" t="s">
        <v>11124</v>
      </c>
      <c r="D5293" s="151" t="s">
        <v>11113</v>
      </c>
      <c r="E5293" s="151" t="s">
        <v>11114</v>
      </c>
      <c r="F5293" s="151">
        <v>8</v>
      </c>
      <c r="G5293" s="151" t="s">
        <v>1141</v>
      </c>
      <c r="H5293" s="153">
        <v>8</v>
      </c>
      <c r="I5293" s="151">
        <v>16</v>
      </c>
      <c r="J5293" s="154" t="s">
        <v>161</v>
      </c>
    </row>
    <row r="5294" spans="1:10" x14ac:dyDescent="0.3">
      <c r="A5294" s="151">
        <v>5293</v>
      </c>
      <c r="B5294" s="151" t="s">
        <v>11125</v>
      </c>
      <c r="C5294" s="151" t="s">
        <v>11126</v>
      </c>
      <c r="D5294" s="151" t="s">
        <v>11113</v>
      </c>
      <c r="E5294" s="151" t="s">
        <v>11114</v>
      </c>
      <c r="F5294" s="151">
        <v>8</v>
      </c>
      <c r="G5294" s="151" t="s">
        <v>1141</v>
      </c>
      <c r="H5294" s="153">
        <v>8</v>
      </c>
      <c r="I5294" s="151">
        <v>16</v>
      </c>
      <c r="J5294" s="154" t="s">
        <v>161</v>
      </c>
    </row>
    <row r="5295" spans="1:10" x14ac:dyDescent="0.3">
      <c r="A5295" s="151">
        <v>5294</v>
      </c>
      <c r="B5295" s="151" t="s">
        <v>11127</v>
      </c>
      <c r="C5295" s="151" t="s">
        <v>11128</v>
      </c>
      <c r="D5295" s="151" t="s">
        <v>11113</v>
      </c>
      <c r="E5295" s="151" t="s">
        <v>11114</v>
      </c>
      <c r="F5295" s="151">
        <v>8</v>
      </c>
      <c r="G5295" s="151" t="s">
        <v>1141</v>
      </c>
      <c r="H5295" s="153">
        <v>8</v>
      </c>
      <c r="I5295" s="151">
        <v>16</v>
      </c>
      <c r="J5295" s="154" t="s">
        <v>161</v>
      </c>
    </row>
    <row r="5296" spans="1:10" x14ac:dyDescent="0.3">
      <c r="A5296" s="151">
        <v>5295</v>
      </c>
      <c r="B5296" s="151" t="s">
        <v>11129</v>
      </c>
      <c r="C5296" s="151" t="s">
        <v>11130</v>
      </c>
      <c r="D5296" s="151" t="s">
        <v>11113</v>
      </c>
      <c r="E5296" s="151" t="s">
        <v>11114</v>
      </c>
      <c r="F5296" s="151">
        <v>8</v>
      </c>
      <c r="G5296" s="151" t="s">
        <v>1141</v>
      </c>
      <c r="H5296" s="153">
        <v>8</v>
      </c>
      <c r="I5296" s="151">
        <v>16</v>
      </c>
      <c r="J5296" s="154" t="s">
        <v>161</v>
      </c>
    </row>
    <row r="5297" spans="1:10" x14ac:dyDescent="0.3">
      <c r="A5297" s="151">
        <v>5296</v>
      </c>
      <c r="B5297" s="151" t="s">
        <v>11131</v>
      </c>
      <c r="C5297" s="151" t="s">
        <v>11132</v>
      </c>
      <c r="D5297" s="151" t="s">
        <v>11113</v>
      </c>
      <c r="E5297" s="151" t="s">
        <v>11114</v>
      </c>
      <c r="F5297" s="151">
        <v>8</v>
      </c>
      <c r="G5297" s="151" t="s">
        <v>1141</v>
      </c>
      <c r="H5297" s="153">
        <v>9</v>
      </c>
      <c r="I5297" s="151">
        <v>17</v>
      </c>
      <c r="J5297" s="154" t="s">
        <v>72</v>
      </c>
    </row>
    <row r="5298" spans="1:10" x14ac:dyDescent="0.3">
      <c r="A5298" s="151">
        <v>5297</v>
      </c>
      <c r="B5298" s="151" t="s">
        <v>11133</v>
      </c>
      <c r="C5298" s="151" t="s">
        <v>11134</v>
      </c>
      <c r="D5298" s="151" t="s">
        <v>11113</v>
      </c>
      <c r="E5298" s="151" t="s">
        <v>11114</v>
      </c>
      <c r="F5298" s="151">
        <v>8</v>
      </c>
      <c r="G5298" s="151" t="s">
        <v>1141</v>
      </c>
      <c r="H5298" s="153">
        <v>8</v>
      </c>
      <c r="I5298" s="151">
        <v>16</v>
      </c>
      <c r="J5298" s="154" t="s">
        <v>161</v>
      </c>
    </row>
    <row r="5299" spans="1:10" x14ac:dyDescent="0.3">
      <c r="A5299" s="151">
        <v>5298</v>
      </c>
      <c r="B5299" s="151" t="s">
        <v>11135</v>
      </c>
      <c r="C5299" s="151" t="s">
        <v>11136</v>
      </c>
      <c r="D5299" s="151" t="s">
        <v>11113</v>
      </c>
      <c r="E5299" s="151" t="s">
        <v>11114</v>
      </c>
      <c r="F5299" s="151">
        <v>8</v>
      </c>
      <c r="G5299" s="151" t="s">
        <v>1141</v>
      </c>
      <c r="H5299" s="153">
        <v>8</v>
      </c>
      <c r="I5299" s="151">
        <v>16</v>
      </c>
      <c r="J5299" s="154" t="s">
        <v>161</v>
      </c>
    </row>
    <row r="5300" spans="1:10" x14ac:dyDescent="0.3">
      <c r="A5300" s="151">
        <v>5299</v>
      </c>
      <c r="B5300" s="151" t="s">
        <v>11137</v>
      </c>
      <c r="C5300" s="151" t="s">
        <v>11138</v>
      </c>
      <c r="D5300" s="151" t="s">
        <v>11113</v>
      </c>
      <c r="E5300" s="151" t="s">
        <v>11114</v>
      </c>
      <c r="F5300" s="151">
        <v>8</v>
      </c>
      <c r="G5300" s="151" t="s">
        <v>1141</v>
      </c>
      <c r="H5300" s="153">
        <v>8</v>
      </c>
      <c r="I5300" s="151">
        <v>16</v>
      </c>
      <c r="J5300" s="154" t="s">
        <v>161</v>
      </c>
    </row>
    <row r="5301" spans="1:10" x14ac:dyDescent="0.3">
      <c r="A5301" s="151">
        <v>5300</v>
      </c>
      <c r="B5301" s="151" t="s">
        <v>11139</v>
      </c>
      <c r="C5301" s="151" t="s">
        <v>11140</v>
      </c>
      <c r="D5301" s="151" t="s">
        <v>11141</v>
      </c>
      <c r="E5301" s="151" t="s">
        <v>11142</v>
      </c>
      <c r="F5301" s="151">
        <v>8</v>
      </c>
      <c r="G5301" s="151" t="s">
        <v>1141</v>
      </c>
      <c r="H5301" s="153">
        <v>9</v>
      </c>
      <c r="I5301" s="151">
        <v>17</v>
      </c>
      <c r="J5301" s="154" t="s">
        <v>88</v>
      </c>
    </row>
    <row r="5302" spans="1:10" x14ac:dyDescent="0.3">
      <c r="A5302" s="151">
        <v>5301</v>
      </c>
      <c r="B5302" s="151" t="s">
        <v>11143</v>
      </c>
      <c r="C5302" s="151" t="s">
        <v>11144</v>
      </c>
      <c r="D5302" s="151" t="s">
        <v>11141</v>
      </c>
      <c r="E5302" s="151" t="s">
        <v>11142</v>
      </c>
      <c r="F5302" s="151">
        <v>8</v>
      </c>
      <c r="G5302" s="151" t="s">
        <v>1141</v>
      </c>
      <c r="H5302" s="153">
        <v>9</v>
      </c>
      <c r="I5302" s="151">
        <v>17</v>
      </c>
      <c r="J5302" s="154" t="s">
        <v>72</v>
      </c>
    </row>
    <row r="5303" spans="1:10" x14ac:dyDescent="0.3">
      <c r="A5303" s="151">
        <v>5302</v>
      </c>
      <c r="B5303" s="151" t="s">
        <v>11145</v>
      </c>
      <c r="C5303" s="151" t="s">
        <v>11146</v>
      </c>
      <c r="D5303" s="151" t="s">
        <v>11141</v>
      </c>
      <c r="E5303" s="151" t="s">
        <v>11142</v>
      </c>
      <c r="F5303" s="151">
        <v>8</v>
      </c>
      <c r="G5303" s="151" t="s">
        <v>1141</v>
      </c>
      <c r="H5303" s="153">
        <v>8</v>
      </c>
      <c r="I5303" s="151">
        <v>16</v>
      </c>
      <c r="J5303" s="154" t="s">
        <v>161</v>
      </c>
    </row>
    <row r="5304" spans="1:10" x14ac:dyDescent="0.3">
      <c r="A5304" s="151">
        <v>5303</v>
      </c>
      <c r="B5304" s="151" t="s">
        <v>11147</v>
      </c>
      <c r="C5304" s="151" t="s">
        <v>11148</v>
      </c>
      <c r="D5304" s="151" t="s">
        <v>11141</v>
      </c>
      <c r="E5304" s="151" t="s">
        <v>11142</v>
      </c>
      <c r="F5304" s="151">
        <v>8</v>
      </c>
      <c r="G5304" s="151" t="s">
        <v>1141</v>
      </c>
      <c r="H5304" s="153">
        <v>8</v>
      </c>
      <c r="I5304" s="151">
        <v>16</v>
      </c>
      <c r="J5304" s="154" t="s">
        <v>161</v>
      </c>
    </row>
    <row r="5305" spans="1:10" x14ac:dyDescent="0.3">
      <c r="A5305" s="151">
        <v>5304</v>
      </c>
      <c r="B5305" s="151" t="s">
        <v>11149</v>
      </c>
      <c r="C5305" s="151" t="s">
        <v>11150</v>
      </c>
      <c r="D5305" s="151" t="s">
        <v>11141</v>
      </c>
      <c r="E5305" s="151" t="s">
        <v>11142</v>
      </c>
      <c r="F5305" s="151">
        <v>8</v>
      </c>
      <c r="G5305" s="151" t="s">
        <v>1141</v>
      </c>
      <c r="H5305" s="153">
        <v>9</v>
      </c>
      <c r="I5305" s="151">
        <v>17</v>
      </c>
      <c r="J5305" s="154" t="s">
        <v>72</v>
      </c>
    </row>
    <row r="5306" spans="1:10" x14ac:dyDescent="0.3">
      <c r="A5306" s="151">
        <v>5305</v>
      </c>
      <c r="B5306" s="151" t="s">
        <v>11151</v>
      </c>
      <c r="C5306" s="151" t="s">
        <v>11152</v>
      </c>
      <c r="D5306" s="151" t="s">
        <v>11141</v>
      </c>
      <c r="E5306" s="151" t="s">
        <v>11142</v>
      </c>
      <c r="F5306" s="151">
        <v>8</v>
      </c>
      <c r="G5306" s="151" t="s">
        <v>1141</v>
      </c>
      <c r="H5306" s="153">
        <v>8</v>
      </c>
      <c r="I5306" s="151">
        <v>16</v>
      </c>
      <c r="J5306" s="154" t="s">
        <v>161</v>
      </c>
    </row>
    <row r="5307" spans="1:10" x14ac:dyDescent="0.3">
      <c r="A5307" s="151">
        <v>5306</v>
      </c>
      <c r="B5307" s="151" t="s">
        <v>11153</v>
      </c>
      <c r="C5307" s="151" t="s">
        <v>11154</v>
      </c>
      <c r="D5307" s="151" t="s">
        <v>11141</v>
      </c>
      <c r="E5307" s="151" t="s">
        <v>11142</v>
      </c>
      <c r="F5307" s="151">
        <v>8</v>
      </c>
      <c r="G5307" s="151" t="s">
        <v>1141</v>
      </c>
      <c r="H5307" s="153">
        <v>8</v>
      </c>
      <c r="I5307" s="151">
        <v>16</v>
      </c>
      <c r="J5307" s="154" t="s">
        <v>161</v>
      </c>
    </row>
    <row r="5308" spans="1:10" x14ac:dyDescent="0.3">
      <c r="A5308" s="151">
        <v>5307</v>
      </c>
      <c r="B5308" s="151" t="s">
        <v>11155</v>
      </c>
      <c r="C5308" s="151" t="s">
        <v>11156</v>
      </c>
      <c r="D5308" s="151" t="s">
        <v>11141</v>
      </c>
      <c r="E5308" s="151" t="s">
        <v>11142</v>
      </c>
      <c r="F5308" s="151">
        <v>8</v>
      </c>
      <c r="G5308" s="151" t="s">
        <v>1141</v>
      </c>
      <c r="H5308" s="153">
        <v>8</v>
      </c>
      <c r="I5308" s="151">
        <v>16</v>
      </c>
      <c r="J5308" s="154" t="s">
        <v>161</v>
      </c>
    </row>
    <row r="5309" spans="1:10" x14ac:dyDescent="0.3">
      <c r="A5309" s="151">
        <v>5308</v>
      </c>
      <c r="B5309" s="151" t="s">
        <v>11157</v>
      </c>
      <c r="C5309" s="151" t="s">
        <v>11158</v>
      </c>
      <c r="D5309" s="151" t="s">
        <v>11141</v>
      </c>
      <c r="E5309" s="151" t="s">
        <v>11142</v>
      </c>
      <c r="F5309" s="151">
        <v>8</v>
      </c>
      <c r="G5309" s="151" t="s">
        <v>1141</v>
      </c>
      <c r="H5309" s="153">
        <v>8</v>
      </c>
      <c r="I5309" s="151">
        <v>16</v>
      </c>
      <c r="J5309" s="154" t="s">
        <v>161</v>
      </c>
    </row>
    <row r="5310" spans="1:10" x14ac:dyDescent="0.3">
      <c r="A5310" s="151">
        <v>5309</v>
      </c>
      <c r="B5310" s="151" t="s">
        <v>11159</v>
      </c>
      <c r="C5310" s="151" t="s">
        <v>11160</v>
      </c>
      <c r="D5310" s="151" t="s">
        <v>11141</v>
      </c>
      <c r="E5310" s="151" t="s">
        <v>11142</v>
      </c>
      <c r="F5310" s="151">
        <v>8</v>
      </c>
      <c r="G5310" s="151" t="s">
        <v>1141</v>
      </c>
      <c r="H5310" s="153">
        <v>8</v>
      </c>
      <c r="I5310" s="151">
        <v>16</v>
      </c>
      <c r="J5310" s="154" t="s">
        <v>161</v>
      </c>
    </row>
    <row r="5311" spans="1:10" x14ac:dyDescent="0.3">
      <c r="A5311" s="151">
        <v>5310</v>
      </c>
      <c r="B5311" s="151" t="s">
        <v>11161</v>
      </c>
      <c r="C5311" s="151" t="s">
        <v>11162</v>
      </c>
      <c r="D5311" s="151" t="s">
        <v>11141</v>
      </c>
      <c r="E5311" s="151" t="s">
        <v>11142</v>
      </c>
      <c r="F5311" s="151">
        <v>8</v>
      </c>
      <c r="G5311" s="151" t="s">
        <v>1141</v>
      </c>
      <c r="H5311" s="153">
        <v>8</v>
      </c>
      <c r="I5311" s="151">
        <v>16</v>
      </c>
      <c r="J5311" s="154" t="s">
        <v>161</v>
      </c>
    </row>
    <row r="5312" spans="1:10" x14ac:dyDescent="0.3">
      <c r="A5312" s="151">
        <v>5311</v>
      </c>
      <c r="B5312" s="151" t="s">
        <v>11163</v>
      </c>
      <c r="C5312" s="151" t="s">
        <v>11164</v>
      </c>
      <c r="D5312" s="151" t="s">
        <v>11141</v>
      </c>
      <c r="E5312" s="151" t="s">
        <v>11142</v>
      </c>
      <c r="F5312" s="151">
        <v>8</v>
      </c>
      <c r="G5312" s="151" t="s">
        <v>1141</v>
      </c>
      <c r="H5312" s="153">
        <v>8</v>
      </c>
      <c r="I5312" s="151">
        <v>16</v>
      </c>
      <c r="J5312" s="154" t="s">
        <v>161</v>
      </c>
    </row>
    <row r="5313" spans="1:10" x14ac:dyDescent="0.3">
      <c r="A5313" s="151">
        <v>5312</v>
      </c>
      <c r="B5313" s="151" t="s">
        <v>11165</v>
      </c>
      <c r="C5313" s="151" t="s">
        <v>11166</v>
      </c>
      <c r="D5313" s="151" t="s">
        <v>11141</v>
      </c>
      <c r="E5313" s="151" t="s">
        <v>11142</v>
      </c>
      <c r="F5313" s="151">
        <v>8</v>
      </c>
      <c r="G5313" s="151" t="s">
        <v>1141</v>
      </c>
      <c r="H5313" s="153">
        <v>8</v>
      </c>
      <c r="I5313" s="151">
        <v>16</v>
      </c>
      <c r="J5313" s="154" t="s">
        <v>161</v>
      </c>
    </row>
    <row r="5314" spans="1:10" x14ac:dyDescent="0.3">
      <c r="A5314" s="151">
        <v>5313</v>
      </c>
      <c r="B5314" s="151" t="s">
        <v>11167</v>
      </c>
      <c r="C5314" s="151" t="s">
        <v>11168</v>
      </c>
      <c r="D5314" s="151" t="s">
        <v>11141</v>
      </c>
      <c r="E5314" s="151" t="s">
        <v>11142</v>
      </c>
      <c r="F5314" s="151">
        <v>8</v>
      </c>
      <c r="G5314" s="151" t="s">
        <v>1141</v>
      </c>
      <c r="H5314" s="153">
        <v>9</v>
      </c>
      <c r="I5314" s="151">
        <v>17</v>
      </c>
      <c r="J5314" s="154" t="s">
        <v>72</v>
      </c>
    </row>
    <row r="5315" spans="1:10" x14ac:dyDescent="0.3">
      <c r="A5315" s="151">
        <v>5314</v>
      </c>
      <c r="B5315" s="151" t="s">
        <v>11169</v>
      </c>
      <c r="C5315" s="151" t="s">
        <v>11170</v>
      </c>
      <c r="D5315" s="151" t="s">
        <v>11141</v>
      </c>
      <c r="E5315" s="151" t="s">
        <v>11142</v>
      </c>
      <c r="F5315" s="151">
        <v>8</v>
      </c>
      <c r="G5315" s="151" t="s">
        <v>1141</v>
      </c>
      <c r="H5315" s="153">
        <v>9</v>
      </c>
      <c r="I5315" s="151">
        <v>17</v>
      </c>
      <c r="J5315" s="154" t="s">
        <v>72</v>
      </c>
    </row>
    <row r="5316" spans="1:10" x14ac:dyDescent="0.3">
      <c r="A5316" s="151">
        <v>5315</v>
      </c>
      <c r="B5316" s="151" t="s">
        <v>11171</v>
      </c>
      <c r="C5316" s="151" t="s">
        <v>11172</v>
      </c>
      <c r="D5316" s="151" t="s">
        <v>11173</v>
      </c>
      <c r="E5316" s="151" t="s">
        <v>11174</v>
      </c>
      <c r="F5316" s="151">
        <v>8</v>
      </c>
      <c r="G5316" s="151" t="s">
        <v>1141</v>
      </c>
      <c r="H5316" s="153">
        <v>8</v>
      </c>
      <c r="I5316" s="151">
        <v>16</v>
      </c>
      <c r="J5316" s="154" t="s">
        <v>161</v>
      </c>
    </row>
    <row r="5317" spans="1:10" x14ac:dyDescent="0.3">
      <c r="A5317" s="151">
        <v>5316</v>
      </c>
      <c r="B5317" s="151" t="s">
        <v>11175</v>
      </c>
      <c r="C5317" s="151" t="s">
        <v>11176</v>
      </c>
      <c r="D5317" s="151" t="s">
        <v>11173</v>
      </c>
      <c r="E5317" s="151" t="s">
        <v>11174</v>
      </c>
      <c r="F5317" s="151">
        <v>8</v>
      </c>
      <c r="G5317" s="151" t="s">
        <v>1141</v>
      </c>
      <c r="H5317" s="153">
        <v>8</v>
      </c>
      <c r="I5317" s="151">
        <v>16</v>
      </c>
      <c r="J5317" s="154" t="s">
        <v>161</v>
      </c>
    </row>
    <row r="5318" spans="1:10" x14ac:dyDescent="0.3">
      <c r="A5318" s="151">
        <v>5317</v>
      </c>
      <c r="B5318" s="151" t="s">
        <v>11177</v>
      </c>
      <c r="C5318" s="151" t="s">
        <v>11178</v>
      </c>
      <c r="D5318" s="151" t="s">
        <v>11173</v>
      </c>
      <c r="E5318" s="151" t="s">
        <v>11174</v>
      </c>
      <c r="F5318" s="151">
        <v>8</v>
      </c>
      <c r="G5318" s="151" t="s">
        <v>1141</v>
      </c>
      <c r="H5318" s="153">
        <v>8</v>
      </c>
      <c r="I5318" s="151">
        <v>16</v>
      </c>
      <c r="J5318" s="154" t="s">
        <v>161</v>
      </c>
    </row>
    <row r="5319" spans="1:10" x14ac:dyDescent="0.3">
      <c r="A5319" s="151">
        <v>5318</v>
      </c>
      <c r="B5319" s="151" t="s">
        <v>11179</v>
      </c>
      <c r="C5319" s="151" t="s">
        <v>11180</v>
      </c>
      <c r="D5319" s="151" t="s">
        <v>11173</v>
      </c>
      <c r="E5319" s="151" t="s">
        <v>11174</v>
      </c>
      <c r="F5319" s="151">
        <v>8</v>
      </c>
      <c r="G5319" s="151" t="s">
        <v>1141</v>
      </c>
      <c r="H5319" s="153">
        <v>9</v>
      </c>
      <c r="I5319" s="151">
        <v>17</v>
      </c>
      <c r="J5319" s="154" t="s">
        <v>72</v>
      </c>
    </row>
    <row r="5320" spans="1:10" x14ac:dyDescent="0.3">
      <c r="A5320" s="151">
        <v>5319</v>
      </c>
      <c r="B5320" s="151" t="s">
        <v>11181</v>
      </c>
      <c r="C5320" s="151" t="s">
        <v>11182</v>
      </c>
      <c r="D5320" s="151" t="s">
        <v>11173</v>
      </c>
      <c r="E5320" s="151" t="s">
        <v>11174</v>
      </c>
      <c r="F5320" s="151">
        <v>8</v>
      </c>
      <c r="G5320" s="151" t="s">
        <v>1141</v>
      </c>
      <c r="H5320" s="153">
        <v>8</v>
      </c>
      <c r="I5320" s="151">
        <v>16</v>
      </c>
      <c r="J5320" s="154" t="s">
        <v>161</v>
      </c>
    </row>
    <row r="5321" spans="1:10" x14ac:dyDescent="0.3">
      <c r="A5321" s="151">
        <v>5320</v>
      </c>
      <c r="B5321" s="151" t="s">
        <v>11183</v>
      </c>
      <c r="C5321" s="151" t="s">
        <v>11184</v>
      </c>
      <c r="D5321" s="151" t="s">
        <v>11173</v>
      </c>
      <c r="E5321" s="151" t="s">
        <v>11174</v>
      </c>
      <c r="F5321" s="151">
        <v>8</v>
      </c>
      <c r="G5321" s="151" t="s">
        <v>1141</v>
      </c>
      <c r="H5321" s="153">
        <v>9</v>
      </c>
      <c r="I5321" s="151">
        <v>17</v>
      </c>
      <c r="J5321" s="154" t="s">
        <v>72</v>
      </c>
    </row>
    <row r="5322" spans="1:10" x14ac:dyDescent="0.3">
      <c r="A5322" s="151">
        <v>5321</v>
      </c>
      <c r="B5322" s="151" t="s">
        <v>11185</v>
      </c>
      <c r="C5322" s="151" t="s">
        <v>11186</v>
      </c>
      <c r="D5322" s="151" t="s">
        <v>11173</v>
      </c>
      <c r="E5322" s="151" t="s">
        <v>11174</v>
      </c>
      <c r="F5322" s="151">
        <v>8</v>
      </c>
      <c r="G5322" s="151" t="s">
        <v>1141</v>
      </c>
      <c r="H5322" s="153">
        <v>7</v>
      </c>
      <c r="I5322" s="151">
        <v>14</v>
      </c>
      <c r="J5322" s="154" t="s">
        <v>75</v>
      </c>
    </row>
    <row r="5323" spans="1:10" x14ac:dyDescent="0.3">
      <c r="A5323" s="151">
        <v>5322</v>
      </c>
      <c r="B5323" s="151" t="s">
        <v>11187</v>
      </c>
      <c r="C5323" s="151" t="s">
        <v>11188</v>
      </c>
      <c r="D5323" s="151" t="s">
        <v>11173</v>
      </c>
      <c r="E5323" s="151" t="s">
        <v>11174</v>
      </c>
      <c r="F5323" s="151">
        <v>8</v>
      </c>
      <c r="G5323" s="151" t="s">
        <v>1141</v>
      </c>
      <c r="H5323" s="153">
        <v>7</v>
      </c>
      <c r="I5323" s="151">
        <v>14</v>
      </c>
      <c r="J5323" s="154" t="s">
        <v>75</v>
      </c>
    </row>
    <row r="5324" spans="1:10" x14ac:dyDescent="0.3">
      <c r="A5324" s="151">
        <v>5323</v>
      </c>
      <c r="B5324" s="151" t="s">
        <v>11189</v>
      </c>
      <c r="C5324" s="151" t="s">
        <v>11190</v>
      </c>
      <c r="D5324" s="151" t="s">
        <v>11173</v>
      </c>
      <c r="E5324" s="151" t="s">
        <v>11174</v>
      </c>
      <c r="F5324" s="151">
        <v>8</v>
      </c>
      <c r="G5324" s="151" t="s">
        <v>1141</v>
      </c>
      <c r="H5324" s="153">
        <v>7</v>
      </c>
      <c r="I5324" s="151">
        <v>14</v>
      </c>
      <c r="J5324" s="154" t="s">
        <v>75</v>
      </c>
    </row>
    <row r="5325" spans="1:10" x14ac:dyDescent="0.3">
      <c r="A5325" s="151">
        <v>5324</v>
      </c>
      <c r="B5325" s="151" t="s">
        <v>11191</v>
      </c>
      <c r="C5325" s="151" t="s">
        <v>11192</v>
      </c>
      <c r="D5325" s="151" t="s">
        <v>11173</v>
      </c>
      <c r="E5325" s="151" t="s">
        <v>11174</v>
      </c>
      <c r="F5325" s="151">
        <v>8</v>
      </c>
      <c r="G5325" s="151" t="s">
        <v>1141</v>
      </c>
      <c r="H5325" s="153">
        <v>7</v>
      </c>
      <c r="I5325" s="151">
        <v>14</v>
      </c>
      <c r="J5325" s="154" t="s">
        <v>75</v>
      </c>
    </row>
    <row r="5326" spans="1:10" x14ac:dyDescent="0.3">
      <c r="A5326" s="151">
        <v>5325</v>
      </c>
      <c r="B5326" s="151" t="s">
        <v>11193</v>
      </c>
      <c r="C5326" s="151" t="s">
        <v>11194</v>
      </c>
      <c r="D5326" s="151" t="s">
        <v>11173</v>
      </c>
      <c r="E5326" s="151" t="s">
        <v>11174</v>
      </c>
      <c r="F5326" s="151">
        <v>8</v>
      </c>
      <c r="G5326" s="151" t="s">
        <v>1141</v>
      </c>
      <c r="H5326" s="153">
        <v>7</v>
      </c>
      <c r="I5326" s="151">
        <v>14</v>
      </c>
      <c r="J5326" s="154" t="s">
        <v>75</v>
      </c>
    </row>
    <row r="5327" spans="1:10" x14ac:dyDescent="0.3">
      <c r="A5327" s="151">
        <v>5326</v>
      </c>
      <c r="B5327" s="151" t="s">
        <v>11195</v>
      </c>
      <c r="C5327" s="151" t="s">
        <v>11196</v>
      </c>
      <c r="D5327" s="151" t="s">
        <v>11173</v>
      </c>
      <c r="E5327" s="151" t="s">
        <v>11174</v>
      </c>
      <c r="F5327" s="151">
        <v>8</v>
      </c>
      <c r="G5327" s="151" t="s">
        <v>1141</v>
      </c>
      <c r="H5327" s="153">
        <v>7</v>
      </c>
      <c r="I5327" s="151">
        <v>14</v>
      </c>
      <c r="J5327" s="154" t="s">
        <v>75</v>
      </c>
    </row>
    <row r="5328" spans="1:10" x14ac:dyDescent="0.3">
      <c r="A5328" s="151">
        <v>5327</v>
      </c>
      <c r="B5328" s="151" t="s">
        <v>11197</v>
      </c>
      <c r="C5328" s="151" t="s">
        <v>11198</v>
      </c>
      <c r="D5328" s="151" t="s">
        <v>11173</v>
      </c>
      <c r="E5328" s="151" t="s">
        <v>11174</v>
      </c>
      <c r="F5328" s="151">
        <v>8</v>
      </c>
      <c r="G5328" s="151" t="s">
        <v>1141</v>
      </c>
      <c r="H5328" s="153">
        <v>7</v>
      </c>
      <c r="I5328" s="151">
        <v>14</v>
      </c>
      <c r="J5328" s="154" t="s">
        <v>75</v>
      </c>
    </row>
    <row r="5329" spans="1:10" x14ac:dyDescent="0.3">
      <c r="A5329" s="151">
        <v>5328</v>
      </c>
      <c r="B5329" s="151" t="s">
        <v>11199</v>
      </c>
      <c r="C5329" s="151" t="s">
        <v>11200</v>
      </c>
      <c r="D5329" s="151" t="s">
        <v>11173</v>
      </c>
      <c r="E5329" s="151" t="s">
        <v>11174</v>
      </c>
      <c r="F5329" s="151">
        <v>8</v>
      </c>
      <c r="G5329" s="151" t="s">
        <v>1141</v>
      </c>
      <c r="H5329" s="153">
        <v>7</v>
      </c>
      <c r="I5329" s="151">
        <v>14</v>
      </c>
      <c r="J5329" s="154" t="s">
        <v>75</v>
      </c>
    </row>
    <row r="5330" spans="1:10" x14ac:dyDescent="0.3">
      <c r="A5330" s="151">
        <v>5329</v>
      </c>
      <c r="B5330" s="151" t="s">
        <v>11201</v>
      </c>
      <c r="C5330" s="151" t="s">
        <v>11202</v>
      </c>
      <c r="D5330" s="151" t="s">
        <v>11173</v>
      </c>
      <c r="E5330" s="151" t="s">
        <v>11174</v>
      </c>
      <c r="F5330" s="151">
        <v>8</v>
      </c>
      <c r="G5330" s="151" t="s">
        <v>1141</v>
      </c>
      <c r="H5330" s="153">
        <v>7</v>
      </c>
      <c r="I5330" s="151">
        <v>14</v>
      </c>
      <c r="J5330" s="154" t="s">
        <v>75</v>
      </c>
    </row>
    <row r="5331" spans="1:10" x14ac:dyDescent="0.3">
      <c r="A5331" s="151">
        <v>5330</v>
      </c>
      <c r="B5331" s="151" t="s">
        <v>11203</v>
      </c>
      <c r="C5331" s="151" t="s">
        <v>11204</v>
      </c>
      <c r="D5331" s="151" t="s">
        <v>11173</v>
      </c>
      <c r="E5331" s="151" t="s">
        <v>11174</v>
      </c>
      <c r="F5331" s="151">
        <v>8</v>
      </c>
      <c r="G5331" s="151" t="s">
        <v>1141</v>
      </c>
      <c r="H5331" s="153">
        <v>7</v>
      </c>
      <c r="I5331" s="151">
        <v>14</v>
      </c>
      <c r="J5331" s="154" t="s">
        <v>75</v>
      </c>
    </row>
    <row r="5332" spans="1:10" x14ac:dyDescent="0.3">
      <c r="A5332" s="151">
        <v>5331</v>
      </c>
      <c r="B5332" s="151" t="s">
        <v>11205</v>
      </c>
      <c r="C5332" s="151" t="s">
        <v>11206</v>
      </c>
      <c r="D5332" s="151" t="s">
        <v>11173</v>
      </c>
      <c r="E5332" s="151" t="s">
        <v>11174</v>
      </c>
      <c r="F5332" s="151">
        <v>8</v>
      </c>
      <c r="G5332" s="151" t="s">
        <v>1141</v>
      </c>
      <c r="H5332" s="153">
        <v>7</v>
      </c>
      <c r="I5332" s="151">
        <v>14</v>
      </c>
      <c r="J5332" s="154" t="s">
        <v>75</v>
      </c>
    </row>
    <row r="5333" spans="1:10" x14ac:dyDescent="0.3">
      <c r="A5333" s="151">
        <v>5332</v>
      </c>
      <c r="B5333" s="151" t="s">
        <v>11207</v>
      </c>
      <c r="C5333" s="151" t="s">
        <v>11208</v>
      </c>
      <c r="D5333" s="151" t="s">
        <v>11173</v>
      </c>
      <c r="E5333" s="151" t="s">
        <v>11174</v>
      </c>
      <c r="F5333" s="151">
        <v>8</v>
      </c>
      <c r="G5333" s="151" t="s">
        <v>1141</v>
      </c>
      <c r="H5333" s="153">
        <v>7</v>
      </c>
      <c r="I5333" s="151">
        <v>14</v>
      </c>
      <c r="J5333" s="154" t="s">
        <v>75</v>
      </c>
    </row>
    <row r="5334" spans="1:10" x14ac:dyDescent="0.3">
      <c r="A5334" s="151">
        <v>5333</v>
      </c>
      <c r="B5334" s="151" t="s">
        <v>11209</v>
      </c>
      <c r="C5334" s="151" t="s">
        <v>11210</v>
      </c>
      <c r="D5334" s="151" t="s">
        <v>11173</v>
      </c>
      <c r="E5334" s="151" t="s">
        <v>11174</v>
      </c>
      <c r="F5334" s="151">
        <v>8</v>
      </c>
      <c r="G5334" s="151" t="s">
        <v>1141</v>
      </c>
      <c r="H5334" s="153">
        <v>7</v>
      </c>
      <c r="I5334" s="151">
        <v>14</v>
      </c>
      <c r="J5334" s="154" t="s">
        <v>75</v>
      </c>
    </row>
    <row r="5335" spans="1:10" x14ac:dyDescent="0.3">
      <c r="A5335" s="151">
        <v>5334</v>
      </c>
      <c r="B5335" s="151" t="s">
        <v>11211</v>
      </c>
      <c r="C5335" s="151" t="s">
        <v>11212</v>
      </c>
      <c r="D5335" s="151" t="s">
        <v>11173</v>
      </c>
      <c r="E5335" s="151" t="s">
        <v>11174</v>
      </c>
      <c r="F5335" s="151">
        <v>8</v>
      </c>
      <c r="G5335" s="151" t="s">
        <v>1141</v>
      </c>
      <c r="H5335" s="153">
        <v>9</v>
      </c>
      <c r="I5335" s="151">
        <v>17</v>
      </c>
      <c r="J5335" s="154" t="s">
        <v>72</v>
      </c>
    </row>
    <row r="5336" spans="1:10" x14ac:dyDescent="0.3">
      <c r="A5336" s="151">
        <v>5335</v>
      </c>
      <c r="B5336" s="151" t="s">
        <v>11213</v>
      </c>
      <c r="C5336" s="151" t="s">
        <v>11214</v>
      </c>
      <c r="D5336" s="151" t="s">
        <v>11215</v>
      </c>
      <c r="E5336" s="151" t="s">
        <v>11216</v>
      </c>
      <c r="F5336" s="151">
        <v>8</v>
      </c>
      <c r="G5336" s="151" t="s">
        <v>1141</v>
      </c>
      <c r="H5336" s="153">
        <v>8</v>
      </c>
      <c r="I5336" s="151">
        <v>16</v>
      </c>
      <c r="J5336" s="154" t="s">
        <v>161</v>
      </c>
    </row>
    <row r="5337" spans="1:10" x14ac:dyDescent="0.3">
      <c r="A5337" s="151">
        <v>5336</v>
      </c>
      <c r="B5337" s="151" t="s">
        <v>11217</v>
      </c>
      <c r="C5337" s="151" t="s">
        <v>11218</v>
      </c>
      <c r="D5337" s="151" t="s">
        <v>11215</v>
      </c>
      <c r="E5337" s="151" t="s">
        <v>11216</v>
      </c>
      <c r="F5337" s="151">
        <v>8</v>
      </c>
      <c r="G5337" s="151" t="s">
        <v>1141</v>
      </c>
      <c r="H5337" s="153">
        <v>8</v>
      </c>
      <c r="I5337" s="151">
        <v>16</v>
      </c>
      <c r="J5337" s="154" t="s">
        <v>161</v>
      </c>
    </row>
    <row r="5338" spans="1:10" x14ac:dyDescent="0.3">
      <c r="A5338" s="151">
        <v>5337</v>
      </c>
      <c r="B5338" s="151" t="s">
        <v>11219</v>
      </c>
      <c r="C5338" s="151" t="s">
        <v>11220</v>
      </c>
      <c r="D5338" s="151" t="s">
        <v>11215</v>
      </c>
      <c r="E5338" s="151" t="s">
        <v>11216</v>
      </c>
      <c r="F5338" s="151">
        <v>8</v>
      </c>
      <c r="G5338" s="151" t="s">
        <v>1141</v>
      </c>
      <c r="H5338" s="153">
        <v>8</v>
      </c>
      <c r="I5338" s="151">
        <v>16</v>
      </c>
      <c r="J5338" s="154" t="s">
        <v>161</v>
      </c>
    </row>
    <row r="5339" spans="1:10" x14ac:dyDescent="0.3">
      <c r="A5339" s="151">
        <v>5338</v>
      </c>
      <c r="B5339" s="151" t="s">
        <v>11221</v>
      </c>
      <c r="C5339" s="151" t="s">
        <v>11222</v>
      </c>
      <c r="D5339" s="151" t="s">
        <v>11215</v>
      </c>
      <c r="E5339" s="151" t="s">
        <v>11216</v>
      </c>
      <c r="F5339" s="151">
        <v>8</v>
      </c>
      <c r="G5339" s="151" t="s">
        <v>1141</v>
      </c>
      <c r="H5339" s="153">
        <v>8</v>
      </c>
      <c r="I5339" s="151">
        <v>16</v>
      </c>
      <c r="J5339" s="154" t="s">
        <v>161</v>
      </c>
    </row>
    <row r="5340" spans="1:10" x14ac:dyDescent="0.3">
      <c r="A5340" s="151">
        <v>5339</v>
      </c>
      <c r="B5340" s="151" t="s">
        <v>11223</v>
      </c>
      <c r="C5340" s="151" t="s">
        <v>11224</v>
      </c>
      <c r="D5340" s="151" t="s">
        <v>11215</v>
      </c>
      <c r="E5340" s="151" t="s">
        <v>11216</v>
      </c>
      <c r="F5340" s="151">
        <v>8</v>
      </c>
      <c r="G5340" s="151" t="s">
        <v>1141</v>
      </c>
      <c r="H5340" s="153">
        <v>8</v>
      </c>
      <c r="I5340" s="151">
        <v>16</v>
      </c>
      <c r="J5340" s="154" t="s">
        <v>161</v>
      </c>
    </row>
    <row r="5341" spans="1:10" x14ac:dyDescent="0.3">
      <c r="A5341" s="151">
        <v>5340</v>
      </c>
      <c r="B5341" s="151" t="s">
        <v>11225</v>
      </c>
      <c r="C5341" s="151" t="s">
        <v>11226</v>
      </c>
      <c r="D5341" s="151" t="s">
        <v>11215</v>
      </c>
      <c r="E5341" s="151" t="s">
        <v>11216</v>
      </c>
      <c r="F5341" s="151">
        <v>8</v>
      </c>
      <c r="G5341" s="151" t="s">
        <v>1141</v>
      </c>
      <c r="H5341" s="153">
        <v>8</v>
      </c>
      <c r="I5341" s="151">
        <v>16</v>
      </c>
      <c r="J5341" s="154" t="s">
        <v>161</v>
      </c>
    </row>
    <row r="5342" spans="1:10" x14ac:dyDescent="0.3">
      <c r="A5342" s="151">
        <v>5341</v>
      </c>
      <c r="B5342" s="151" t="s">
        <v>11227</v>
      </c>
      <c r="C5342" s="151" t="s">
        <v>11228</v>
      </c>
      <c r="D5342" s="151" t="s">
        <v>11215</v>
      </c>
      <c r="E5342" s="151" t="s">
        <v>11216</v>
      </c>
      <c r="F5342" s="151">
        <v>8</v>
      </c>
      <c r="G5342" s="151" t="s">
        <v>1141</v>
      </c>
      <c r="H5342" s="153">
        <v>8</v>
      </c>
      <c r="I5342" s="151">
        <v>16</v>
      </c>
      <c r="J5342" s="154" t="s">
        <v>161</v>
      </c>
    </row>
    <row r="5343" spans="1:10" x14ac:dyDescent="0.3">
      <c r="A5343" s="151">
        <v>5342</v>
      </c>
      <c r="B5343" s="151" t="s">
        <v>11229</v>
      </c>
      <c r="C5343" s="151" t="s">
        <v>11230</v>
      </c>
      <c r="D5343" s="151" t="s">
        <v>11215</v>
      </c>
      <c r="E5343" s="151" t="s">
        <v>11216</v>
      </c>
      <c r="F5343" s="151">
        <v>8</v>
      </c>
      <c r="G5343" s="151" t="s">
        <v>1141</v>
      </c>
      <c r="H5343" s="153">
        <v>8</v>
      </c>
      <c r="I5343" s="151">
        <v>16</v>
      </c>
      <c r="J5343" s="154" t="s">
        <v>161</v>
      </c>
    </row>
    <row r="5344" spans="1:10" x14ac:dyDescent="0.3">
      <c r="A5344" s="151">
        <v>5343</v>
      </c>
      <c r="B5344" s="151" t="s">
        <v>11231</v>
      </c>
      <c r="C5344" s="151" t="s">
        <v>11232</v>
      </c>
      <c r="D5344" s="151" t="s">
        <v>11215</v>
      </c>
      <c r="E5344" s="151" t="s">
        <v>11216</v>
      </c>
      <c r="F5344" s="151">
        <v>8</v>
      </c>
      <c r="G5344" s="151" t="s">
        <v>1141</v>
      </c>
      <c r="H5344" s="153">
        <v>8</v>
      </c>
      <c r="I5344" s="151">
        <v>16</v>
      </c>
      <c r="J5344" s="154" t="s">
        <v>161</v>
      </c>
    </row>
    <row r="5345" spans="1:10" x14ac:dyDescent="0.3">
      <c r="A5345" s="151">
        <v>5344</v>
      </c>
      <c r="B5345" s="151" t="s">
        <v>11233</v>
      </c>
      <c r="C5345" s="151" t="s">
        <v>11234</v>
      </c>
      <c r="D5345" s="151" t="s">
        <v>11215</v>
      </c>
      <c r="E5345" s="151" t="s">
        <v>11216</v>
      </c>
      <c r="F5345" s="151">
        <v>8</v>
      </c>
      <c r="G5345" s="151" t="s">
        <v>1141</v>
      </c>
      <c r="H5345" s="153">
        <v>8</v>
      </c>
      <c r="I5345" s="151">
        <v>16</v>
      </c>
      <c r="J5345" s="154" t="s">
        <v>161</v>
      </c>
    </row>
    <row r="5346" spans="1:10" x14ac:dyDescent="0.3">
      <c r="A5346" s="151">
        <v>5345</v>
      </c>
      <c r="B5346" s="151" t="s">
        <v>11235</v>
      </c>
      <c r="C5346" s="151" t="s">
        <v>11236</v>
      </c>
      <c r="D5346" s="151" t="s">
        <v>11215</v>
      </c>
      <c r="E5346" s="151" t="s">
        <v>11216</v>
      </c>
      <c r="F5346" s="151">
        <v>8</v>
      </c>
      <c r="G5346" s="151" t="s">
        <v>1141</v>
      </c>
      <c r="H5346" s="153">
        <v>8</v>
      </c>
      <c r="I5346" s="151">
        <v>16</v>
      </c>
      <c r="J5346" s="154" t="s">
        <v>161</v>
      </c>
    </row>
    <row r="5347" spans="1:10" x14ac:dyDescent="0.3">
      <c r="A5347" s="151">
        <v>5346</v>
      </c>
      <c r="B5347" s="151" t="s">
        <v>11237</v>
      </c>
      <c r="C5347" s="151" t="s">
        <v>11238</v>
      </c>
      <c r="D5347" s="151" t="s">
        <v>11215</v>
      </c>
      <c r="E5347" s="151" t="s">
        <v>11216</v>
      </c>
      <c r="F5347" s="151">
        <v>8</v>
      </c>
      <c r="G5347" s="151" t="s">
        <v>1141</v>
      </c>
      <c r="H5347" s="153">
        <v>8</v>
      </c>
      <c r="I5347" s="151">
        <v>16</v>
      </c>
      <c r="J5347" s="154" t="s">
        <v>161</v>
      </c>
    </row>
    <row r="5348" spans="1:10" x14ac:dyDescent="0.3">
      <c r="A5348" s="151">
        <v>5347</v>
      </c>
      <c r="B5348" s="151" t="s">
        <v>11239</v>
      </c>
      <c r="C5348" s="151" t="s">
        <v>11240</v>
      </c>
      <c r="D5348" s="151" t="s">
        <v>11241</v>
      </c>
      <c r="E5348" s="151" t="s">
        <v>11242</v>
      </c>
      <c r="F5348" s="151">
        <v>8</v>
      </c>
      <c r="G5348" s="151" t="s">
        <v>1141</v>
      </c>
      <c r="H5348" s="153">
        <v>8</v>
      </c>
      <c r="I5348" s="151">
        <v>16</v>
      </c>
      <c r="J5348" s="154" t="s">
        <v>161</v>
      </c>
    </row>
    <row r="5349" spans="1:10" x14ac:dyDescent="0.3">
      <c r="A5349" s="151">
        <v>5348</v>
      </c>
      <c r="B5349" s="151" t="s">
        <v>11243</v>
      </c>
      <c r="C5349" s="151" t="s">
        <v>11244</v>
      </c>
      <c r="D5349" s="151" t="s">
        <v>11241</v>
      </c>
      <c r="E5349" s="151" t="s">
        <v>11242</v>
      </c>
      <c r="F5349" s="151">
        <v>8</v>
      </c>
      <c r="G5349" s="151" t="s">
        <v>1141</v>
      </c>
      <c r="H5349" s="153">
        <v>8</v>
      </c>
      <c r="I5349" s="151">
        <v>16</v>
      </c>
      <c r="J5349" s="154" t="s">
        <v>161</v>
      </c>
    </row>
    <row r="5350" spans="1:10" x14ac:dyDescent="0.3">
      <c r="A5350" s="151">
        <v>5349</v>
      </c>
      <c r="B5350" s="151" t="s">
        <v>11245</v>
      </c>
      <c r="C5350" s="151" t="s">
        <v>11246</v>
      </c>
      <c r="D5350" s="151" t="s">
        <v>11241</v>
      </c>
      <c r="E5350" s="151" t="s">
        <v>11242</v>
      </c>
      <c r="F5350" s="151">
        <v>8</v>
      </c>
      <c r="G5350" s="151" t="s">
        <v>1141</v>
      </c>
      <c r="H5350" s="153">
        <v>9</v>
      </c>
      <c r="I5350" s="151">
        <v>17</v>
      </c>
      <c r="J5350" s="154" t="s">
        <v>72</v>
      </c>
    </row>
    <row r="5351" spans="1:10" x14ac:dyDescent="0.3">
      <c r="A5351" s="151">
        <v>5350</v>
      </c>
      <c r="B5351" s="151" t="s">
        <v>11247</v>
      </c>
      <c r="C5351" s="151" t="s">
        <v>11248</v>
      </c>
      <c r="D5351" s="151" t="s">
        <v>11241</v>
      </c>
      <c r="E5351" s="151" t="s">
        <v>11242</v>
      </c>
      <c r="F5351" s="151">
        <v>8</v>
      </c>
      <c r="G5351" s="151" t="s">
        <v>1141</v>
      </c>
      <c r="H5351" s="153">
        <v>8</v>
      </c>
      <c r="I5351" s="151">
        <v>16</v>
      </c>
      <c r="J5351" s="154" t="s">
        <v>161</v>
      </c>
    </row>
    <row r="5352" spans="1:10" x14ac:dyDescent="0.3">
      <c r="A5352" s="151">
        <v>5351</v>
      </c>
      <c r="B5352" s="151" t="s">
        <v>11249</v>
      </c>
      <c r="C5352" s="151" t="s">
        <v>11250</v>
      </c>
      <c r="D5352" s="151" t="s">
        <v>11241</v>
      </c>
      <c r="E5352" s="151" t="s">
        <v>11242</v>
      </c>
      <c r="F5352" s="151">
        <v>8</v>
      </c>
      <c r="G5352" s="151" t="s">
        <v>1141</v>
      </c>
      <c r="H5352" s="153">
        <v>8</v>
      </c>
      <c r="I5352" s="151">
        <v>16</v>
      </c>
      <c r="J5352" s="154" t="s">
        <v>161</v>
      </c>
    </row>
    <row r="5353" spans="1:10" x14ac:dyDescent="0.3">
      <c r="A5353" s="151">
        <v>5352</v>
      </c>
      <c r="B5353" s="151" t="s">
        <v>11251</v>
      </c>
      <c r="C5353" s="151" t="s">
        <v>11252</v>
      </c>
      <c r="D5353" s="151" t="s">
        <v>11241</v>
      </c>
      <c r="E5353" s="151" t="s">
        <v>11242</v>
      </c>
      <c r="F5353" s="151">
        <v>8</v>
      </c>
      <c r="G5353" s="151" t="s">
        <v>1141</v>
      </c>
      <c r="H5353" s="153">
        <v>8</v>
      </c>
      <c r="I5353" s="151">
        <v>16</v>
      </c>
      <c r="J5353" s="154" t="s">
        <v>161</v>
      </c>
    </row>
    <row r="5354" spans="1:10" x14ac:dyDescent="0.3">
      <c r="A5354" s="151">
        <v>5353</v>
      </c>
      <c r="B5354" s="151" t="s">
        <v>11253</v>
      </c>
      <c r="C5354" s="151" t="s">
        <v>11254</v>
      </c>
      <c r="D5354" s="151" t="s">
        <v>11241</v>
      </c>
      <c r="E5354" s="151" t="s">
        <v>11242</v>
      </c>
      <c r="F5354" s="151">
        <v>8</v>
      </c>
      <c r="G5354" s="151" t="s">
        <v>1141</v>
      </c>
      <c r="H5354" s="153">
        <v>8</v>
      </c>
      <c r="I5354" s="151">
        <v>16</v>
      </c>
      <c r="J5354" s="154" t="s">
        <v>161</v>
      </c>
    </row>
    <row r="5355" spans="1:10" x14ac:dyDescent="0.3">
      <c r="A5355" s="151">
        <v>5354</v>
      </c>
      <c r="B5355" s="151" t="s">
        <v>11255</v>
      </c>
      <c r="C5355" s="151" t="s">
        <v>11256</v>
      </c>
      <c r="D5355" s="151" t="s">
        <v>11241</v>
      </c>
      <c r="E5355" s="151" t="s">
        <v>11242</v>
      </c>
      <c r="F5355" s="151">
        <v>8</v>
      </c>
      <c r="G5355" s="151" t="s">
        <v>1141</v>
      </c>
      <c r="H5355" s="153">
        <v>8</v>
      </c>
      <c r="I5355" s="151">
        <v>16</v>
      </c>
      <c r="J5355" s="154" t="s">
        <v>161</v>
      </c>
    </row>
    <row r="5356" spans="1:10" x14ac:dyDescent="0.3">
      <c r="A5356" s="151">
        <v>5355</v>
      </c>
      <c r="B5356" s="151" t="s">
        <v>11257</v>
      </c>
      <c r="C5356" s="151" t="s">
        <v>11258</v>
      </c>
      <c r="D5356" s="151" t="s">
        <v>11241</v>
      </c>
      <c r="E5356" s="151" t="s">
        <v>11242</v>
      </c>
      <c r="F5356" s="151">
        <v>8</v>
      </c>
      <c r="G5356" s="151" t="s">
        <v>1141</v>
      </c>
      <c r="H5356" s="153">
        <v>9</v>
      </c>
      <c r="I5356" s="151">
        <v>17</v>
      </c>
      <c r="J5356" s="154" t="s">
        <v>72</v>
      </c>
    </row>
    <row r="5357" spans="1:10" x14ac:dyDescent="0.3">
      <c r="A5357" s="151">
        <v>5356</v>
      </c>
      <c r="B5357" s="151" t="s">
        <v>11259</v>
      </c>
      <c r="C5357" s="151" t="s">
        <v>11260</v>
      </c>
      <c r="D5357" s="151" t="s">
        <v>11241</v>
      </c>
      <c r="E5357" s="151" t="s">
        <v>11242</v>
      </c>
      <c r="F5357" s="151">
        <v>8</v>
      </c>
      <c r="G5357" s="151" t="s">
        <v>1141</v>
      </c>
      <c r="H5357" s="153">
        <v>8</v>
      </c>
      <c r="I5357" s="151">
        <v>16</v>
      </c>
      <c r="J5357" s="154" t="s">
        <v>161</v>
      </c>
    </row>
    <row r="5358" spans="1:10" x14ac:dyDescent="0.3">
      <c r="A5358" s="151">
        <v>5357</v>
      </c>
      <c r="B5358" s="151" t="s">
        <v>11261</v>
      </c>
      <c r="C5358" s="151" t="s">
        <v>11262</v>
      </c>
      <c r="D5358" s="151" t="s">
        <v>11241</v>
      </c>
      <c r="E5358" s="151" t="s">
        <v>11242</v>
      </c>
      <c r="F5358" s="151">
        <v>8</v>
      </c>
      <c r="G5358" s="151" t="s">
        <v>1141</v>
      </c>
      <c r="H5358" s="153">
        <v>8</v>
      </c>
      <c r="I5358" s="151">
        <v>16</v>
      </c>
      <c r="J5358" s="154" t="s">
        <v>161</v>
      </c>
    </row>
    <row r="5359" spans="1:10" x14ac:dyDescent="0.3">
      <c r="A5359" s="151">
        <v>5358</v>
      </c>
      <c r="B5359" s="151" t="s">
        <v>11263</v>
      </c>
      <c r="C5359" s="151" t="s">
        <v>11264</v>
      </c>
      <c r="D5359" s="151" t="s">
        <v>11241</v>
      </c>
      <c r="E5359" s="151" t="s">
        <v>11242</v>
      </c>
      <c r="F5359" s="151">
        <v>8</v>
      </c>
      <c r="G5359" s="151" t="s">
        <v>1141</v>
      </c>
      <c r="H5359" s="153">
        <v>8</v>
      </c>
      <c r="I5359" s="151">
        <v>16</v>
      </c>
      <c r="J5359" s="154" t="s">
        <v>161</v>
      </c>
    </row>
    <row r="5360" spans="1:10" x14ac:dyDescent="0.3">
      <c r="A5360" s="151">
        <v>5359</v>
      </c>
      <c r="B5360" s="151" t="s">
        <v>11265</v>
      </c>
      <c r="C5360" s="151" t="s">
        <v>11266</v>
      </c>
      <c r="D5360" s="151" t="s">
        <v>11267</v>
      </c>
      <c r="E5360" s="151" t="s">
        <v>11268</v>
      </c>
      <c r="F5360" s="151">
        <v>8</v>
      </c>
      <c r="G5360" s="151" t="s">
        <v>1141</v>
      </c>
      <c r="H5360" s="153">
        <v>8</v>
      </c>
      <c r="I5360" s="151">
        <v>16</v>
      </c>
      <c r="J5360" s="154" t="s">
        <v>161</v>
      </c>
    </row>
    <row r="5361" spans="1:10" x14ac:dyDescent="0.3">
      <c r="A5361" s="151">
        <v>5360</v>
      </c>
      <c r="B5361" s="151" t="s">
        <v>11269</v>
      </c>
      <c r="C5361" s="151" t="s">
        <v>11270</v>
      </c>
      <c r="D5361" s="151" t="s">
        <v>11267</v>
      </c>
      <c r="E5361" s="151" t="s">
        <v>11268</v>
      </c>
      <c r="F5361" s="151">
        <v>8</v>
      </c>
      <c r="G5361" s="151" t="s">
        <v>1141</v>
      </c>
      <c r="H5361" s="153">
        <v>8</v>
      </c>
      <c r="I5361" s="151">
        <v>16</v>
      </c>
      <c r="J5361" s="154" t="s">
        <v>161</v>
      </c>
    </row>
    <row r="5362" spans="1:10" x14ac:dyDescent="0.3">
      <c r="A5362" s="151">
        <v>5361</v>
      </c>
      <c r="B5362" s="151" t="s">
        <v>11271</v>
      </c>
      <c r="C5362" s="151" t="s">
        <v>11272</v>
      </c>
      <c r="D5362" s="151" t="s">
        <v>11267</v>
      </c>
      <c r="E5362" s="151" t="s">
        <v>11268</v>
      </c>
      <c r="F5362" s="151">
        <v>8</v>
      </c>
      <c r="G5362" s="151" t="s">
        <v>1141</v>
      </c>
      <c r="H5362" s="153">
        <v>8</v>
      </c>
      <c r="I5362" s="151">
        <v>16</v>
      </c>
      <c r="J5362" s="154" t="s">
        <v>161</v>
      </c>
    </row>
    <row r="5363" spans="1:10" x14ac:dyDescent="0.3">
      <c r="A5363" s="151">
        <v>5362</v>
      </c>
      <c r="B5363" s="151" t="s">
        <v>11273</v>
      </c>
      <c r="C5363" s="151" t="s">
        <v>11274</v>
      </c>
      <c r="D5363" s="151" t="s">
        <v>11267</v>
      </c>
      <c r="E5363" s="151" t="s">
        <v>11268</v>
      </c>
      <c r="F5363" s="151">
        <v>8</v>
      </c>
      <c r="G5363" s="151" t="s">
        <v>1141</v>
      </c>
      <c r="H5363" s="153">
        <v>8</v>
      </c>
      <c r="I5363" s="151">
        <v>16</v>
      </c>
      <c r="J5363" s="154" t="s">
        <v>161</v>
      </c>
    </row>
    <row r="5364" spans="1:10" x14ac:dyDescent="0.3">
      <c r="A5364" s="151">
        <v>5363</v>
      </c>
      <c r="B5364" s="151" t="s">
        <v>11275</v>
      </c>
      <c r="C5364" s="151" t="s">
        <v>11276</v>
      </c>
      <c r="D5364" s="151" t="s">
        <v>11267</v>
      </c>
      <c r="E5364" s="151" t="s">
        <v>11268</v>
      </c>
      <c r="F5364" s="151">
        <v>8</v>
      </c>
      <c r="G5364" s="151" t="s">
        <v>1141</v>
      </c>
      <c r="H5364" s="153">
        <v>8</v>
      </c>
      <c r="I5364" s="151">
        <v>16</v>
      </c>
      <c r="J5364" s="154" t="s">
        <v>161</v>
      </c>
    </row>
    <row r="5365" spans="1:10" x14ac:dyDescent="0.3">
      <c r="A5365" s="151">
        <v>5364</v>
      </c>
      <c r="B5365" s="151" t="s">
        <v>11277</v>
      </c>
      <c r="C5365" s="151" t="s">
        <v>11278</v>
      </c>
      <c r="D5365" s="151" t="s">
        <v>11267</v>
      </c>
      <c r="E5365" s="151" t="s">
        <v>11268</v>
      </c>
      <c r="F5365" s="151">
        <v>8</v>
      </c>
      <c r="G5365" s="151" t="s">
        <v>1141</v>
      </c>
      <c r="H5365" s="153">
        <v>8</v>
      </c>
      <c r="I5365" s="151">
        <v>16</v>
      </c>
      <c r="J5365" s="154" t="s">
        <v>161</v>
      </c>
    </row>
    <row r="5366" spans="1:10" x14ac:dyDescent="0.3">
      <c r="A5366" s="151">
        <v>5365</v>
      </c>
      <c r="B5366" s="151" t="s">
        <v>11279</v>
      </c>
      <c r="C5366" s="151" t="s">
        <v>11280</v>
      </c>
      <c r="D5366" s="151" t="s">
        <v>11267</v>
      </c>
      <c r="E5366" s="151" t="s">
        <v>11268</v>
      </c>
      <c r="F5366" s="151">
        <v>8</v>
      </c>
      <c r="G5366" s="151" t="s">
        <v>1141</v>
      </c>
      <c r="H5366" s="153">
        <v>8</v>
      </c>
      <c r="I5366" s="151">
        <v>16</v>
      </c>
      <c r="J5366" s="154" t="s">
        <v>161</v>
      </c>
    </row>
    <row r="5367" spans="1:10" x14ac:dyDescent="0.3">
      <c r="A5367" s="151">
        <v>5366</v>
      </c>
      <c r="B5367" s="151" t="s">
        <v>11281</v>
      </c>
      <c r="C5367" s="151" t="s">
        <v>11282</v>
      </c>
      <c r="D5367" s="151" t="s">
        <v>11267</v>
      </c>
      <c r="E5367" s="151" t="s">
        <v>11268</v>
      </c>
      <c r="F5367" s="151">
        <v>8</v>
      </c>
      <c r="G5367" s="151" t="s">
        <v>1141</v>
      </c>
      <c r="H5367" s="153">
        <v>8</v>
      </c>
      <c r="I5367" s="151">
        <v>16</v>
      </c>
      <c r="J5367" s="154" t="s">
        <v>161</v>
      </c>
    </row>
    <row r="5368" spans="1:10" x14ac:dyDescent="0.3">
      <c r="A5368" s="151">
        <v>5367</v>
      </c>
      <c r="B5368" s="151" t="s">
        <v>11283</v>
      </c>
      <c r="C5368" s="151" t="s">
        <v>11284</v>
      </c>
      <c r="D5368" s="151" t="s">
        <v>11267</v>
      </c>
      <c r="E5368" s="151" t="s">
        <v>11268</v>
      </c>
      <c r="F5368" s="151">
        <v>8</v>
      </c>
      <c r="G5368" s="151" t="s">
        <v>1141</v>
      </c>
      <c r="H5368" s="153">
        <v>8</v>
      </c>
      <c r="I5368" s="151">
        <v>16</v>
      </c>
      <c r="J5368" s="154" t="s">
        <v>161</v>
      </c>
    </row>
    <row r="5369" spans="1:10" x14ac:dyDescent="0.3">
      <c r="A5369" s="151">
        <v>5368</v>
      </c>
      <c r="B5369" s="151" t="s">
        <v>11285</v>
      </c>
      <c r="C5369" s="151" t="s">
        <v>11286</v>
      </c>
      <c r="D5369" s="151" t="s">
        <v>11267</v>
      </c>
      <c r="E5369" s="151" t="s">
        <v>11268</v>
      </c>
      <c r="F5369" s="151">
        <v>8</v>
      </c>
      <c r="G5369" s="151" t="s">
        <v>1141</v>
      </c>
      <c r="H5369" s="153">
        <v>8</v>
      </c>
      <c r="I5369" s="151">
        <v>16</v>
      </c>
      <c r="J5369" s="154" t="s">
        <v>161</v>
      </c>
    </row>
    <row r="5370" spans="1:10" x14ac:dyDescent="0.3">
      <c r="A5370" s="151">
        <v>5369</v>
      </c>
      <c r="B5370" s="151" t="s">
        <v>11287</v>
      </c>
      <c r="C5370" s="151" t="s">
        <v>11288</v>
      </c>
      <c r="D5370" s="151" t="s">
        <v>11267</v>
      </c>
      <c r="E5370" s="151" t="s">
        <v>11268</v>
      </c>
      <c r="F5370" s="151">
        <v>8</v>
      </c>
      <c r="G5370" s="151" t="s">
        <v>1141</v>
      </c>
      <c r="H5370" s="153">
        <v>8</v>
      </c>
      <c r="I5370" s="151">
        <v>16</v>
      </c>
      <c r="J5370" s="154" t="s">
        <v>161</v>
      </c>
    </row>
    <row r="5371" spans="1:10" x14ac:dyDescent="0.3">
      <c r="A5371" s="151">
        <v>5370</v>
      </c>
      <c r="B5371" s="151" t="s">
        <v>11289</v>
      </c>
      <c r="C5371" s="151" t="s">
        <v>11290</v>
      </c>
      <c r="D5371" s="151" t="s">
        <v>11267</v>
      </c>
      <c r="E5371" s="151" t="s">
        <v>11268</v>
      </c>
      <c r="F5371" s="151">
        <v>8</v>
      </c>
      <c r="G5371" s="151" t="s">
        <v>1141</v>
      </c>
      <c r="H5371" s="153">
        <v>8</v>
      </c>
      <c r="I5371" s="151">
        <v>16</v>
      </c>
      <c r="J5371" s="154" t="s">
        <v>161</v>
      </c>
    </row>
    <row r="5372" spans="1:10" x14ac:dyDescent="0.3">
      <c r="A5372" s="151">
        <v>5371</v>
      </c>
      <c r="B5372" s="151" t="s">
        <v>11291</v>
      </c>
      <c r="C5372" s="151" t="s">
        <v>11292</v>
      </c>
      <c r="D5372" s="151" t="s">
        <v>11293</v>
      </c>
      <c r="E5372" s="151" t="s">
        <v>11294</v>
      </c>
      <c r="F5372" s="151">
        <v>8</v>
      </c>
      <c r="G5372" s="151" t="s">
        <v>1141</v>
      </c>
      <c r="H5372" s="153">
        <v>8</v>
      </c>
      <c r="I5372" s="151">
        <v>16</v>
      </c>
      <c r="J5372" s="154" t="s">
        <v>161</v>
      </c>
    </row>
    <row r="5373" spans="1:10" x14ac:dyDescent="0.3">
      <c r="A5373" s="151">
        <v>5372</v>
      </c>
      <c r="B5373" s="151" t="s">
        <v>11295</v>
      </c>
      <c r="C5373" s="151" t="s">
        <v>11296</v>
      </c>
      <c r="D5373" s="151" t="s">
        <v>11293</v>
      </c>
      <c r="E5373" s="151" t="s">
        <v>11294</v>
      </c>
      <c r="F5373" s="151">
        <v>8</v>
      </c>
      <c r="G5373" s="151" t="s">
        <v>1141</v>
      </c>
      <c r="H5373" s="153">
        <v>9</v>
      </c>
      <c r="I5373" s="151">
        <v>17</v>
      </c>
      <c r="J5373" s="154" t="s">
        <v>72</v>
      </c>
    </row>
    <row r="5374" spans="1:10" x14ac:dyDescent="0.3">
      <c r="A5374" s="151">
        <v>5373</v>
      </c>
      <c r="B5374" s="151" t="s">
        <v>11297</v>
      </c>
      <c r="C5374" s="151" t="s">
        <v>11298</v>
      </c>
      <c r="D5374" s="151" t="s">
        <v>11293</v>
      </c>
      <c r="E5374" s="151" t="s">
        <v>11294</v>
      </c>
      <c r="F5374" s="151">
        <v>8</v>
      </c>
      <c r="G5374" s="151" t="s">
        <v>1141</v>
      </c>
      <c r="H5374" s="153">
        <v>8</v>
      </c>
      <c r="I5374" s="151">
        <v>16</v>
      </c>
      <c r="J5374" s="154" t="s">
        <v>161</v>
      </c>
    </row>
    <row r="5375" spans="1:10" x14ac:dyDescent="0.3">
      <c r="A5375" s="151">
        <v>5374</v>
      </c>
      <c r="B5375" s="151" t="s">
        <v>11299</v>
      </c>
      <c r="C5375" s="151" t="s">
        <v>11300</v>
      </c>
      <c r="D5375" s="151" t="s">
        <v>11293</v>
      </c>
      <c r="E5375" s="151" t="s">
        <v>11294</v>
      </c>
      <c r="F5375" s="151">
        <v>8</v>
      </c>
      <c r="G5375" s="151" t="s">
        <v>1141</v>
      </c>
      <c r="H5375" s="153">
        <v>8</v>
      </c>
      <c r="I5375" s="151">
        <v>16</v>
      </c>
      <c r="J5375" s="154" t="s">
        <v>161</v>
      </c>
    </row>
    <row r="5376" spans="1:10" x14ac:dyDescent="0.3">
      <c r="A5376" s="151">
        <v>5375</v>
      </c>
      <c r="B5376" s="151" t="s">
        <v>11301</v>
      </c>
      <c r="C5376" s="151" t="s">
        <v>11302</v>
      </c>
      <c r="D5376" s="151" t="s">
        <v>11293</v>
      </c>
      <c r="E5376" s="151" t="s">
        <v>11294</v>
      </c>
      <c r="F5376" s="151">
        <v>8</v>
      </c>
      <c r="G5376" s="151" t="s">
        <v>1141</v>
      </c>
      <c r="H5376" s="153">
        <v>8</v>
      </c>
      <c r="I5376" s="151">
        <v>16</v>
      </c>
      <c r="J5376" s="154" t="s">
        <v>161</v>
      </c>
    </row>
    <row r="5377" spans="1:10" x14ac:dyDescent="0.3">
      <c r="A5377" s="151">
        <v>5376</v>
      </c>
      <c r="B5377" s="151" t="s">
        <v>11303</v>
      </c>
      <c r="C5377" s="151" t="s">
        <v>11304</v>
      </c>
      <c r="D5377" s="151" t="s">
        <v>11293</v>
      </c>
      <c r="E5377" s="151" t="s">
        <v>11294</v>
      </c>
      <c r="F5377" s="151">
        <v>8</v>
      </c>
      <c r="G5377" s="151" t="s">
        <v>1141</v>
      </c>
      <c r="H5377" s="153">
        <v>8</v>
      </c>
      <c r="I5377" s="151">
        <v>16</v>
      </c>
      <c r="J5377" s="154" t="s">
        <v>161</v>
      </c>
    </row>
    <row r="5378" spans="1:10" x14ac:dyDescent="0.3">
      <c r="A5378" s="151">
        <v>5377</v>
      </c>
      <c r="B5378" s="151" t="s">
        <v>11305</v>
      </c>
      <c r="C5378" s="151" t="s">
        <v>11306</v>
      </c>
      <c r="D5378" s="151" t="s">
        <v>11293</v>
      </c>
      <c r="E5378" s="151" t="s">
        <v>11294</v>
      </c>
      <c r="F5378" s="151">
        <v>8</v>
      </c>
      <c r="G5378" s="151" t="s">
        <v>1141</v>
      </c>
      <c r="H5378" s="153">
        <v>8</v>
      </c>
      <c r="I5378" s="151">
        <v>16</v>
      </c>
      <c r="J5378" s="154" t="s">
        <v>161</v>
      </c>
    </row>
    <row r="5379" spans="1:10" x14ac:dyDescent="0.3">
      <c r="A5379" s="151">
        <v>5378</v>
      </c>
      <c r="B5379" s="151" t="s">
        <v>11307</v>
      </c>
      <c r="C5379" s="151" t="s">
        <v>11308</v>
      </c>
      <c r="D5379" s="151" t="s">
        <v>11293</v>
      </c>
      <c r="E5379" s="151" t="s">
        <v>11294</v>
      </c>
      <c r="F5379" s="151">
        <v>8</v>
      </c>
      <c r="G5379" s="151" t="s">
        <v>1141</v>
      </c>
      <c r="H5379" s="153">
        <v>8</v>
      </c>
      <c r="I5379" s="151">
        <v>16</v>
      </c>
      <c r="J5379" s="154" t="s">
        <v>161</v>
      </c>
    </row>
    <row r="5380" spans="1:10" x14ac:dyDescent="0.3">
      <c r="A5380" s="151">
        <v>5379</v>
      </c>
      <c r="B5380" s="151" t="s">
        <v>11309</v>
      </c>
      <c r="C5380" s="151" t="s">
        <v>11310</v>
      </c>
      <c r="D5380" s="151" t="s">
        <v>11293</v>
      </c>
      <c r="E5380" s="151" t="s">
        <v>11294</v>
      </c>
      <c r="F5380" s="151">
        <v>8</v>
      </c>
      <c r="G5380" s="151" t="s">
        <v>1141</v>
      </c>
      <c r="H5380" s="153">
        <v>8</v>
      </c>
      <c r="I5380" s="151">
        <v>16</v>
      </c>
      <c r="J5380" s="154" t="s">
        <v>161</v>
      </c>
    </row>
    <row r="5381" spans="1:10" x14ac:dyDescent="0.3">
      <c r="A5381" s="151">
        <v>5380</v>
      </c>
      <c r="B5381" s="151" t="s">
        <v>11311</v>
      </c>
      <c r="C5381" s="151" t="s">
        <v>11312</v>
      </c>
      <c r="D5381" s="151" t="s">
        <v>11293</v>
      </c>
      <c r="E5381" s="151" t="s">
        <v>11294</v>
      </c>
      <c r="F5381" s="151">
        <v>8</v>
      </c>
      <c r="G5381" s="151" t="s">
        <v>1141</v>
      </c>
      <c r="H5381" s="153">
        <v>7</v>
      </c>
      <c r="I5381" s="151">
        <v>14</v>
      </c>
      <c r="J5381" s="154" t="s">
        <v>75</v>
      </c>
    </row>
    <row r="5382" spans="1:10" x14ac:dyDescent="0.3">
      <c r="A5382" s="151">
        <v>5381</v>
      </c>
      <c r="B5382" s="151" t="s">
        <v>11313</v>
      </c>
      <c r="C5382" s="151" t="s">
        <v>11314</v>
      </c>
      <c r="D5382" s="151" t="s">
        <v>11293</v>
      </c>
      <c r="E5382" s="151" t="s">
        <v>11294</v>
      </c>
      <c r="F5382" s="151">
        <v>8</v>
      </c>
      <c r="G5382" s="151" t="s">
        <v>1141</v>
      </c>
      <c r="H5382" s="153">
        <v>9</v>
      </c>
      <c r="I5382" s="151">
        <v>17</v>
      </c>
      <c r="J5382" s="154" t="s">
        <v>72</v>
      </c>
    </row>
    <row r="5383" spans="1:10" x14ac:dyDescent="0.3">
      <c r="A5383" s="151">
        <v>5382</v>
      </c>
      <c r="B5383" s="151" t="s">
        <v>11315</v>
      </c>
      <c r="C5383" s="151" t="s">
        <v>11316</v>
      </c>
      <c r="D5383" s="151" t="s">
        <v>11293</v>
      </c>
      <c r="E5383" s="151" t="s">
        <v>11294</v>
      </c>
      <c r="F5383" s="151">
        <v>8</v>
      </c>
      <c r="G5383" s="151" t="s">
        <v>1141</v>
      </c>
      <c r="H5383" s="153">
        <v>7</v>
      </c>
      <c r="I5383" s="151">
        <v>14</v>
      </c>
      <c r="J5383" s="154" t="s">
        <v>75</v>
      </c>
    </row>
    <row r="5384" spans="1:10" x14ac:dyDescent="0.3">
      <c r="A5384" s="151">
        <v>5383</v>
      </c>
      <c r="B5384" s="151" t="s">
        <v>11317</v>
      </c>
      <c r="C5384" s="151" t="s">
        <v>11318</v>
      </c>
      <c r="D5384" s="151" t="s">
        <v>11293</v>
      </c>
      <c r="E5384" s="151" t="s">
        <v>11294</v>
      </c>
      <c r="F5384" s="151">
        <v>8</v>
      </c>
      <c r="G5384" s="151" t="s">
        <v>1141</v>
      </c>
      <c r="H5384" s="153">
        <v>7</v>
      </c>
      <c r="I5384" s="151">
        <v>14</v>
      </c>
      <c r="J5384" s="154" t="s">
        <v>75</v>
      </c>
    </row>
    <row r="5385" spans="1:10" x14ac:dyDescent="0.3">
      <c r="A5385" s="151">
        <v>5384</v>
      </c>
      <c r="B5385" s="151" t="s">
        <v>11319</v>
      </c>
      <c r="C5385" s="151" t="s">
        <v>11320</v>
      </c>
      <c r="D5385" s="151" t="s">
        <v>11293</v>
      </c>
      <c r="E5385" s="151" t="s">
        <v>11294</v>
      </c>
      <c r="F5385" s="151">
        <v>8</v>
      </c>
      <c r="G5385" s="151" t="s">
        <v>1141</v>
      </c>
      <c r="H5385" s="153">
        <v>7</v>
      </c>
      <c r="I5385" s="151">
        <v>14</v>
      </c>
      <c r="J5385" s="154" t="s">
        <v>75</v>
      </c>
    </row>
    <row r="5386" spans="1:10" x14ac:dyDescent="0.3">
      <c r="A5386" s="151">
        <v>5385</v>
      </c>
      <c r="B5386" s="151" t="s">
        <v>11321</v>
      </c>
      <c r="C5386" s="151" t="s">
        <v>11322</v>
      </c>
      <c r="D5386" s="151" t="s">
        <v>11293</v>
      </c>
      <c r="E5386" s="151" t="s">
        <v>11294</v>
      </c>
      <c r="F5386" s="151">
        <v>8</v>
      </c>
      <c r="G5386" s="151" t="s">
        <v>1141</v>
      </c>
      <c r="H5386" s="153">
        <v>9</v>
      </c>
      <c r="I5386" s="151">
        <v>17</v>
      </c>
      <c r="J5386" s="154" t="s">
        <v>72</v>
      </c>
    </row>
    <row r="5387" spans="1:10" x14ac:dyDescent="0.3">
      <c r="A5387" s="151">
        <v>5386</v>
      </c>
      <c r="B5387" s="151" t="s">
        <v>11323</v>
      </c>
      <c r="C5387" s="151" t="s">
        <v>11324</v>
      </c>
      <c r="D5387" s="151" t="s">
        <v>11293</v>
      </c>
      <c r="E5387" s="151" t="s">
        <v>11294</v>
      </c>
      <c r="F5387" s="151">
        <v>8</v>
      </c>
      <c r="G5387" s="151" t="s">
        <v>1141</v>
      </c>
      <c r="H5387" s="153">
        <v>9</v>
      </c>
      <c r="I5387" s="151">
        <v>17</v>
      </c>
      <c r="J5387" s="154" t="s">
        <v>72</v>
      </c>
    </row>
    <row r="5388" spans="1:10" x14ac:dyDescent="0.3">
      <c r="A5388" s="151">
        <v>5387</v>
      </c>
      <c r="B5388" s="151" t="s">
        <v>11325</v>
      </c>
      <c r="C5388" s="151" t="s">
        <v>11326</v>
      </c>
      <c r="D5388" s="151" t="s">
        <v>11327</v>
      </c>
      <c r="E5388" s="151" t="s">
        <v>11328</v>
      </c>
      <c r="F5388" s="151">
        <v>8</v>
      </c>
      <c r="G5388" s="151" t="s">
        <v>1141</v>
      </c>
      <c r="H5388" s="153">
        <v>9</v>
      </c>
      <c r="I5388" s="151">
        <v>17</v>
      </c>
      <c r="J5388" s="154" t="s">
        <v>72</v>
      </c>
    </row>
    <row r="5389" spans="1:10" x14ac:dyDescent="0.3">
      <c r="A5389" s="151">
        <v>5388</v>
      </c>
      <c r="B5389" s="151" t="s">
        <v>11329</v>
      </c>
      <c r="C5389" s="151" t="s">
        <v>11330</v>
      </c>
      <c r="D5389" s="151" t="s">
        <v>11327</v>
      </c>
      <c r="E5389" s="151" t="s">
        <v>11328</v>
      </c>
      <c r="F5389" s="151">
        <v>8</v>
      </c>
      <c r="G5389" s="151" t="s">
        <v>1141</v>
      </c>
      <c r="H5389" s="153">
        <v>9</v>
      </c>
      <c r="I5389" s="151">
        <v>17</v>
      </c>
      <c r="J5389" s="154" t="s">
        <v>72</v>
      </c>
    </row>
    <row r="5390" spans="1:10" x14ac:dyDescent="0.3">
      <c r="A5390" s="151">
        <v>5389</v>
      </c>
      <c r="B5390" s="151" t="s">
        <v>11331</v>
      </c>
      <c r="C5390" s="151" t="s">
        <v>11332</v>
      </c>
      <c r="D5390" s="151" t="s">
        <v>11327</v>
      </c>
      <c r="E5390" s="151" t="s">
        <v>11328</v>
      </c>
      <c r="F5390" s="151">
        <v>8</v>
      </c>
      <c r="G5390" s="151" t="s">
        <v>1141</v>
      </c>
      <c r="H5390" s="153">
        <v>8</v>
      </c>
      <c r="I5390" s="151">
        <v>16</v>
      </c>
      <c r="J5390" s="154" t="s">
        <v>161</v>
      </c>
    </row>
    <row r="5391" spans="1:10" x14ac:dyDescent="0.3">
      <c r="A5391" s="151">
        <v>5390</v>
      </c>
      <c r="B5391" s="151" t="s">
        <v>11333</v>
      </c>
      <c r="C5391" s="151" t="s">
        <v>11334</v>
      </c>
      <c r="D5391" s="151" t="s">
        <v>11327</v>
      </c>
      <c r="E5391" s="151" t="s">
        <v>11328</v>
      </c>
      <c r="F5391" s="151">
        <v>8</v>
      </c>
      <c r="G5391" s="151" t="s">
        <v>1141</v>
      </c>
      <c r="H5391" s="153">
        <v>8</v>
      </c>
      <c r="I5391" s="151">
        <v>16</v>
      </c>
      <c r="J5391" s="154" t="s">
        <v>161</v>
      </c>
    </row>
    <row r="5392" spans="1:10" x14ac:dyDescent="0.3">
      <c r="A5392" s="151">
        <v>5391</v>
      </c>
      <c r="B5392" s="151" t="s">
        <v>11335</v>
      </c>
      <c r="C5392" s="151" t="s">
        <v>11336</v>
      </c>
      <c r="D5392" s="151" t="s">
        <v>11327</v>
      </c>
      <c r="E5392" s="151" t="s">
        <v>11328</v>
      </c>
      <c r="F5392" s="151">
        <v>8</v>
      </c>
      <c r="G5392" s="151" t="s">
        <v>1141</v>
      </c>
      <c r="H5392" s="153">
        <v>8</v>
      </c>
      <c r="I5392" s="151">
        <v>16</v>
      </c>
      <c r="J5392" s="154" t="s">
        <v>161</v>
      </c>
    </row>
    <row r="5393" spans="1:10" x14ac:dyDescent="0.3">
      <c r="A5393" s="151">
        <v>5392</v>
      </c>
      <c r="B5393" s="151" t="s">
        <v>11337</v>
      </c>
      <c r="C5393" s="151" t="s">
        <v>11338</v>
      </c>
      <c r="D5393" s="151" t="s">
        <v>11327</v>
      </c>
      <c r="E5393" s="151" t="s">
        <v>11328</v>
      </c>
      <c r="F5393" s="151">
        <v>8</v>
      </c>
      <c r="G5393" s="151" t="s">
        <v>1141</v>
      </c>
      <c r="H5393" s="153">
        <v>8</v>
      </c>
      <c r="I5393" s="151">
        <v>16</v>
      </c>
      <c r="J5393" s="154" t="s">
        <v>161</v>
      </c>
    </row>
    <row r="5394" spans="1:10" x14ac:dyDescent="0.3">
      <c r="A5394" s="151">
        <v>5393</v>
      </c>
      <c r="B5394" s="151" t="s">
        <v>11339</v>
      </c>
      <c r="C5394" s="151" t="s">
        <v>11340</v>
      </c>
      <c r="D5394" s="151" t="s">
        <v>11327</v>
      </c>
      <c r="E5394" s="151" t="s">
        <v>11328</v>
      </c>
      <c r="F5394" s="151">
        <v>8</v>
      </c>
      <c r="G5394" s="151" t="s">
        <v>1141</v>
      </c>
      <c r="H5394" s="153">
        <v>8</v>
      </c>
      <c r="I5394" s="151">
        <v>16</v>
      </c>
      <c r="J5394" s="154" t="s">
        <v>161</v>
      </c>
    </row>
    <row r="5395" spans="1:10" x14ac:dyDescent="0.3">
      <c r="A5395" s="151">
        <v>5394</v>
      </c>
      <c r="B5395" s="151" t="s">
        <v>11341</v>
      </c>
      <c r="C5395" s="151" t="s">
        <v>11342</v>
      </c>
      <c r="D5395" s="151" t="s">
        <v>11327</v>
      </c>
      <c r="E5395" s="151" t="s">
        <v>11328</v>
      </c>
      <c r="F5395" s="151">
        <v>8</v>
      </c>
      <c r="G5395" s="151" t="s">
        <v>1141</v>
      </c>
      <c r="H5395" s="153">
        <v>8</v>
      </c>
      <c r="I5395" s="151">
        <v>16</v>
      </c>
      <c r="J5395" s="154" t="s">
        <v>161</v>
      </c>
    </row>
    <row r="5396" spans="1:10" x14ac:dyDescent="0.3">
      <c r="A5396" s="151">
        <v>5395</v>
      </c>
      <c r="B5396" s="151" t="s">
        <v>11343</v>
      </c>
      <c r="C5396" s="151" t="s">
        <v>11344</v>
      </c>
      <c r="D5396" s="151" t="s">
        <v>11327</v>
      </c>
      <c r="E5396" s="151" t="s">
        <v>11328</v>
      </c>
      <c r="F5396" s="151">
        <v>8</v>
      </c>
      <c r="G5396" s="151" t="s">
        <v>1141</v>
      </c>
      <c r="H5396" s="153">
        <v>8</v>
      </c>
      <c r="I5396" s="151">
        <v>16</v>
      </c>
      <c r="J5396" s="154" t="s">
        <v>161</v>
      </c>
    </row>
    <row r="5397" spans="1:10" x14ac:dyDescent="0.3">
      <c r="A5397" s="151">
        <v>5396</v>
      </c>
      <c r="B5397" s="151" t="s">
        <v>11345</v>
      </c>
      <c r="C5397" s="151" t="s">
        <v>11346</v>
      </c>
      <c r="D5397" s="151" t="s">
        <v>11327</v>
      </c>
      <c r="E5397" s="151" t="s">
        <v>11328</v>
      </c>
      <c r="F5397" s="151">
        <v>8</v>
      </c>
      <c r="G5397" s="151" t="s">
        <v>1141</v>
      </c>
      <c r="H5397" s="153">
        <v>9</v>
      </c>
      <c r="I5397" s="151">
        <v>17</v>
      </c>
      <c r="J5397" s="154" t="s">
        <v>72</v>
      </c>
    </row>
    <row r="5398" spans="1:10" x14ac:dyDescent="0.3">
      <c r="A5398" s="151">
        <v>5397</v>
      </c>
      <c r="B5398" s="151" t="s">
        <v>11347</v>
      </c>
      <c r="C5398" s="151" t="s">
        <v>11348</v>
      </c>
      <c r="D5398" s="151" t="s">
        <v>11327</v>
      </c>
      <c r="E5398" s="151" t="s">
        <v>11328</v>
      </c>
      <c r="F5398" s="151">
        <v>8</v>
      </c>
      <c r="G5398" s="151" t="s">
        <v>1141</v>
      </c>
      <c r="H5398" s="153">
        <v>9</v>
      </c>
      <c r="I5398" s="151">
        <v>17</v>
      </c>
      <c r="J5398" s="154" t="s">
        <v>72</v>
      </c>
    </row>
    <row r="5399" spans="1:10" x14ac:dyDescent="0.3">
      <c r="A5399" s="151">
        <v>5398</v>
      </c>
      <c r="B5399" s="151" t="s">
        <v>11349</v>
      </c>
      <c r="C5399" s="151" t="s">
        <v>11350</v>
      </c>
      <c r="D5399" s="151" t="s">
        <v>11327</v>
      </c>
      <c r="E5399" s="151" t="s">
        <v>11328</v>
      </c>
      <c r="F5399" s="151">
        <v>8</v>
      </c>
      <c r="G5399" s="151" t="s">
        <v>1141</v>
      </c>
      <c r="H5399" s="153">
        <v>9</v>
      </c>
      <c r="I5399" s="151">
        <v>17</v>
      </c>
      <c r="J5399" s="154" t="s">
        <v>72</v>
      </c>
    </row>
    <row r="5400" spans="1:10" x14ac:dyDescent="0.3">
      <c r="A5400" s="151">
        <v>5399</v>
      </c>
      <c r="B5400" s="151" t="s">
        <v>11351</v>
      </c>
      <c r="C5400" s="151" t="s">
        <v>11352</v>
      </c>
      <c r="D5400" s="151" t="s">
        <v>11327</v>
      </c>
      <c r="E5400" s="151" t="s">
        <v>11328</v>
      </c>
      <c r="F5400" s="151">
        <v>8</v>
      </c>
      <c r="G5400" s="151" t="s">
        <v>1141</v>
      </c>
      <c r="H5400" s="153">
        <v>9</v>
      </c>
      <c r="I5400" s="151">
        <v>17</v>
      </c>
      <c r="J5400" s="154" t="s">
        <v>72</v>
      </c>
    </row>
    <row r="5401" spans="1:10" x14ac:dyDescent="0.3">
      <c r="A5401" s="151">
        <v>5400</v>
      </c>
      <c r="B5401" s="151" t="s">
        <v>11353</v>
      </c>
      <c r="C5401" s="151" t="s">
        <v>11354</v>
      </c>
      <c r="D5401" s="151" t="s">
        <v>11327</v>
      </c>
      <c r="E5401" s="151" t="s">
        <v>11328</v>
      </c>
      <c r="F5401" s="151">
        <v>8</v>
      </c>
      <c r="G5401" s="151" t="s">
        <v>1141</v>
      </c>
      <c r="H5401" s="153">
        <v>9</v>
      </c>
      <c r="I5401" s="151">
        <v>17</v>
      </c>
      <c r="J5401" s="154" t="s">
        <v>72</v>
      </c>
    </row>
    <row r="5402" spans="1:10" x14ac:dyDescent="0.3">
      <c r="A5402" s="151">
        <v>5401</v>
      </c>
      <c r="B5402" s="151" t="s">
        <v>11355</v>
      </c>
      <c r="C5402" s="151" t="s">
        <v>11356</v>
      </c>
      <c r="D5402" s="151" t="s">
        <v>11357</v>
      </c>
      <c r="E5402" s="151" t="s">
        <v>11358</v>
      </c>
      <c r="F5402" s="151">
        <v>8</v>
      </c>
      <c r="G5402" s="151" t="s">
        <v>1141</v>
      </c>
      <c r="H5402" s="153">
        <v>8</v>
      </c>
      <c r="I5402" s="151">
        <v>16</v>
      </c>
      <c r="J5402" s="154" t="s">
        <v>161</v>
      </c>
    </row>
    <row r="5403" spans="1:10" x14ac:dyDescent="0.3">
      <c r="A5403" s="151">
        <v>5402</v>
      </c>
      <c r="B5403" s="151" t="s">
        <v>11359</v>
      </c>
      <c r="C5403" s="151" t="s">
        <v>11360</v>
      </c>
      <c r="D5403" s="151" t="s">
        <v>11357</v>
      </c>
      <c r="E5403" s="151" t="s">
        <v>11358</v>
      </c>
      <c r="F5403" s="151">
        <v>8</v>
      </c>
      <c r="G5403" s="151" t="s">
        <v>1141</v>
      </c>
      <c r="H5403" s="153">
        <v>8</v>
      </c>
      <c r="I5403" s="151">
        <v>16</v>
      </c>
      <c r="J5403" s="154" t="s">
        <v>161</v>
      </c>
    </row>
    <row r="5404" spans="1:10" x14ac:dyDescent="0.3">
      <c r="A5404" s="151">
        <v>5403</v>
      </c>
      <c r="B5404" s="151" t="s">
        <v>11361</v>
      </c>
      <c r="C5404" s="151" t="s">
        <v>11362</v>
      </c>
      <c r="D5404" s="151" t="s">
        <v>11357</v>
      </c>
      <c r="E5404" s="151" t="s">
        <v>11358</v>
      </c>
      <c r="F5404" s="151">
        <v>8</v>
      </c>
      <c r="G5404" s="151" t="s">
        <v>1141</v>
      </c>
      <c r="H5404" s="153">
        <v>8</v>
      </c>
      <c r="I5404" s="151">
        <v>16</v>
      </c>
      <c r="J5404" s="154" t="s">
        <v>161</v>
      </c>
    </row>
    <row r="5405" spans="1:10" x14ac:dyDescent="0.3">
      <c r="A5405" s="151">
        <v>5404</v>
      </c>
      <c r="B5405" s="151" t="s">
        <v>11363</v>
      </c>
      <c r="C5405" s="151" t="s">
        <v>11364</v>
      </c>
      <c r="D5405" s="151" t="s">
        <v>11357</v>
      </c>
      <c r="E5405" s="151" t="s">
        <v>11358</v>
      </c>
      <c r="F5405" s="151">
        <v>8</v>
      </c>
      <c r="G5405" s="151" t="s">
        <v>1141</v>
      </c>
      <c r="H5405" s="153">
        <v>8</v>
      </c>
      <c r="I5405" s="151">
        <v>16</v>
      </c>
      <c r="J5405" s="154" t="s">
        <v>161</v>
      </c>
    </row>
    <row r="5406" spans="1:10" x14ac:dyDescent="0.3">
      <c r="A5406" s="151">
        <v>5405</v>
      </c>
      <c r="B5406" s="151" t="s">
        <v>11365</v>
      </c>
      <c r="C5406" s="151" t="s">
        <v>11366</v>
      </c>
      <c r="D5406" s="151" t="s">
        <v>11357</v>
      </c>
      <c r="E5406" s="151" t="s">
        <v>11358</v>
      </c>
      <c r="F5406" s="151">
        <v>8</v>
      </c>
      <c r="G5406" s="151" t="s">
        <v>1141</v>
      </c>
      <c r="H5406" s="153">
        <v>8</v>
      </c>
      <c r="I5406" s="151">
        <v>16</v>
      </c>
      <c r="J5406" s="154" t="s">
        <v>161</v>
      </c>
    </row>
    <row r="5407" spans="1:10" x14ac:dyDescent="0.3">
      <c r="A5407" s="151">
        <v>5406</v>
      </c>
      <c r="B5407" s="151" t="s">
        <v>11367</v>
      </c>
      <c r="C5407" s="151" t="s">
        <v>11368</v>
      </c>
      <c r="D5407" s="151" t="s">
        <v>11357</v>
      </c>
      <c r="E5407" s="151" t="s">
        <v>11358</v>
      </c>
      <c r="F5407" s="151">
        <v>8</v>
      </c>
      <c r="G5407" s="151" t="s">
        <v>1141</v>
      </c>
      <c r="H5407" s="153">
        <v>8</v>
      </c>
      <c r="I5407" s="151">
        <v>16</v>
      </c>
      <c r="J5407" s="154" t="s">
        <v>161</v>
      </c>
    </row>
    <row r="5408" spans="1:10" x14ac:dyDescent="0.3">
      <c r="A5408" s="151">
        <v>5407</v>
      </c>
      <c r="B5408" s="151" t="s">
        <v>11369</v>
      </c>
      <c r="C5408" s="151" t="s">
        <v>11370</v>
      </c>
      <c r="D5408" s="151" t="s">
        <v>11357</v>
      </c>
      <c r="E5408" s="151" t="s">
        <v>11358</v>
      </c>
      <c r="F5408" s="151">
        <v>8</v>
      </c>
      <c r="G5408" s="151" t="s">
        <v>1141</v>
      </c>
      <c r="H5408" s="153">
        <v>8</v>
      </c>
      <c r="I5408" s="151">
        <v>16</v>
      </c>
      <c r="J5408" s="154" t="s">
        <v>161</v>
      </c>
    </row>
    <row r="5409" spans="1:10" x14ac:dyDescent="0.3">
      <c r="A5409" s="151">
        <v>5408</v>
      </c>
      <c r="B5409" s="151" t="s">
        <v>11371</v>
      </c>
      <c r="C5409" s="151" t="s">
        <v>11372</v>
      </c>
      <c r="D5409" s="151" t="s">
        <v>11357</v>
      </c>
      <c r="E5409" s="151" t="s">
        <v>11358</v>
      </c>
      <c r="F5409" s="151">
        <v>8</v>
      </c>
      <c r="G5409" s="151" t="s">
        <v>1141</v>
      </c>
      <c r="H5409" s="153">
        <v>8</v>
      </c>
      <c r="I5409" s="151">
        <v>16</v>
      </c>
      <c r="J5409" s="154" t="s">
        <v>161</v>
      </c>
    </row>
    <row r="5410" spans="1:10" x14ac:dyDescent="0.3">
      <c r="A5410" s="151">
        <v>5409</v>
      </c>
      <c r="B5410" s="151" t="s">
        <v>11373</v>
      </c>
      <c r="C5410" s="151" t="s">
        <v>11374</v>
      </c>
      <c r="D5410" s="151" t="s">
        <v>11357</v>
      </c>
      <c r="E5410" s="151" t="s">
        <v>11358</v>
      </c>
      <c r="F5410" s="151">
        <v>8</v>
      </c>
      <c r="G5410" s="151" t="s">
        <v>1141</v>
      </c>
      <c r="H5410" s="153">
        <v>9</v>
      </c>
      <c r="I5410" s="151">
        <v>17</v>
      </c>
      <c r="J5410" s="154" t="s">
        <v>72</v>
      </c>
    </row>
    <row r="5411" spans="1:10" x14ac:dyDescent="0.3">
      <c r="A5411" s="151">
        <v>5410</v>
      </c>
      <c r="B5411" s="151" t="s">
        <v>11375</v>
      </c>
      <c r="C5411" s="151" t="s">
        <v>11376</v>
      </c>
      <c r="D5411" s="151" t="s">
        <v>11357</v>
      </c>
      <c r="E5411" s="151" t="s">
        <v>11358</v>
      </c>
      <c r="F5411" s="151">
        <v>8</v>
      </c>
      <c r="G5411" s="151" t="s">
        <v>1141</v>
      </c>
      <c r="H5411" s="153">
        <v>9</v>
      </c>
      <c r="I5411" s="151">
        <v>17</v>
      </c>
      <c r="J5411" s="154" t="s">
        <v>72</v>
      </c>
    </row>
    <row r="5412" spans="1:10" x14ac:dyDescent="0.3">
      <c r="A5412" s="151">
        <v>5411</v>
      </c>
      <c r="B5412" s="151" t="s">
        <v>11377</v>
      </c>
      <c r="C5412" s="151" t="s">
        <v>11378</v>
      </c>
      <c r="D5412" s="151" t="s">
        <v>11357</v>
      </c>
      <c r="E5412" s="151" t="s">
        <v>11358</v>
      </c>
      <c r="F5412" s="151">
        <v>8</v>
      </c>
      <c r="G5412" s="151" t="s">
        <v>1141</v>
      </c>
      <c r="H5412" s="153">
        <v>9</v>
      </c>
      <c r="I5412" s="151">
        <v>17</v>
      </c>
      <c r="J5412" s="154" t="s">
        <v>72</v>
      </c>
    </row>
    <row r="5413" spans="1:10" x14ac:dyDescent="0.3">
      <c r="A5413" s="151">
        <v>5412</v>
      </c>
      <c r="B5413" s="151" t="s">
        <v>11379</v>
      </c>
      <c r="C5413" s="151" t="s">
        <v>11380</v>
      </c>
      <c r="D5413" s="151" t="s">
        <v>11357</v>
      </c>
      <c r="E5413" s="151" t="s">
        <v>11358</v>
      </c>
      <c r="F5413" s="151">
        <v>8</v>
      </c>
      <c r="G5413" s="151" t="s">
        <v>1141</v>
      </c>
      <c r="H5413" s="153">
        <v>9</v>
      </c>
      <c r="I5413" s="151">
        <v>17</v>
      </c>
      <c r="J5413" s="154" t="s">
        <v>88</v>
      </c>
    </row>
    <row r="5414" spans="1:10" x14ac:dyDescent="0.3">
      <c r="A5414" s="151">
        <v>5413</v>
      </c>
      <c r="B5414" s="151" t="s">
        <v>11381</v>
      </c>
      <c r="C5414" s="151" t="s">
        <v>11382</v>
      </c>
      <c r="D5414" s="151" t="s">
        <v>11357</v>
      </c>
      <c r="E5414" s="151" t="s">
        <v>11358</v>
      </c>
      <c r="F5414" s="151">
        <v>8</v>
      </c>
      <c r="G5414" s="151" t="s">
        <v>1141</v>
      </c>
      <c r="H5414" s="153">
        <v>8</v>
      </c>
      <c r="I5414" s="151">
        <v>16</v>
      </c>
      <c r="J5414" s="154" t="s">
        <v>161</v>
      </c>
    </row>
    <row r="5415" spans="1:10" x14ac:dyDescent="0.3">
      <c r="A5415" s="151">
        <v>5414</v>
      </c>
      <c r="B5415" s="151" t="s">
        <v>11383</v>
      </c>
      <c r="C5415" s="151" t="s">
        <v>11384</v>
      </c>
      <c r="D5415" s="151" t="s">
        <v>11357</v>
      </c>
      <c r="E5415" s="151" t="s">
        <v>11358</v>
      </c>
      <c r="F5415" s="151">
        <v>8</v>
      </c>
      <c r="G5415" s="151" t="s">
        <v>1141</v>
      </c>
      <c r="H5415" s="153">
        <v>8</v>
      </c>
      <c r="I5415" s="151">
        <v>16</v>
      </c>
      <c r="J5415" s="154" t="s">
        <v>161</v>
      </c>
    </row>
    <row r="5416" spans="1:10" x14ac:dyDescent="0.3">
      <c r="A5416" s="151">
        <v>5415</v>
      </c>
      <c r="B5416" s="151" t="s">
        <v>11385</v>
      </c>
      <c r="C5416" s="151" t="s">
        <v>11386</v>
      </c>
      <c r="D5416" s="151" t="s">
        <v>11357</v>
      </c>
      <c r="E5416" s="151" t="s">
        <v>11358</v>
      </c>
      <c r="F5416" s="151">
        <v>8</v>
      </c>
      <c r="G5416" s="151" t="s">
        <v>1141</v>
      </c>
      <c r="H5416" s="153">
        <v>8</v>
      </c>
      <c r="I5416" s="151">
        <v>16</v>
      </c>
      <c r="J5416" s="154" t="s">
        <v>161</v>
      </c>
    </row>
    <row r="5417" spans="1:10" x14ac:dyDescent="0.3">
      <c r="A5417" s="151">
        <v>5416</v>
      </c>
      <c r="B5417" s="151" t="s">
        <v>11387</v>
      </c>
      <c r="C5417" s="151" t="s">
        <v>11388</v>
      </c>
      <c r="D5417" s="151" t="s">
        <v>11357</v>
      </c>
      <c r="E5417" s="151" t="s">
        <v>11358</v>
      </c>
      <c r="F5417" s="151">
        <v>8</v>
      </c>
      <c r="G5417" s="151" t="s">
        <v>1141</v>
      </c>
      <c r="H5417" s="153">
        <v>9</v>
      </c>
      <c r="I5417" s="151">
        <v>17</v>
      </c>
      <c r="J5417" s="154" t="s">
        <v>72</v>
      </c>
    </row>
    <row r="5418" spans="1:10" x14ac:dyDescent="0.3">
      <c r="A5418" s="151">
        <v>5417</v>
      </c>
      <c r="B5418" s="151" t="s">
        <v>11389</v>
      </c>
      <c r="C5418" s="151" t="s">
        <v>11390</v>
      </c>
      <c r="D5418" s="151" t="s">
        <v>11357</v>
      </c>
      <c r="E5418" s="151" t="s">
        <v>11358</v>
      </c>
      <c r="F5418" s="151">
        <v>8</v>
      </c>
      <c r="G5418" s="151" t="s">
        <v>1141</v>
      </c>
      <c r="H5418" s="153">
        <v>9</v>
      </c>
      <c r="I5418" s="151">
        <v>17</v>
      </c>
      <c r="J5418" s="154" t="s">
        <v>72</v>
      </c>
    </row>
    <row r="5419" spans="1:10" x14ac:dyDescent="0.3">
      <c r="A5419" s="151">
        <v>5418</v>
      </c>
      <c r="B5419" s="151" t="s">
        <v>11391</v>
      </c>
      <c r="C5419" s="151" t="s">
        <v>11392</v>
      </c>
      <c r="D5419" s="151" t="s">
        <v>11393</v>
      </c>
      <c r="E5419" s="151" t="s">
        <v>11394</v>
      </c>
      <c r="F5419" s="151">
        <v>8</v>
      </c>
      <c r="G5419" s="151" t="s">
        <v>1141</v>
      </c>
      <c r="H5419" s="153">
        <v>8</v>
      </c>
      <c r="I5419" s="151">
        <v>16</v>
      </c>
      <c r="J5419" s="154" t="s">
        <v>161</v>
      </c>
    </row>
    <row r="5420" spans="1:10" x14ac:dyDescent="0.3">
      <c r="A5420" s="151">
        <v>5419</v>
      </c>
      <c r="B5420" s="151" t="s">
        <v>11395</v>
      </c>
      <c r="C5420" s="151" t="s">
        <v>11396</v>
      </c>
      <c r="D5420" s="151" t="s">
        <v>11393</v>
      </c>
      <c r="E5420" s="151" t="s">
        <v>11394</v>
      </c>
      <c r="F5420" s="151">
        <v>8</v>
      </c>
      <c r="G5420" s="151" t="s">
        <v>1141</v>
      </c>
      <c r="H5420" s="153">
        <v>8</v>
      </c>
      <c r="I5420" s="151">
        <v>16</v>
      </c>
      <c r="J5420" s="154" t="s">
        <v>161</v>
      </c>
    </row>
    <row r="5421" spans="1:10" x14ac:dyDescent="0.3">
      <c r="A5421" s="151">
        <v>5420</v>
      </c>
      <c r="B5421" s="151" t="s">
        <v>11397</v>
      </c>
      <c r="C5421" s="151" t="s">
        <v>11398</v>
      </c>
      <c r="D5421" s="151" t="s">
        <v>11393</v>
      </c>
      <c r="E5421" s="151" t="s">
        <v>11394</v>
      </c>
      <c r="F5421" s="151">
        <v>8</v>
      </c>
      <c r="G5421" s="151" t="s">
        <v>1141</v>
      </c>
      <c r="H5421" s="153">
        <v>8</v>
      </c>
      <c r="I5421" s="151">
        <v>16</v>
      </c>
      <c r="J5421" s="154" t="s">
        <v>161</v>
      </c>
    </row>
    <row r="5422" spans="1:10" x14ac:dyDescent="0.3">
      <c r="A5422" s="151">
        <v>5421</v>
      </c>
      <c r="B5422" s="151" t="s">
        <v>11399</v>
      </c>
      <c r="C5422" s="151" t="s">
        <v>11400</v>
      </c>
      <c r="D5422" s="151" t="s">
        <v>11393</v>
      </c>
      <c r="E5422" s="151" t="s">
        <v>11394</v>
      </c>
      <c r="F5422" s="151">
        <v>8</v>
      </c>
      <c r="G5422" s="151" t="s">
        <v>1141</v>
      </c>
      <c r="H5422" s="153">
        <v>8</v>
      </c>
      <c r="I5422" s="151">
        <v>16</v>
      </c>
      <c r="J5422" s="154" t="s">
        <v>161</v>
      </c>
    </row>
    <row r="5423" spans="1:10" x14ac:dyDescent="0.3">
      <c r="A5423" s="151">
        <v>5422</v>
      </c>
      <c r="B5423" s="151" t="s">
        <v>11401</v>
      </c>
      <c r="C5423" s="151" t="s">
        <v>11402</v>
      </c>
      <c r="D5423" s="151" t="s">
        <v>11393</v>
      </c>
      <c r="E5423" s="151" t="s">
        <v>11394</v>
      </c>
      <c r="F5423" s="151">
        <v>8</v>
      </c>
      <c r="G5423" s="151" t="s">
        <v>1141</v>
      </c>
      <c r="H5423" s="153">
        <v>8</v>
      </c>
      <c r="I5423" s="151">
        <v>16</v>
      </c>
      <c r="J5423" s="154" t="s">
        <v>161</v>
      </c>
    </row>
    <row r="5424" spans="1:10" x14ac:dyDescent="0.3">
      <c r="A5424" s="151">
        <v>5423</v>
      </c>
      <c r="B5424" s="151" t="s">
        <v>11403</v>
      </c>
      <c r="C5424" s="151" t="s">
        <v>11404</v>
      </c>
      <c r="D5424" s="151" t="s">
        <v>11393</v>
      </c>
      <c r="E5424" s="151" t="s">
        <v>11394</v>
      </c>
      <c r="F5424" s="151">
        <v>8</v>
      </c>
      <c r="G5424" s="151" t="s">
        <v>1141</v>
      </c>
      <c r="H5424" s="153">
        <v>8</v>
      </c>
      <c r="I5424" s="151">
        <v>16</v>
      </c>
      <c r="J5424" s="154" t="s">
        <v>161</v>
      </c>
    </row>
    <row r="5425" spans="1:10" x14ac:dyDescent="0.3">
      <c r="A5425" s="151">
        <v>5424</v>
      </c>
      <c r="B5425" s="151" t="s">
        <v>11405</v>
      </c>
      <c r="C5425" s="151" t="s">
        <v>11406</v>
      </c>
      <c r="D5425" s="151" t="s">
        <v>11393</v>
      </c>
      <c r="E5425" s="151" t="s">
        <v>11394</v>
      </c>
      <c r="F5425" s="151">
        <v>8</v>
      </c>
      <c r="G5425" s="151" t="s">
        <v>1141</v>
      </c>
      <c r="H5425" s="153">
        <v>8</v>
      </c>
      <c r="I5425" s="151">
        <v>16</v>
      </c>
      <c r="J5425" s="154" t="s">
        <v>161</v>
      </c>
    </row>
    <row r="5426" spans="1:10" x14ac:dyDescent="0.3">
      <c r="A5426" s="151">
        <v>5425</v>
      </c>
      <c r="B5426" s="151" t="s">
        <v>11407</v>
      </c>
      <c r="C5426" s="151" t="s">
        <v>11408</v>
      </c>
      <c r="D5426" s="151" t="s">
        <v>11393</v>
      </c>
      <c r="E5426" s="151" t="s">
        <v>11394</v>
      </c>
      <c r="F5426" s="151">
        <v>8</v>
      </c>
      <c r="G5426" s="151" t="s">
        <v>1141</v>
      </c>
      <c r="H5426" s="153">
        <v>8</v>
      </c>
      <c r="I5426" s="151">
        <v>16</v>
      </c>
      <c r="J5426" s="154" t="s">
        <v>161</v>
      </c>
    </row>
    <row r="5427" spans="1:10" x14ac:dyDescent="0.3">
      <c r="A5427" s="151">
        <v>5426</v>
      </c>
      <c r="B5427" s="151" t="s">
        <v>11409</v>
      </c>
      <c r="C5427" s="151" t="s">
        <v>11410</v>
      </c>
      <c r="D5427" s="151" t="s">
        <v>11393</v>
      </c>
      <c r="E5427" s="151" t="s">
        <v>11394</v>
      </c>
      <c r="F5427" s="151">
        <v>8</v>
      </c>
      <c r="G5427" s="151" t="s">
        <v>1141</v>
      </c>
      <c r="H5427" s="153">
        <v>8</v>
      </c>
      <c r="I5427" s="151">
        <v>16</v>
      </c>
      <c r="J5427" s="154" t="s">
        <v>161</v>
      </c>
    </row>
    <row r="5428" spans="1:10" x14ac:dyDescent="0.3">
      <c r="A5428" s="151">
        <v>5427</v>
      </c>
      <c r="B5428" s="151" t="s">
        <v>11411</v>
      </c>
      <c r="C5428" s="151" t="s">
        <v>11412</v>
      </c>
      <c r="D5428" s="151" t="s">
        <v>11393</v>
      </c>
      <c r="E5428" s="151" t="s">
        <v>11394</v>
      </c>
      <c r="F5428" s="151">
        <v>8</v>
      </c>
      <c r="G5428" s="151" t="s">
        <v>1141</v>
      </c>
      <c r="H5428" s="153">
        <v>8</v>
      </c>
      <c r="I5428" s="151">
        <v>16</v>
      </c>
      <c r="J5428" s="154" t="s">
        <v>161</v>
      </c>
    </row>
    <row r="5429" spans="1:10" x14ac:dyDescent="0.3">
      <c r="A5429" s="151">
        <v>5428</v>
      </c>
      <c r="B5429" s="151" t="s">
        <v>11413</v>
      </c>
      <c r="C5429" s="151" t="s">
        <v>11414</v>
      </c>
      <c r="D5429" s="151" t="s">
        <v>11393</v>
      </c>
      <c r="E5429" s="151" t="s">
        <v>11394</v>
      </c>
      <c r="F5429" s="151">
        <v>8</v>
      </c>
      <c r="G5429" s="151" t="s">
        <v>1141</v>
      </c>
      <c r="H5429" s="153">
        <v>8</v>
      </c>
      <c r="I5429" s="151">
        <v>16</v>
      </c>
      <c r="J5429" s="154" t="s">
        <v>161</v>
      </c>
    </row>
    <row r="5430" spans="1:10" x14ac:dyDescent="0.3">
      <c r="A5430" s="151">
        <v>5429</v>
      </c>
      <c r="B5430" s="151" t="s">
        <v>11415</v>
      </c>
      <c r="C5430" s="151" t="s">
        <v>11416</v>
      </c>
      <c r="D5430" s="151" t="s">
        <v>11393</v>
      </c>
      <c r="E5430" s="151" t="s">
        <v>11394</v>
      </c>
      <c r="F5430" s="151">
        <v>8</v>
      </c>
      <c r="G5430" s="151" t="s">
        <v>1141</v>
      </c>
      <c r="H5430" s="153">
        <v>9</v>
      </c>
      <c r="I5430" s="151">
        <v>17</v>
      </c>
      <c r="J5430" s="154" t="s">
        <v>72</v>
      </c>
    </row>
    <row r="5431" spans="1:10" x14ac:dyDescent="0.3">
      <c r="A5431" s="151">
        <v>5430</v>
      </c>
      <c r="B5431" s="151" t="s">
        <v>11417</v>
      </c>
      <c r="C5431" s="151" t="s">
        <v>11418</v>
      </c>
      <c r="D5431" s="151" t="s">
        <v>11393</v>
      </c>
      <c r="E5431" s="151" t="s">
        <v>11394</v>
      </c>
      <c r="F5431" s="151">
        <v>8</v>
      </c>
      <c r="G5431" s="151" t="s">
        <v>1141</v>
      </c>
      <c r="H5431" s="153">
        <v>9</v>
      </c>
      <c r="I5431" s="151">
        <v>17</v>
      </c>
      <c r="J5431" s="154" t="s">
        <v>72</v>
      </c>
    </row>
    <row r="5432" spans="1:10" x14ac:dyDescent="0.3">
      <c r="A5432" s="151">
        <v>5431</v>
      </c>
      <c r="B5432" s="151" t="s">
        <v>11419</v>
      </c>
      <c r="C5432" s="151" t="s">
        <v>11420</v>
      </c>
      <c r="D5432" s="151" t="s">
        <v>11421</v>
      </c>
      <c r="E5432" s="151" t="s">
        <v>11422</v>
      </c>
      <c r="F5432" s="151">
        <v>8</v>
      </c>
      <c r="G5432" s="151" t="s">
        <v>1141</v>
      </c>
      <c r="H5432" s="153">
        <v>9</v>
      </c>
      <c r="I5432" s="151">
        <v>17</v>
      </c>
      <c r="J5432" s="154" t="s">
        <v>72</v>
      </c>
    </row>
    <row r="5433" spans="1:10" x14ac:dyDescent="0.3">
      <c r="A5433" s="151">
        <v>5432</v>
      </c>
      <c r="B5433" s="151" t="s">
        <v>11423</v>
      </c>
      <c r="C5433" s="151" t="s">
        <v>11424</v>
      </c>
      <c r="D5433" s="151" t="s">
        <v>11421</v>
      </c>
      <c r="E5433" s="151" t="s">
        <v>11422</v>
      </c>
      <c r="F5433" s="151">
        <v>8</v>
      </c>
      <c r="G5433" s="151" t="s">
        <v>1141</v>
      </c>
      <c r="H5433" s="153">
        <v>9</v>
      </c>
      <c r="I5433" s="151">
        <v>17</v>
      </c>
      <c r="J5433" s="154" t="s">
        <v>72</v>
      </c>
    </row>
    <row r="5434" spans="1:10" x14ac:dyDescent="0.3">
      <c r="A5434" s="151">
        <v>5433</v>
      </c>
      <c r="B5434" s="151" t="s">
        <v>11425</v>
      </c>
      <c r="C5434" s="151" t="s">
        <v>11426</v>
      </c>
      <c r="D5434" s="151" t="s">
        <v>11421</v>
      </c>
      <c r="E5434" s="151" t="s">
        <v>11422</v>
      </c>
      <c r="F5434" s="151">
        <v>8</v>
      </c>
      <c r="G5434" s="151" t="s">
        <v>1141</v>
      </c>
      <c r="H5434" s="153">
        <v>8</v>
      </c>
      <c r="I5434" s="151">
        <v>16</v>
      </c>
      <c r="J5434" s="154" t="s">
        <v>161</v>
      </c>
    </row>
    <row r="5435" spans="1:10" x14ac:dyDescent="0.3">
      <c r="A5435" s="151">
        <v>5434</v>
      </c>
      <c r="B5435" s="151" t="s">
        <v>11427</v>
      </c>
      <c r="C5435" s="151" t="s">
        <v>11428</v>
      </c>
      <c r="D5435" s="151" t="s">
        <v>11421</v>
      </c>
      <c r="E5435" s="151" t="s">
        <v>11422</v>
      </c>
      <c r="F5435" s="151">
        <v>8</v>
      </c>
      <c r="G5435" s="151" t="s">
        <v>1141</v>
      </c>
      <c r="H5435" s="153">
        <v>8</v>
      </c>
      <c r="I5435" s="151">
        <v>16</v>
      </c>
      <c r="J5435" s="154" t="s">
        <v>161</v>
      </c>
    </row>
    <row r="5436" spans="1:10" x14ac:dyDescent="0.3">
      <c r="A5436" s="151">
        <v>5435</v>
      </c>
      <c r="B5436" s="151" t="s">
        <v>11429</v>
      </c>
      <c r="C5436" s="151" t="s">
        <v>11430</v>
      </c>
      <c r="D5436" s="151" t="s">
        <v>11421</v>
      </c>
      <c r="E5436" s="151" t="s">
        <v>11422</v>
      </c>
      <c r="F5436" s="151">
        <v>8</v>
      </c>
      <c r="G5436" s="151" t="s">
        <v>1141</v>
      </c>
      <c r="H5436" s="153">
        <v>9</v>
      </c>
      <c r="I5436" s="151">
        <v>17</v>
      </c>
      <c r="J5436" s="154" t="s">
        <v>72</v>
      </c>
    </row>
    <row r="5437" spans="1:10" x14ac:dyDescent="0.3">
      <c r="A5437" s="151">
        <v>5436</v>
      </c>
      <c r="B5437" s="151" t="s">
        <v>11431</v>
      </c>
      <c r="C5437" s="151" t="s">
        <v>11432</v>
      </c>
      <c r="D5437" s="151" t="s">
        <v>11421</v>
      </c>
      <c r="E5437" s="151" t="s">
        <v>11422</v>
      </c>
      <c r="F5437" s="151">
        <v>8</v>
      </c>
      <c r="G5437" s="151" t="s">
        <v>1141</v>
      </c>
      <c r="H5437" s="153">
        <v>9</v>
      </c>
      <c r="I5437" s="151">
        <v>17</v>
      </c>
      <c r="J5437" s="154" t="s">
        <v>72</v>
      </c>
    </row>
    <row r="5438" spans="1:10" x14ac:dyDescent="0.3">
      <c r="A5438" s="151">
        <v>5437</v>
      </c>
      <c r="B5438" s="151" t="s">
        <v>11433</v>
      </c>
      <c r="C5438" s="151" t="s">
        <v>11434</v>
      </c>
      <c r="D5438" s="151" t="s">
        <v>11421</v>
      </c>
      <c r="E5438" s="151" t="s">
        <v>11422</v>
      </c>
      <c r="F5438" s="151">
        <v>8</v>
      </c>
      <c r="G5438" s="151" t="s">
        <v>1141</v>
      </c>
      <c r="H5438" s="153">
        <v>8</v>
      </c>
      <c r="I5438" s="151">
        <v>16</v>
      </c>
      <c r="J5438" s="154" t="s">
        <v>161</v>
      </c>
    </row>
    <row r="5439" spans="1:10" x14ac:dyDescent="0.3">
      <c r="A5439" s="151">
        <v>5438</v>
      </c>
      <c r="B5439" s="151" t="s">
        <v>11435</v>
      </c>
      <c r="C5439" s="151" t="s">
        <v>11436</v>
      </c>
      <c r="D5439" s="151" t="s">
        <v>11421</v>
      </c>
      <c r="E5439" s="151" t="s">
        <v>11422</v>
      </c>
      <c r="F5439" s="151">
        <v>8</v>
      </c>
      <c r="G5439" s="151" t="s">
        <v>1141</v>
      </c>
      <c r="H5439" s="153">
        <v>9</v>
      </c>
      <c r="I5439" s="151">
        <v>17</v>
      </c>
      <c r="J5439" s="154" t="s">
        <v>72</v>
      </c>
    </row>
    <row r="5440" spans="1:10" x14ac:dyDescent="0.3">
      <c r="A5440" s="151">
        <v>5439</v>
      </c>
      <c r="B5440" s="151" t="s">
        <v>11437</v>
      </c>
      <c r="C5440" s="151" t="s">
        <v>11438</v>
      </c>
      <c r="D5440" s="151" t="s">
        <v>11421</v>
      </c>
      <c r="E5440" s="151" t="s">
        <v>11422</v>
      </c>
      <c r="F5440" s="151">
        <v>8</v>
      </c>
      <c r="G5440" s="151" t="s">
        <v>1141</v>
      </c>
      <c r="H5440" s="153">
        <v>9</v>
      </c>
      <c r="I5440" s="151">
        <v>17</v>
      </c>
      <c r="J5440" s="154" t="s">
        <v>72</v>
      </c>
    </row>
    <row r="5441" spans="1:10" x14ac:dyDescent="0.3">
      <c r="A5441" s="151">
        <v>5440</v>
      </c>
      <c r="B5441" s="151" t="s">
        <v>11439</v>
      </c>
      <c r="C5441" s="151" t="s">
        <v>11440</v>
      </c>
      <c r="D5441" s="151" t="s">
        <v>11421</v>
      </c>
      <c r="E5441" s="151" t="s">
        <v>11422</v>
      </c>
      <c r="F5441" s="151">
        <v>8</v>
      </c>
      <c r="G5441" s="151" t="s">
        <v>1141</v>
      </c>
      <c r="H5441" s="153">
        <v>8</v>
      </c>
      <c r="I5441" s="151">
        <v>16</v>
      </c>
      <c r="J5441" s="154" t="s">
        <v>161</v>
      </c>
    </row>
    <row r="5442" spans="1:10" x14ac:dyDescent="0.3">
      <c r="A5442" s="151">
        <v>5441</v>
      </c>
      <c r="B5442" s="151" t="s">
        <v>11441</v>
      </c>
      <c r="C5442" s="151" t="s">
        <v>11442</v>
      </c>
      <c r="D5442" s="151" t="s">
        <v>11421</v>
      </c>
      <c r="E5442" s="151" t="s">
        <v>11422</v>
      </c>
      <c r="F5442" s="151">
        <v>8</v>
      </c>
      <c r="G5442" s="151" t="s">
        <v>1141</v>
      </c>
      <c r="H5442" s="153">
        <v>8</v>
      </c>
      <c r="I5442" s="151">
        <v>16</v>
      </c>
      <c r="J5442" s="154" t="s">
        <v>161</v>
      </c>
    </row>
    <row r="5443" spans="1:10" x14ac:dyDescent="0.3">
      <c r="A5443" s="151">
        <v>5442</v>
      </c>
      <c r="B5443" s="151" t="s">
        <v>11443</v>
      </c>
      <c r="C5443" s="151" t="s">
        <v>11444</v>
      </c>
      <c r="D5443" s="151" t="s">
        <v>11421</v>
      </c>
      <c r="E5443" s="151" t="s">
        <v>11422</v>
      </c>
      <c r="F5443" s="151">
        <v>8</v>
      </c>
      <c r="G5443" s="151" t="s">
        <v>1141</v>
      </c>
      <c r="H5443" s="153">
        <v>8</v>
      </c>
      <c r="I5443" s="151">
        <v>16</v>
      </c>
      <c r="J5443" s="154" t="s">
        <v>161</v>
      </c>
    </row>
    <row r="5444" spans="1:10" x14ac:dyDescent="0.3">
      <c r="A5444" s="151">
        <v>5443</v>
      </c>
      <c r="B5444" s="151" t="s">
        <v>11445</v>
      </c>
      <c r="C5444" s="151" t="s">
        <v>11446</v>
      </c>
      <c r="D5444" s="151" t="s">
        <v>11421</v>
      </c>
      <c r="E5444" s="151" t="s">
        <v>11422</v>
      </c>
      <c r="F5444" s="151">
        <v>8</v>
      </c>
      <c r="G5444" s="151" t="s">
        <v>1141</v>
      </c>
      <c r="H5444" s="153">
        <v>8</v>
      </c>
      <c r="I5444" s="151">
        <v>16</v>
      </c>
      <c r="J5444" s="154" t="s">
        <v>161</v>
      </c>
    </row>
    <row r="5445" spans="1:10" x14ac:dyDescent="0.3">
      <c r="A5445" s="151">
        <v>5444</v>
      </c>
      <c r="B5445" s="151" t="s">
        <v>11447</v>
      </c>
      <c r="C5445" s="151" t="s">
        <v>11448</v>
      </c>
      <c r="D5445" s="151" t="s">
        <v>11421</v>
      </c>
      <c r="E5445" s="151" t="s">
        <v>11422</v>
      </c>
      <c r="F5445" s="151">
        <v>8</v>
      </c>
      <c r="G5445" s="151" t="s">
        <v>1141</v>
      </c>
      <c r="H5445" s="153">
        <v>9</v>
      </c>
      <c r="I5445" s="151">
        <v>17</v>
      </c>
      <c r="J5445" s="154" t="s">
        <v>72</v>
      </c>
    </row>
    <row r="5446" spans="1:10" x14ac:dyDescent="0.3">
      <c r="A5446" s="151">
        <v>5445</v>
      </c>
      <c r="B5446" s="151" t="s">
        <v>11449</v>
      </c>
      <c r="C5446" s="151" t="s">
        <v>11450</v>
      </c>
      <c r="D5446" s="151" t="s">
        <v>11451</v>
      </c>
      <c r="E5446" s="151" t="s">
        <v>11452</v>
      </c>
      <c r="F5446" s="151">
        <v>8</v>
      </c>
      <c r="G5446" s="151" t="s">
        <v>1141</v>
      </c>
      <c r="H5446" s="153">
        <v>8</v>
      </c>
      <c r="I5446" s="151">
        <v>16</v>
      </c>
      <c r="J5446" s="154" t="s">
        <v>161</v>
      </c>
    </row>
    <row r="5447" spans="1:10" x14ac:dyDescent="0.3">
      <c r="A5447" s="151">
        <v>5446</v>
      </c>
      <c r="B5447" s="151" t="s">
        <v>11453</v>
      </c>
      <c r="C5447" s="151" t="s">
        <v>11454</v>
      </c>
      <c r="D5447" s="151" t="s">
        <v>11451</v>
      </c>
      <c r="E5447" s="151" t="s">
        <v>11452</v>
      </c>
      <c r="F5447" s="151">
        <v>8</v>
      </c>
      <c r="G5447" s="151" t="s">
        <v>1141</v>
      </c>
      <c r="H5447" s="153">
        <v>8</v>
      </c>
      <c r="I5447" s="151">
        <v>16</v>
      </c>
      <c r="J5447" s="154" t="s">
        <v>161</v>
      </c>
    </row>
    <row r="5448" spans="1:10" x14ac:dyDescent="0.3">
      <c r="A5448" s="151">
        <v>5447</v>
      </c>
      <c r="B5448" s="151" t="s">
        <v>11455</v>
      </c>
      <c r="C5448" s="151" t="s">
        <v>11456</v>
      </c>
      <c r="D5448" s="151" t="s">
        <v>11451</v>
      </c>
      <c r="E5448" s="151" t="s">
        <v>11452</v>
      </c>
      <c r="F5448" s="151">
        <v>8</v>
      </c>
      <c r="G5448" s="151" t="s">
        <v>1141</v>
      </c>
      <c r="H5448" s="153">
        <v>8</v>
      </c>
      <c r="I5448" s="151">
        <v>16</v>
      </c>
      <c r="J5448" s="154" t="s">
        <v>161</v>
      </c>
    </row>
    <row r="5449" spans="1:10" x14ac:dyDescent="0.3">
      <c r="A5449" s="151">
        <v>5448</v>
      </c>
      <c r="B5449" s="151" t="s">
        <v>11457</v>
      </c>
      <c r="C5449" s="151" t="s">
        <v>11458</v>
      </c>
      <c r="D5449" s="151" t="s">
        <v>11451</v>
      </c>
      <c r="E5449" s="151" t="s">
        <v>11452</v>
      </c>
      <c r="F5449" s="151">
        <v>8</v>
      </c>
      <c r="G5449" s="151" t="s">
        <v>1141</v>
      </c>
      <c r="H5449" s="153">
        <v>8</v>
      </c>
      <c r="I5449" s="151">
        <v>16</v>
      </c>
      <c r="J5449" s="154" t="s">
        <v>161</v>
      </c>
    </row>
    <row r="5450" spans="1:10" x14ac:dyDescent="0.3">
      <c r="A5450" s="151">
        <v>5449</v>
      </c>
      <c r="B5450" s="151" t="s">
        <v>11459</v>
      </c>
      <c r="C5450" s="151" t="s">
        <v>11460</v>
      </c>
      <c r="D5450" s="151" t="s">
        <v>11451</v>
      </c>
      <c r="E5450" s="151" t="s">
        <v>11452</v>
      </c>
      <c r="F5450" s="151">
        <v>8</v>
      </c>
      <c r="G5450" s="151" t="s">
        <v>1141</v>
      </c>
      <c r="H5450" s="153">
        <v>8</v>
      </c>
      <c r="I5450" s="151">
        <v>16</v>
      </c>
      <c r="J5450" s="154" t="s">
        <v>161</v>
      </c>
    </row>
    <row r="5451" spans="1:10" x14ac:dyDescent="0.3">
      <c r="A5451" s="151">
        <v>5450</v>
      </c>
      <c r="B5451" s="151" t="s">
        <v>11461</v>
      </c>
      <c r="C5451" s="151" t="s">
        <v>11462</v>
      </c>
      <c r="D5451" s="151" t="s">
        <v>11451</v>
      </c>
      <c r="E5451" s="151" t="s">
        <v>11452</v>
      </c>
      <c r="F5451" s="151">
        <v>8</v>
      </c>
      <c r="G5451" s="151" t="s">
        <v>1141</v>
      </c>
      <c r="H5451" s="153">
        <v>8</v>
      </c>
      <c r="I5451" s="151">
        <v>16</v>
      </c>
      <c r="J5451" s="154" t="s">
        <v>161</v>
      </c>
    </row>
    <row r="5452" spans="1:10" x14ac:dyDescent="0.3">
      <c r="A5452" s="151">
        <v>5451</v>
      </c>
      <c r="B5452" s="151" t="s">
        <v>11463</v>
      </c>
      <c r="C5452" s="151" t="s">
        <v>11464</v>
      </c>
      <c r="D5452" s="151" t="s">
        <v>11451</v>
      </c>
      <c r="E5452" s="151" t="s">
        <v>11452</v>
      </c>
      <c r="F5452" s="151">
        <v>8</v>
      </c>
      <c r="G5452" s="151" t="s">
        <v>1141</v>
      </c>
      <c r="H5452" s="153">
        <v>8</v>
      </c>
      <c r="I5452" s="151">
        <v>16</v>
      </c>
      <c r="J5452" s="154" t="s">
        <v>161</v>
      </c>
    </row>
    <row r="5453" spans="1:10" x14ac:dyDescent="0.3">
      <c r="A5453" s="151">
        <v>5452</v>
      </c>
      <c r="B5453" s="151" t="s">
        <v>11465</v>
      </c>
      <c r="C5453" s="151" t="s">
        <v>11466</v>
      </c>
      <c r="D5453" s="151" t="s">
        <v>11451</v>
      </c>
      <c r="E5453" s="151" t="s">
        <v>11452</v>
      </c>
      <c r="F5453" s="151">
        <v>8</v>
      </c>
      <c r="G5453" s="151" t="s">
        <v>1141</v>
      </c>
      <c r="H5453" s="153">
        <v>8</v>
      </c>
      <c r="I5453" s="151">
        <v>16</v>
      </c>
      <c r="J5453" s="154" t="s">
        <v>161</v>
      </c>
    </row>
    <row r="5454" spans="1:10" x14ac:dyDescent="0.3">
      <c r="A5454" s="151">
        <v>5453</v>
      </c>
      <c r="B5454" s="151" t="s">
        <v>11467</v>
      </c>
      <c r="C5454" s="151" t="s">
        <v>11468</v>
      </c>
      <c r="D5454" s="151" t="s">
        <v>11451</v>
      </c>
      <c r="E5454" s="151" t="s">
        <v>11452</v>
      </c>
      <c r="F5454" s="151">
        <v>8</v>
      </c>
      <c r="G5454" s="151" t="s">
        <v>1141</v>
      </c>
      <c r="H5454" s="153">
        <v>8</v>
      </c>
      <c r="I5454" s="151">
        <v>16</v>
      </c>
      <c r="J5454" s="154" t="s">
        <v>161</v>
      </c>
    </row>
    <row r="5455" spans="1:10" x14ac:dyDescent="0.3">
      <c r="A5455" s="151">
        <v>5454</v>
      </c>
      <c r="B5455" s="151" t="s">
        <v>11469</v>
      </c>
      <c r="C5455" s="151" t="s">
        <v>11470</v>
      </c>
      <c r="D5455" s="151" t="s">
        <v>11451</v>
      </c>
      <c r="E5455" s="151" t="s">
        <v>11452</v>
      </c>
      <c r="F5455" s="151">
        <v>8</v>
      </c>
      <c r="G5455" s="151" t="s">
        <v>1141</v>
      </c>
      <c r="H5455" s="153">
        <v>9</v>
      </c>
      <c r="I5455" s="151">
        <v>17</v>
      </c>
      <c r="J5455" s="154" t="s">
        <v>72</v>
      </c>
    </row>
    <row r="5456" spans="1:10" x14ac:dyDescent="0.3">
      <c r="A5456" s="151">
        <v>5455</v>
      </c>
      <c r="B5456" s="151" t="s">
        <v>11471</v>
      </c>
      <c r="C5456" s="151" t="s">
        <v>11472</v>
      </c>
      <c r="D5456" s="151" t="s">
        <v>11451</v>
      </c>
      <c r="E5456" s="151" t="s">
        <v>11452</v>
      </c>
      <c r="F5456" s="151">
        <v>8</v>
      </c>
      <c r="G5456" s="151" t="s">
        <v>1141</v>
      </c>
      <c r="H5456" s="153">
        <v>8</v>
      </c>
      <c r="I5456" s="151">
        <v>16</v>
      </c>
      <c r="J5456" s="154" t="s">
        <v>161</v>
      </c>
    </row>
    <row r="5457" spans="1:10" x14ac:dyDescent="0.3">
      <c r="A5457" s="151">
        <v>5456</v>
      </c>
      <c r="B5457" s="151" t="s">
        <v>11473</v>
      </c>
      <c r="C5457" s="151" t="s">
        <v>11474</v>
      </c>
      <c r="D5457" s="151" t="s">
        <v>11451</v>
      </c>
      <c r="E5457" s="151" t="s">
        <v>11452</v>
      </c>
      <c r="F5457" s="151">
        <v>8</v>
      </c>
      <c r="G5457" s="151" t="s">
        <v>1141</v>
      </c>
      <c r="H5457" s="153">
        <v>9</v>
      </c>
      <c r="I5457" s="151">
        <v>17</v>
      </c>
      <c r="J5457" s="154" t="s">
        <v>72</v>
      </c>
    </row>
    <row r="5458" spans="1:10" x14ac:dyDescent="0.3">
      <c r="A5458" s="151">
        <v>5457</v>
      </c>
      <c r="B5458" s="151" t="s">
        <v>11475</v>
      </c>
      <c r="C5458" s="151" t="s">
        <v>11476</v>
      </c>
      <c r="D5458" s="151" t="s">
        <v>11451</v>
      </c>
      <c r="E5458" s="151" t="s">
        <v>11452</v>
      </c>
      <c r="F5458" s="151">
        <v>8</v>
      </c>
      <c r="G5458" s="151" t="s">
        <v>1141</v>
      </c>
      <c r="H5458" s="153">
        <v>9</v>
      </c>
      <c r="I5458" s="151">
        <v>17</v>
      </c>
      <c r="J5458" s="154" t="s">
        <v>72</v>
      </c>
    </row>
    <row r="5459" spans="1:10" x14ac:dyDescent="0.3">
      <c r="A5459" s="151">
        <v>5458</v>
      </c>
      <c r="B5459" s="151" t="s">
        <v>11477</v>
      </c>
      <c r="C5459" s="151" t="s">
        <v>11478</v>
      </c>
      <c r="D5459" s="151" t="s">
        <v>11479</v>
      </c>
      <c r="E5459" s="151" t="s">
        <v>11480</v>
      </c>
      <c r="F5459" s="151">
        <v>8</v>
      </c>
      <c r="G5459" s="151" t="s">
        <v>1141</v>
      </c>
      <c r="H5459" s="153">
        <v>9</v>
      </c>
      <c r="I5459" s="151">
        <v>17</v>
      </c>
      <c r="J5459" s="154" t="s">
        <v>72</v>
      </c>
    </row>
    <row r="5460" spans="1:10" x14ac:dyDescent="0.3">
      <c r="A5460" s="151">
        <v>5459</v>
      </c>
      <c r="B5460" s="151" t="s">
        <v>11481</v>
      </c>
      <c r="C5460" s="151" t="s">
        <v>11482</v>
      </c>
      <c r="D5460" s="151" t="s">
        <v>11479</v>
      </c>
      <c r="E5460" s="151" t="s">
        <v>11480</v>
      </c>
      <c r="F5460" s="151">
        <v>8</v>
      </c>
      <c r="G5460" s="151" t="s">
        <v>1141</v>
      </c>
      <c r="H5460" s="153">
        <v>8</v>
      </c>
      <c r="I5460" s="151">
        <v>16</v>
      </c>
      <c r="J5460" s="154" t="s">
        <v>161</v>
      </c>
    </row>
    <row r="5461" spans="1:10" x14ac:dyDescent="0.3">
      <c r="A5461" s="151">
        <v>5460</v>
      </c>
      <c r="B5461" s="151" t="s">
        <v>11483</v>
      </c>
      <c r="C5461" s="151" t="s">
        <v>11484</v>
      </c>
      <c r="D5461" s="151" t="s">
        <v>11479</v>
      </c>
      <c r="E5461" s="151" t="s">
        <v>11480</v>
      </c>
      <c r="F5461" s="151">
        <v>8</v>
      </c>
      <c r="G5461" s="151" t="s">
        <v>1141</v>
      </c>
      <c r="H5461" s="153">
        <v>8</v>
      </c>
      <c r="I5461" s="151">
        <v>16</v>
      </c>
      <c r="J5461" s="154" t="s">
        <v>161</v>
      </c>
    </row>
    <row r="5462" spans="1:10" x14ac:dyDescent="0.3">
      <c r="A5462" s="151">
        <v>5461</v>
      </c>
      <c r="B5462" s="151" t="s">
        <v>11485</v>
      </c>
      <c r="C5462" s="151" t="s">
        <v>11486</v>
      </c>
      <c r="D5462" s="151" t="s">
        <v>11479</v>
      </c>
      <c r="E5462" s="151" t="s">
        <v>11480</v>
      </c>
      <c r="F5462" s="151">
        <v>8</v>
      </c>
      <c r="G5462" s="151" t="s">
        <v>1141</v>
      </c>
      <c r="H5462" s="153">
        <v>8</v>
      </c>
      <c r="I5462" s="151">
        <v>16</v>
      </c>
      <c r="J5462" s="154" t="s">
        <v>161</v>
      </c>
    </row>
    <row r="5463" spans="1:10" x14ac:dyDescent="0.3">
      <c r="A5463" s="151">
        <v>5462</v>
      </c>
      <c r="B5463" s="151" t="s">
        <v>11487</v>
      </c>
      <c r="C5463" s="151" t="s">
        <v>11488</v>
      </c>
      <c r="D5463" s="151" t="s">
        <v>11479</v>
      </c>
      <c r="E5463" s="151" t="s">
        <v>11480</v>
      </c>
      <c r="F5463" s="151">
        <v>8</v>
      </c>
      <c r="G5463" s="151" t="s">
        <v>1141</v>
      </c>
      <c r="H5463" s="153">
        <v>8</v>
      </c>
      <c r="I5463" s="151">
        <v>16</v>
      </c>
      <c r="J5463" s="154" t="s">
        <v>161</v>
      </c>
    </row>
    <row r="5464" spans="1:10" x14ac:dyDescent="0.3">
      <c r="A5464" s="151">
        <v>5463</v>
      </c>
      <c r="B5464" s="151" t="s">
        <v>11489</v>
      </c>
      <c r="C5464" s="151" t="s">
        <v>11490</v>
      </c>
      <c r="D5464" s="151" t="s">
        <v>11479</v>
      </c>
      <c r="E5464" s="151" t="s">
        <v>11480</v>
      </c>
      <c r="F5464" s="151">
        <v>8</v>
      </c>
      <c r="G5464" s="151" t="s">
        <v>1141</v>
      </c>
      <c r="H5464" s="153">
        <v>8</v>
      </c>
      <c r="I5464" s="151">
        <v>16</v>
      </c>
      <c r="J5464" s="154" t="s">
        <v>161</v>
      </c>
    </row>
    <row r="5465" spans="1:10" x14ac:dyDescent="0.3">
      <c r="A5465" s="151">
        <v>5464</v>
      </c>
      <c r="B5465" s="151" t="s">
        <v>11491</v>
      </c>
      <c r="C5465" s="151" t="s">
        <v>11492</v>
      </c>
      <c r="D5465" s="151" t="s">
        <v>11479</v>
      </c>
      <c r="E5465" s="151" t="s">
        <v>11480</v>
      </c>
      <c r="F5465" s="151">
        <v>8</v>
      </c>
      <c r="G5465" s="151" t="s">
        <v>1141</v>
      </c>
      <c r="H5465" s="153">
        <v>8</v>
      </c>
      <c r="I5465" s="151">
        <v>16</v>
      </c>
      <c r="J5465" s="154" t="s">
        <v>161</v>
      </c>
    </row>
    <row r="5466" spans="1:10" x14ac:dyDescent="0.3">
      <c r="A5466" s="151">
        <v>5465</v>
      </c>
      <c r="B5466" s="151" t="s">
        <v>11493</v>
      </c>
      <c r="C5466" s="151" t="s">
        <v>11494</v>
      </c>
      <c r="D5466" s="151" t="s">
        <v>11479</v>
      </c>
      <c r="E5466" s="151" t="s">
        <v>11480</v>
      </c>
      <c r="F5466" s="151">
        <v>8</v>
      </c>
      <c r="G5466" s="151" t="s">
        <v>1141</v>
      </c>
      <c r="H5466" s="153">
        <v>8</v>
      </c>
      <c r="I5466" s="151">
        <v>16</v>
      </c>
      <c r="J5466" s="154" t="s">
        <v>161</v>
      </c>
    </row>
    <row r="5467" spans="1:10" x14ac:dyDescent="0.3">
      <c r="A5467" s="151">
        <v>5466</v>
      </c>
      <c r="B5467" s="151" t="s">
        <v>11495</v>
      </c>
      <c r="C5467" s="151" t="s">
        <v>11496</v>
      </c>
      <c r="D5467" s="151" t="s">
        <v>11479</v>
      </c>
      <c r="E5467" s="151" t="s">
        <v>11480</v>
      </c>
      <c r="F5467" s="151">
        <v>8</v>
      </c>
      <c r="G5467" s="151" t="s">
        <v>1141</v>
      </c>
      <c r="H5467" s="153">
        <v>8</v>
      </c>
      <c r="I5467" s="151">
        <v>16</v>
      </c>
      <c r="J5467" s="154" t="s">
        <v>161</v>
      </c>
    </row>
    <row r="5468" spans="1:10" x14ac:dyDescent="0.3">
      <c r="A5468" s="151">
        <v>5467</v>
      </c>
      <c r="B5468" s="151" t="s">
        <v>11497</v>
      </c>
      <c r="C5468" s="151" t="s">
        <v>11498</v>
      </c>
      <c r="D5468" s="151" t="s">
        <v>11479</v>
      </c>
      <c r="E5468" s="151" t="s">
        <v>11480</v>
      </c>
      <c r="F5468" s="151">
        <v>8</v>
      </c>
      <c r="G5468" s="151" t="s">
        <v>1141</v>
      </c>
      <c r="H5468" s="153">
        <v>8</v>
      </c>
      <c r="I5468" s="151">
        <v>16</v>
      </c>
      <c r="J5468" s="154" t="s">
        <v>161</v>
      </c>
    </row>
    <row r="5469" spans="1:10" x14ac:dyDescent="0.3">
      <c r="A5469" s="151">
        <v>5468</v>
      </c>
      <c r="B5469" s="151" t="s">
        <v>11499</v>
      </c>
      <c r="C5469" s="151" t="s">
        <v>11500</v>
      </c>
      <c r="D5469" s="151" t="s">
        <v>11479</v>
      </c>
      <c r="E5469" s="151" t="s">
        <v>11480</v>
      </c>
      <c r="F5469" s="151">
        <v>8</v>
      </c>
      <c r="G5469" s="151" t="s">
        <v>1141</v>
      </c>
      <c r="H5469" s="153">
        <v>9</v>
      </c>
      <c r="I5469" s="151">
        <v>17</v>
      </c>
      <c r="J5469" s="154" t="s">
        <v>72</v>
      </c>
    </row>
    <row r="5470" spans="1:10" x14ac:dyDescent="0.3">
      <c r="A5470" s="151">
        <v>5469</v>
      </c>
      <c r="B5470" s="151" t="s">
        <v>11501</v>
      </c>
      <c r="C5470" s="151" t="s">
        <v>11502</v>
      </c>
      <c r="D5470" s="151" t="s">
        <v>11479</v>
      </c>
      <c r="E5470" s="151" t="s">
        <v>11480</v>
      </c>
      <c r="F5470" s="151">
        <v>8</v>
      </c>
      <c r="G5470" s="151" t="s">
        <v>1141</v>
      </c>
      <c r="H5470" s="153">
        <v>8</v>
      </c>
      <c r="I5470" s="151">
        <v>16</v>
      </c>
      <c r="J5470" s="154" t="s">
        <v>161</v>
      </c>
    </row>
    <row r="5471" spans="1:10" x14ac:dyDescent="0.3">
      <c r="A5471" s="151">
        <v>5470</v>
      </c>
      <c r="B5471" s="151" t="s">
        <v>11503</v>
      </c>
      <c r="C5471" s="151" t="s">
        <v>11504</v>
      </c>
      <c r="D5471" s="151" t="s">
        <v>11479</v>
      </c>
      <c r="E5471" s="151" t="s">
        <v>11480</v>
      </c>
      <c r="F5471" s="151">
        <v>8</v>
      </c>
      <c r="G5471" s="151" t="s">
        <v>1141</v>
      </c>
      <c r="H5471" s="153">
        <v>8</v>
      </c>
      <c r="I5471" s="151">
        <v>16</v>
      </c>
      <c r="J5471" s="154" t="s">
        <v>161</v>
      </c>
    </row>
    <row r="5472" spans="1:10" x14ac:dyDescent="0.3">
      <c r="A5472" s="151">
        <v>5471</v>
      </c>
      <c r="B5472" s="151" t="s">
        <v>11505</v>
      </c>
      <c r="C5472" s="151" t="s">
        <v>11506</v>
      </c>
      <c r="D5472" s="151" t="s">
        <v>11479</v>
      </c>
      <c r="E5472" s="151" t="s">
        <v>11480</v>
      </c>
      <c r="F5472" s="151">
        <v>8</v>
      </c>
      <c r="G5472" s="151" t="s">
        <v>1141</v>
      </c>
      <c r="H5472" s="153">
        <v>9</v>
      </c>
      <c r="I5472" s="151">
        <v>17</v>
      </c>
      <c r="J5472" s="154" t="s">
        <v>72</v>
      </c>
    </row>
    <row r="5473" spans="1:10" x14ac:dyDescent="0.3">
      <c r="A5473" s="151">
        <v>5472</v>
      </c>
      <c r="B5473" s="151" t="s">
        <v>11507</v>
      </c>
      <c r="C5473" s="151" t="s">
        <v>11508</v>
      </c>
      <c r="D5473" s="151" t="s">
        <v>11479</v>
      </c>
      <c r="E5473" s="151" t="s">
        <v>11480</v>
      </c>
      <c r="F5473" s="151">
        <v>8</v>
      </c>
      <c r="G5473" s="151" t="s">
        <v>1141</v>
      </c>
      <c r="H5473" s="153">
        <v>9</v>
      </c>
      <c r="I5473" s="151">
        <v>17</v>
      </c>
      <c r="J5473" s="154" t="s">
        <v>72</v>
      </c>
    </row>
    <row r="5474" spans="1:10" x14ac:dyDescent="0.3">
      <c r="A5474" s="151">
        <v>5473</v>
      </c>
      <c r="B5474" s="151" t="s">
        <v>11509</v>
      </c>
      <c r="C5474" s="151" t="s">
        <v>11510</v>
      </c>
      <c r="D5474" s="151" t="s">
        <v>11479</v>
      </c>
      <c r="E5474" s="151" t="s">
        <v>11480</v>
      </c>
      <c r="F5474" s="151">
        <v>8</v>
      </c>
      <c r="G5474" s="151" t="s">
        <v>1141</v>
      </c>
      <c r="H5474" s="153">
        <v>8</v>
      </c>
      <c r="I5474" s="151">
        <v>16</v>
      </c>
      <c r="J5474" s="154" t="s">
        <v>161</v>
      </c>
    </row>
    <row r="5475" spans="1:10" x14ac:dyDescent="0.3">
      <c r="A5475" s="151">
        <v>5474</v>
      </c>
      <c r="B5475" s="151" t="s">
        <v>11511</v>
      </c>
      <c r="C5475" s="151" t="s">
        <v>11512</v>
      </c>
      <c r="D5475" s="151" t="s">
        <v>11479</v>
      </c>
      <c r="E5475" s="151" t="s">
        <v>11480</v>
      </c>
      <c r="F5475" s="151">
        <v>8</v>
      </c>
      <c r="G5475" s="151" t="s">
        <v>1141</v>
      </c>
      <c r="H5475" s="153">
        <v>9</v>
      </c>
      <c r="I5475" s="151">
        <v>17</v>
      </c>
      <c r="J5475" s="154" t="s">
        <v>72</v>
      </c>
    </row>
    <row r="5476" spans="1:10" x14ac:dyDescent="0.3">
      <c r="A5476" s="151">
        <v>5475</v>
      </c>
      <c r="B5476" s="151" t="s">
        <v>11513</v>
      </c>
      <c r="C5476" s="151" t="s">
        <v>11514</v>
      </c>
      <c r="D5476" s="151" t="s">
        <v>11479</v>
      </c>
      <c r="E5476" s="151" t="s">
        <v>11480</v>
      </c>
      <c r="F5476" s="151">
        <v>8</v>
      </c>
      <c r="G5476" s="151" t="s">
        <v>1141</v>
      </c>
      <c r="H5476" s="153">
        <v>9</v>
      </c>
      <c r="I5476" s="151">
        <v>17</v>
      </c>
      <c r="J5476" s="154" t="s">
        <v>72</v>
      </c>
    </row>
    <row r="5477" spans="1:10" x14ac:dyDescent="0.3">
      <c r="A5477" s="151">
        <v>5476</v>
      </c>
      <c r="B5477" s="151" t="s">
        <v>11515</v>
      </c>
      <c r="C5477" s="151" t="s">
        <v>11516</v>
      </c>
      <c r="D5477" s="151" t="s">
        <v>11479</v>
      </c>
      <c r="E5477" s="151" t="s">
        <v>11480</v>
      </c>
      <c r="F5477" s="151">
        <v>8</v>
      </c>
      <c r="G5477" s="151" t="s">
        <v>1141</v>
      </c>
      <c r="H5477" s="153">
        <v>9</v>
      </c>
      <c r="I5477" s="151">
        <v>17</v>
      </c>
      <c r="J5477" s="154" t="s">
        <v>72</v>
      </c>
    </row>
    <row r="5478" spans="1:10" x14ac:dyDescent="0.3">
      <c r="A5478" s="151">
        <v>5477</v>
      </c>
      <c r="B5478" s="151" t="s">
        <v>11517</v>
      </c>
      <c r="C5478" s="151" t="s">
        <v>11518</v>
      </c>
      <c r="D5478" s="151" t="s">
        <v>11519</v>
      </c>
      <c r="E5478" s="151" t="s">
        <v>11520</v>
      </c>
      <c r="F5478" s="151">
        <v>8</v>
      </c>
      <c r="G5478" s="151" t="s">
        <v>1141</v>
      </c>
      <c r="H5478" s="153">
        <v>9</v>
      </c>
      <c r="I5478" s="151">
        <v>17</v>
      </c>
      <c r="J5478" s="154" t="s">
        <v>88</v>
      </c>
    </row>
    <row r="5479" spans="1:10" x14ac:dyDescent="0.3">
      <c r="A5479" s="151">
        <v>5478</v>
      </c>
      <c r="B5479" s="151" t="s">
        <v>11521</v>
      </c>
      <c r="C5479" s="151" t="s">
        <v>11522</v>
      </c>
      <c r="D5479" s="151" t="s">
        <v>11519</v>
      </c>
      <c r="E5479" s="151" t="s">
        <v>11520</v>
      </c>
      <c r="F5479" s="151">
        <v>8</v>
      </c>
      <c r="G5479" s="151" t="s">
        <v>1141</v>
      </c>
      <c r="H5479" s="153">
        <v>9</v>
      </c>
      <c r="I5479" s="151">
        <v>17</v>
      </c>
      <c r="J5479" s="154" t="s">
        <v>88</v>
      </c>
    </row>
    <row r="5480" spans="1:10" x14ac:dyDescent="0.3">
      <c r="A5480" s="151">
        <v>5479</v>
      </c>
      <c r="B5480" s="151" t="s">
        <v>11523</v>
      </c>
      <c r="C5480" s="151" t="s">
        <v>11524</v>
      </c>
      <c r="D5480" s="151" t="s">
        <v>11519</v>
      </c>
      <c r="E5480" s="151" t="s">
        <v>11520</v>
      </c>
      <c r="F5480" s="151">
        <v>8</v>
      </c>
      <c r="G5480" s="151" t="s">
        <v>1141</v>
      </c>
      <c r="H5480" s="153">
        <v>9</v>
      </c>
      <c r="I5480" s="151">
        <v>17</v>
      </c>
      <c r="J5480" s="154" t="s">
        <v>72</v>
      </c>
    </row>
    <row r="5481" spans="1:10" x14ac:dyDescent="0.3">
      <c r="A5481" s="151">
        <v>5480</v>
      </c>
      <c r="B5481" s="151" t="s">
        <v>11525</v>
      </c>
      <c r="C5481" s="151" t="s">
        <v>11526</v>
      </c>
      <c r="D5481" s="151" t="s">
        <v>11519</v>
      </c>
      <c r="E5481" s="151" t="s">
        <v>11520</v>
      </c>
      <c r="F5481" s="151">
        <v>8</v>
      </c>
      <c r="G5481" s="151" t="s">
        <v>1141</v>
      </c>
      <c r="H5481" s="153">
        <v>9</v>
      </c>
      <c r="I5481" s="151">
        <v>17</v>
      </c>
      <c r="J5481" s="154" t="s">
        <v>72</v>
      </c>
    </row>
    <row r="5482" spans="1:10" x14ac:dyDescent="0.3">
      <c r="A5482" s="151">
        <v>5481</v>
      </c>
      <c r="B5482" s="151" t="s">
        <v>11527</v>
      </c>
      <c r="C5482" s="151" t="s">
        <v>11528</v>
      </c>
      <c r="D5482" s="151" t="s">
        <v>11519</v>
      </c>
      <c r="E5482" s="151" t="s">
        <v>11520</v>
      </c>
      <c r="F5482" s="151">
        <v>8</v>
      </c>
      <c r="G5482" s="151" t="s">
        <v>1141</v>
      </c>
      <c r="H5482" s="153">
        <v>9</v>
      </c>
      <c r="I5482" s="151">
        <v>17</v>
      </c>
      <c r="J5482" s="154" t="s">
        <v>72</v>
      </c>
    </row>
    <row r="5483" spans="1:10" x14ac:dyDescent="0.3">
      <c r="A5483" s="151">
        <v>5482</v>
      </c>
      <c r="B5483" s="151" t="s">
        <v>11529</v>
      </c>
      <c r="C5483" s="151" t="s">
        <v>11530</v>
      </c>
      <c r="D5483" s="151" t="s">
        <v>11519</v>
      </c>
      <c r="E5483" s="151" t="s">
        <v>11520</v>
      </c>
      <c r="F5483" s="151">
        <v>8</v>
      </c>
      <c r="G5483" s="151" t="s">
        <v>1141</v>
      </c>
      <c r="H5483" s="153">
        <v>9</v>
      </c>
      <c r="I5483" s="151">
        <v>17</v>
      </c>
      <c r="J5483" s="154" t="s">
        <v>72</v>
      </c>
    </row>
    <row r="5484" spans="1:10" x14ac:dyDescent="0.3">
      <c r="A5484" s="151">
        <v>5483</v>
      </c>
      <c r="B5484" s="151" t="s">
        <v>11531</v>
      </c>
      <c r="C5484" s="151" t="s">
        <v>11532</v>
      </c>
      <c r="D5484" s="151" t="s">
        <v>11519</v>
      </c>
      <c r="E5484" s="151" t="s">
        <v>11520</v>
      </c>
      <c r="F5484" s="151">
        <v>8</v>
      </c>
      <c r="G5484" s="151" t="s">
        <v>1141</v>
      </c>
      <c r="H5484" s="153">
        <v>9</v>
      </c>
      <c r="I5484" s="151">
        <v>17</v>
      </c>
      <c r="J5484" s="154" t="s">
        <v>72</v>
      </c>
    </row>
    <row r="5485" spans="1:10" x14ac:dyDescent="0.3">
      <c r="A5485" s="151">
        <v>5484</v>
      </c>
      <c r="B5485" s="151" t="s">
        <v>11533</v>
      </c>
      <c r="C5485" s="151" t="s">
        <v>11534</v>
      </c>
      <c r="D5485" s="151" t="s">
        <v>11519</v>
      </c>
      <c r="E5485" s="151" t="s">
        <v>11520</v>
      </c>
      <c r="F5485" s="151">
        <v>8</v>
      </c>
      <c r="G5485" s="151" t="s">
        <v>1141</v>
      </c>
      <c r="H5485" s="153">
        <v>9</v>
      </c>
      <c r="I5485" s="151">
        <v>17</v>
      </c>
      <c r="J5485" s="154" t="s">
        <v>72</v>
      </c>
    </row>
    <row r="5486" spans="1:10" x14ac:dyDescent="0.3">
      <c r="A5486" s="151">
        <v>5485</v>
      </c>
      <c r="B5486" s="151" t="s">
        <v>11535</v>
      </c>
      <c r="C5486" s="151" t="s">
        <v>11536</v>
      </c>
      <c r="D5486" s="151" t="s">
        <v>11519</v>
      </c>
      <c r="E5486" s="151" t="s">
        <v>11520</v>
      </c>
      <c r="F5486" s="151">
        <v>8</v>
      </c>
      <c r="G5486" s="151" t="s">
        <v>1141</v>
      </c>
      <c r="H5486" s="153">
        <v>8</v>
      </c>
      <c r="I5486" s="151">
        <v>16</v>
      </c>
      <c r="J5486" s="154" t="s">
        <v>161</v>
      </c>
    </row>
    <row r="5487" spans="1:10" x14ac:dyDescent="0.3">
      <c r="A5487" s="151">
        <v>5486</v>
      </c>
      <c r="B5487" s="151" t="s">
        <v>11537</v>
      </c>
      <c r="C5487" s="151" t="s">
        <v>11538</v>
      </c>
      <c r="D5487" s="151" t="s">
        <v>11519</v>
      </c>
      <c r="E5487" s="151" t="s">
        <v>11520</v>
      </c>
      <c r="F5487" s="151">
        <v>8</v>
      </c>
      <c r="G5487" s="151" t="s">
        <v>1141</v>
      </c>
      <c r="H5487" s="153">
        <v>8</v>
      </c>
      <c r="I5487" s="151">
        <v>16</v>
      </c>
      <c r="J5487" s="154" t="s">
        <v>161</v>
      </c>
    </row>
    <row r="5488" spans="1:10" x14ac:dyDescent="0.3">
      <c r="A5488" s="151">
        <v>5487</v>
      </c>
      <c r="B5488" s="151" t="s">
        <v>11539</v>
      </c>
      <c r="C5488" s="151" t="s">
        <v>11540</v>
      </c>
      <c r="D5488" s="151" t="s">
        <v>11519</v>
      </c>
      <c r="E5488" s="151" t="s">
        <v>11520</v>
      </c>
      <c r="F5488" s="151">
        <v>8</v>
      </c>
      <c r="G5488" s="151" t="s">
        <v>1141</v>
      </c>
      <c r="H5488" s="153">
        <v>8</v>
      </c>
      <c r="I5488" s="151">
        <v>16</v>
      </c>
      <c r="J5488" s="154" t="s">
        <v>161</v>
      </c>
    </row>
    <row r="5489" spans="1:10" x14ac:dyDescent="0.3">
      <c r="A5489" s="151">
        <v>5488</v>
      </c>
      <c r="B5489" s="151" t="s">
        <v>11541</v>
      </c>
      <c r="C5489" s="151" t="s">
        <v>11542</v>
      </c>
      <c r="D5489" s="151" t="s">
        <v>11519</v>
      </c>
      <c r="E5489" s="151" t="s">
        <v>11520</v>
      </c>
      <c r="F5489" s="151">
        <v>8</v>
      </c>
      <c r="G5489" s="151" t="s">
        <v>1141</v>
      </c>
      <c r="H5489" s="153">
        <v>9</v>
      </c>
      <c r="I5489" s="151">
        <v>17</v>
      </c>
      <c r="J5489" s="154" t="s">
        <v>72</v>
      </c>
    </row>
    <row r="5490" spans="1:10" x14ac:dyDescent="0.3">
      <c r="A5490" s="151">
        <v>5489</v>
      </c>
      <c r="B5490" s="151" t="s">
        <v>11543</v>
      </c>
      <c r="C5490" s="151" t="s">
        <v>11544</v>
      </c>
      <c r="D5490" s="151" t="s">
        <v>11519</v>
      </c>
      <c r="E5490" s="151" t="s">
        <v>11520</v>
      </c>
      <c r="F5490" s="151">
        <v>8</v>
      </c>
      <c r="G5490" s="151" t="s">
        <v>1141</v>
      </c>
      <c r="H5490" s="153">
        <v>9</v>
      </c>
      <c r="I5490" s="151">
        <v>17</v>
      </c>
      <c r="J5490" s="154" t="s">
        <v>72</v>
      </c>
    </row>
    <row r="5491" spans="1:10" x14ac:dyDescent="0.3">
      <c r="A5491" s="151">
        <v>5490</v>
      </c>
      <c r="B5491" s="151" t="s">
        <v>11545</v>
      </c>
      <c r="C5491" s="151" t="s">
        <v>11546</v>
      </c>
      <c r="D5491" s="151" t="s">
        <v>11519</v>
      </c>
      <c r="E5491" s="151" t="s">
        <v>11520</v>
      </c>
      <c r="F5491" s="151">
        <v>8</v>
      </c>
      <c r="G5491" s="151" t="s">
        <v>1141</v>
      </c>
      <c r="H5491" s="153">
        <v>9</v>
      </c>
      <c r="I5491" s="151">
        <v>17</v>
      </c>
      <c r="J5491" s="154" t="s">
        <v>72</v>
      </c>
    </row>
    <row r="5492" spans="1:10" x14ac:dyDescent="0.3">
      <c r="A5492" s="151">
        <v>5491</v>
      </c>
      <c r="B5492" s="151" t="s">
        <v>11547</v>
      </c>
      <c r="C5492" s="151" t="s">
        <v>11548</v>
      </c>
      <c r="D5492" s="151" t="s">
        <v>11549</v>
      </c>
      <c r="E5492" s="151" t="s">
        <v>11550</v>
      </c>
      <c r="F5492" s="151">
        <v>8</v>
      </c>
      <c r="G5492" s="151" t="s">
        <v>1141</v>
      </c>
      <c r="H5492" s="153">
        <v>9</v>
      </c>
      <c r="I5492" s="151">
        <v>17</v>
      </c>
      <c r="J5492" s="154" t="s">
        <v>72</v>
      </c>
    </row>
    <row r="5493" spans="1:10" x14ac:dyDescent="0.3">
      <c r="A5493" s="151">
        <v>5492</v>
      </c>
      <c r="B5493" s="151" t="s">
        <v>11551</v>
      </c>
      <c r="C5493" s="151" t="s">
        <v>11552</v>
      </c>
      <c r="D5493" s="151" t="s">
        <v>11549</v>
      </c>
      <c r="E5493" s="151" t="s">
        <v>11550</v>
      </c>
      <c r="F5493" s="151">
        <v>8</v>
      </c>
      <c r="G5493" s="151" t="s">
        <v>1141</v>
      </c>
      <c r="H5493" s="153">
        <v>9</v>
      </c>
      <c r="I5493" s="151">
        <v>17</v>
      </c>
      <c r="J5493" s="154" t="s">
        <v>72</v>
      </c>
    </row>
    <row r="5494" spans="1:10" x14ac:dyDescent="0.3">
      <c r="A5494" s="151">
        <v>5493</v>
      </c>
      <c r="B5494" s="151" t="s">
        <v>11553</v>
      </c>
      <c r="C5494" s="151" t="s">
        <v>11554</v>
      </c>
      <c r="D5494" s="151" t="s">
        <v>11549</v>
      </c>
      <c r="E5494" s="151" t="s">
        <v>11550</v>
      </c>
      <c r="F5494" s="151">
        <v>8</v>
      </c>
      <c r="G5494" s="151" t="s">
        <v>1141</v>
      </c>
      <c r="H5494" s="153">
        <v>8</v>
      </c>
      <c r="I5494" s="151">
        <v>16</v>
      </c>
      <c r="J5494" s="154" t="s">
        <v>161</v>
      </c>
    </row>
    <row r="5495" spans="1:10" x14ac:dyDescent="0.3">
      <c r="A5495" s="151">
        <v>5494</v>
      </c>
      <c r="B5495" s="151" t="s">
        <v>11555</v>
      </c>
      <c r="C5495" s="151" t="s">
        <v>11556</v>
      </c>
      <c r="D5495" s="151" t="s">
        <v>11549</v>
      </c>
      <c r="E5495" s="151" t="s">
        <v>11550</v>
      </c>
      <c r="F5495" s="151">
        <v>8</v>
      </c>
      <c r="G5495" s="151" t="s">
        <v>1141</v>
      </c>
      <c r="H5495" s="153">
        <v>8</v>
      </c>
      <c r="I5495" s="151">
        <v>16</v>
      </c>
      <c r="J5495" s="154" t="s">
        <v>161</v>
      </c>
    </row>
    <row r="5496" spans="1:10" x14ac:dyDescent="0.3">
      <c r="A5496" s="151">
        <v>5495</v>
      </c>
      <c r="B5496" s="151" t="s">
        <v>11557</v>
      </c>
      <c r="C5496" s="151" t="s">
        <v>11558</v>
      </c>
      <c r="D5496" s="151" t="s">
        <v>11549</v>
      </c>
      <c r="E5496" s="151" t="s">
        <v>11550</v>
      </c>
      <c r="F5496" s="151">
        <v>8</v>
      </c>
      <c r="G5496" s="151" t="s">
        <v>1141</v>
      </c>
      <c r="H5496" s="153">
        <v>8</v>
      </c>
      <c r="I5496" s="151">
        <v>16</v>
      </c>
      <c r="J5496" s="154" t="s">
        <v>161</v>
      </c>
    </row>
    <row r="5497" spans="1:10" x14ac:dyDescent="0.3">
      <c r="A5497" s="151">
        <v>5496</v>
      </c>
      <c r="B5497" s="151" t="s">
        <v>11559</v>
      </c>
      <c r="C5497" s="151" t="s">
        <v>11560</v>
      </c>
      <c r="D5497" s="151" t="s">
        <v>11549</v>
      </c>
      <c r="E5497" s="151" t="s">
        <v>11550</v>
      </c>
      <c r="F5497" s="151">
        <v>8</v>
      </c>
      <c r="G5497" s="151" t="s">
        <v>1141</v>
      </c>
      <c r="H5497" s="153">
        <v>8</v>
      </c>
      <c r="I5497" s="151">
        <v>16</v>
      </c>
      <c r="J5497" s="154" t="s">
        <v>161</v>
      </c>
    </row>
    <row r="5498" spans="1:10" x14ac:dyDescent="0.3">
      <c r="A5498" s="151">
        <v>5497</v>
      </c>
      <c r="B5498" s="151" t="s">
        <v>11561</v>
      </c>
      <c r="C5498" s="151" t="s">
        <v>11562</v>
      </c>
      <c r="D5498" s="151" t="s">
        <v>11549</v>
      </c>
      <c r="E5498" s="151" t="s">
        <v>11550</v>
      </c>
      <c r="F5498" s="151">
        <v>8</v>
      </c>
      <c r="G5498" s="151" t="s">
        <v>1141</v>
      </c>
      <c r="H5498" s="153">
        <v>9</v>
      </c>
      <c r="I5498" s="151">
        <v>17</v>
      </c>
      <c r="J5498" s="154" t="s">
        <v>72</v>
      </c>
    </row>
    <row r="5499" spans="1:10" x14ac:dyDescent="0.3">
      <c r="A5499" s="151">
        <v>5498</v>
      </c>
      <c r="B5499" s="151" t="s">
        <v>11563</v>
      </c>
      <c r="C5499" s="151" t="s">
        <v>11564</v>
      </c>
      <c r="D5499" s="151" t="s">
        <v>11549</v>
      </c>
      <c r="E5499" s="151" t="s">
        <v>11550</v>
      </c>
      <c r="F5499" s="151">
        <v>8</v>
      </c>
      <c r="G5499" s="151" t="s">
        <v>1141</v>
      </c>
      <c r="H5499" s="153">
        <v>9</v>
      </c>
      <c r="I5499" s="151">
        <v>17</v>
      </c>
      <c r="J5499" s="154" t="s">
        <v>72</v>
      </c>
    </row>
    <row r="5500" spans="1:10" x14ac:dyDescent="0.3">
      <c r="A5500" s="151">
        <v>5499</v>
      </c>
      <c r="B5500" s="151" t="s">
        <v>11565</v>
      </c>
      <c r="C5500" s="151" t="s">
        <v>11566</v>
      </c>
      <c r="D5500" s="151" t="s">
        <v>11549</v>
      </c>
      <c r="E5500" s="151" t="s">
        <v>11550</v>
      </c>
      <c r="F5500" s="151">
        <v>8</v>
      </c>
      <c r="G5500" s="151" t="s">
        <v>1141</v>
      </c>
      <c r="H5500" s="153">
        <v>8</v>
      </c>
      <c r="I5500" s="151">
        <v>16</v>
      </c>
      <c r="J5500" s="154" t="s">
        <v>161</v>
      </c>
    </row>
    <row r="5501" spans="1:10" x14ac:dyDescent="0.3">
      <c r="A5501" s="151">
        <v>5500</v>
      </c>
      <c r="B5501" s="151" t="s">
        <v>11567</v>
      </c>
      <c r="C5501" s="151" t="s">
        <v>11568</v>
      </c>
      <c r="D5501" s="151" t="s">
        <v>11549</v>
      </c>
      <c r="E5501" s="151" t="s">
        <v>11550</v>
      </c>
      <c r="F5501" s="151">
        <v>8</v>
      </c>
      <c r="G5501" s="151" t="s">
        <v>1141</v>
      </c>
      <c r="H5501" s="153">
        <v>9</v>
      </c>
      <c r="I5501" s="151">
        <v>17</v>
      </c>
      <c r="J5501" s="154" t="s">
        <v>72</v>
      </c>
    </row>
    <row r="5502" spans="1:10" x14ac:dyDescent="0.3">
      <c r="A5502" s="151">
        <v>5501</v>
      </c>
      <c r="B5502" s="151" t="s">
        <v>11569</v>
      </c>
      <c r="C5502" s="151" t="s">
        <v>11570</v>
      </c>
      <c r="D5502" s="151" t="s">
        <v>11549</v>
      </c>
      <c r="E5502" s="151" t="s">
        <v>11550</v>
      </c>
      <c r="F5502" s="151">
        <v>8</v>
      </c>
      <c r="G5502" s="151" t="s">
        <v>1141</v>
      </c>
      <c r="H5502" s="153">
        <v>9</v>
      </c>
      <c r="I5502" s="151">
        <v>17</v>
      </c>
      <c r="J5502" s="154" t="s">
        <v>72</v>
      </c>
    </row>
    <row r="5503" spans="1:10" x14ac:dyDescent="0.3">
      <c r="A5503" s="151">
        <v>5502</v>
      </c>
      <c r="B5503" s="151" t="s">
        <v>11571</v>
      </c>
      <c r="C5503" s="151" t="s">
        <v>11572</v>
      </c>
      <c r="D5503" s="151" t="s">
        <v>11549</v>
      </c>
      <c r="E5503" s="151" t="s">
        <v>11550</v>
      </c>
      <c r="F5503" s="151">
        <v>8</v>
      </c>
      <c r="G5503" s="151" t="s">
        <v>1141</v>
      </c>
      <c r="H5503" s="153">
        <v>9</v>
      </c>
      <c r="I5503" s="151">
        <v>17</v>
      </c>
      <c r="J5503" s="154" t="s">
        <v>72</v>
      </c>
    </row>
    <row r="5504" spans="1:10" x14ac:dyDescent="0.3">
      <c r="A5504" s="151">
        <v>5503</v>
      </c>
      <c r="B5504" s="151" t="s">
        <v>11573</v>
      </c>
      <c r="C5504" s="151" t="s">
        <v>11574</v>
      </c>
      <c r="D5504" s="151" t="s">
        <v>11575</v>
      </c>
      <c r="E5504" s="151" t="s">
        <v>11576</v>
      </c>
      <c r="F5504" s="151">
        <v>8</v>
      </c>
      <c r="G5504" s="151" t="s">
        <v>1141</v>
      </c>
      <c r="H5504" s="153">
        <v>9</v>
      </c>
      <c r="I5504" s="151">
        <v>17</v>
      </c>
      <c r="J5504" s="154" t="s">
        <v>72</v>
      </c>
    </row>
    <row r="5505" spans="1:10" x14ac:dyDescent="0.3">
      <c r="A5505" s="151">
        <v>5504</v>
      </c>
      <c r="B5505" s="151" t="s">
        <v>11577</v>
      </c>
      <c r="C5505" s="151" t="s">
        <v>11578</v>
      </c>
      <c r="D5505" s="151" t="s">
        <v>11575</v>
      </c>
      <c r="E5505" s="151" t="s">
        <v>11576</v>
      </c>
      <c r="F5505" s="151">
        <v>8</v>
      </c>
      <c r="G5505" s="151" t="s">
        <v>1141</v>
      </c>
      <c r="H5505" s="153">
        <v>9</v>
      </c>
      <c r="I5505" s="151">
        <v>17</v>
      </c>
      <c r="J5505" s="154" t="s">
        <v>72</v>
      </c>
    </row>
    <row r="5506" spans="1:10" x14ac:dyDescent="0.3">
      <c r="A5506" s="151">
        <v>5505</v>
      </c>
      <c r="B5506" s="151" t="s">
        <v>11579</v>
      </c>
      <c r="C5506" s="151" t="s">
        <v>11580</v>
      </c>
      <c r="D5506" s="151" t="s">
        <v>11575</v>
      </c>
      <c r="E5506" s="151" t="s">
        <v>11576</v>
      </c>
      <c r="F5506" s="151">
        <v>8</v>
      </c>
      <c r="G5506" s="151" t="s">
        <v>1141</v>
      </c>
      <c r="H5506" s="153">
        <v>9</v>
      </c>
      <c r="I5506" s="151">
        <v>17</v>
      </c>
      <c r="J5506" s="154" t="s">
        <v>72</v>
      </c>
    </row>
    <row r="5507" spans="1:10" x14ac:dyDescent="0.3">
      <c r="A5507" s="151">
        <v>5506</v>
      </c>
      <c r="B5507" s="151" t="s">
        <v>11581</v>
      </c>
      <c r="C5507" s="151" t="s">
        <v>11582</v>
      </c>
      <c r="D5507" s="151" t="s">
        <v>11575</v>
      </c>
      <c r="E5507" s="151" t="s">
        <v>11576</v>
      </c>
      <c r="F5507" s="151">
        <v>8</v>
      </c>
      <c r="G5507" s="151" t="s">
        <v>1141</v>
      </c>
      <c r="H5507" s="153">
        <v>9</v>
      </c>
      <c r="I5507" s="151">
        <v>17</v>
      </c>
      <c r="J5507" s="154" t="s">
        <v>72</v>
      </c>
    </row>
    <row r="5508" spans="1:10" x14ac:dyDescent="0.3">
      <c r="A5508" s="151">
        <v>5507</v>
      </c>
      <c r="B5508" s="151" t="s">
        <v>11583</v>
      </c>
      <c r="C5508" s="151" t="s">
        <v>11584</v>
      </c>
      <c r="D5508" s="151" t="s">
        <v>11575</v>
      </c>
      <c r="E5508" s="151" t="s">
        <v>11576</v>
      </c>
      <c r="F5508" s="151">
        <v>8</v>
      </c>
      <c r="G5508" s="151" t="s">
        <v>1141</v>
      </c>
      <c r="H5508" s="153">
        <v>9</v>
      </c>
      <c r="I5508" s="151">
        <v>17</v>
      </c>
      <c r="J5508" s="154" t="s">
        <v>72</v>
      </c>
    </row>
    <row r="5509" spans="1:10" x14ac:dyDescent="0.3">
      <c r="A5509" s="151">
        <v>5508</v>
      </c>
      <c r="B5509" s="151" t="s">
        <v>11585</v>
      </c>
      <c r="C5509" s="151" t="s">
        <v>11586</v>
      </c>
      <c r="D5509" s="151" t="s">
        <v>11575</v>
      </c>
      <c r="E5509" s="151" t="s">
        <v>11576</v>
      </c>
      <c r="F5509" s="151">
        <v>8</v>
      </c>
      <c r="G5509" s="151" t="s">
        <v>1141</v>
      </c>
      <c r="H5509" s="153">
        <v>9</v>
      </c>
      <c r="I5509" s="151">
        <v>17</v>
      </c>
      <c r="J5509" s="154" t="s">
        <v>72</v>
      </c>
    </row>
    <row r="5510" spans="1:10" x14ac:dyDescent="0.3">
      <c r="A5510" s="151">
        <v>5509</v>
      </c>
      <c r="B5510" s="151" t="s">
        <v>11587</v>
      </c>
      <c r="C5510" s="151" t="s">
        <v>11588</v>
      </c>
      <c r="D5510" s="151" t="s">
        <v>11575</v>
      </c>
      <c r="E5510" s="151" t="s">
        <v>11576</v>
      </c>
      <c r="F5510" s="151">
        <v>8</v>
      </c>
      <c r="G5510" s="151" t="s">
        <v>1141</v>
      </c>
      <c r="H5510" s="153">
        <v>9</v>
      </c>
      <c r="I5510" s="151">
        <v>17</v>
      </c>
      <c r="J5510" s="154" t="s">
        <v>72</v>
      </c>
    </row>
    <row r="5511" spans="1:10" x14ac:dyDescent="0.3">
      <c r="A5511" s="151">
        <v>5510</v>
      </c>
      <c r="B5511" s="151" t="s">
        <v>11589</v>
      </c>
      <c r="C5511" s="151" t="s">
        <v>11590</v>
      </c>
      <c r="D5511" s="151" t="s">
        <v>11575</v>
      </c>
      <c r="E5511" s="151" t="s">
        <v>11576</v>
      </c>
      <c r="F5511" s="151">
        <v>8</v>
      </c>
      <c r="G5511" s="151" t="s">
        <v>1141</v>
      </c>
      <c r="H5511" s="153">
        <v>9</v>
      </c>
      <c r="I5511" s="151">
        <v>17</v>
      </c>
      <c r="J5511" s="154" t="s">
        <v>72</v>
      </c>
    </row>
    <row r="5512" spans="1:10" x14ac:dyDescent="0.3">
      <c r="A5512" s="151">
        <v>5511</v>
      </c>
      <c r="B5512" s="151" t="s">
        <v>11591</v>
      </c>
      <c r="C5512" s="151" t="s">
        <v>11592</v>
      </c>
      <c r="D5512" s="151" t="s">
        <v>11575</v>
      </c>
      <c r="E5512" s="151" t="s">
        <v>11576</v>
      </c>
      <c r="F5512" s="151">
        <v>8</v>
      </c>
      <c r="G5512" s="151" t="s">
        <v>1141</v>
      </c>
      <c r="H5512" s="153">
        <v>8</v>
      </c>
      <c r="I5512" s="151">
        <v>16</v>
      </c>
      <c r="J5512" s="154" t="s">
        <v>161</v>
      </c>
    </row>
    <row r="5513" spans="1:10" x14ac:dyDescent="0.3">
      <c r="A5513" s="151">
        <v>5512</v>
      </c>
      <c r="B5513" s="151" t="s">
        <v>11593</v>
      </c>
      <c r="C5513" s="151" t="s">
        <v>11594</v>
      </c>
      <c r="D5513" s="151" t="s">
        <v>11575</v>
      </c>
      <c r="E5513" s="151" t="s">
        <v>11576</v>
      </c>
      <c r="F5513" s="151">
        <v>8</v>
      </c>
      <c r="G5513" s="151" t="s">
        <v>1141</v>
      </c>
      <c r="H5513" s="153">
        <v>8</v>
      </c>
      <c r="I5513" s="151">
        <v>16</v>
      </c>
      <c r="J5513" s="154" t="s">
        <v>161</v>
      </c>
    </row>
    <row r="5514" spans="1:10" x14ac:dyDescent="0.3">
      <c r="A5514" s="151">
        <v>5513</v>
      </c>
      <c r="B5514" s="151" t="s">
        <v>11595</v>
      </c>
      <c r="C5514" s="151" t="s">
        <v>11596</v>
      </c>
      <c r="D5514" s="151" t="s">
        <v>11575</v>
      </c>
      <c r="E5514" s="151" t="s">
        <v>11576</v>
      </c>
      <c r="F5514" s="151">
        <v>8</v>
      </c>
      <c r="G5514" s="151" t="s">
        <v>1141</v>
      </c>
      <c r="H5514" s="153">
        <v>8</v>
      </c>
      <c r="I5514" s="151">
        <v>16</v>
      </c>
      <c r="J5514" s="154" t="s">
        <v>161</v>
      </c>
    </row>
    <row r="5515" spans="1:10" x14ac:dyDescent="0.3">
      <c r="A5515" s="151">
        <v>5514</v>
      </c>
      <c r="B5515" s="151" t="s">
        <v>11597</v>
      </c>
      <c r="C5515" s="151" t="s">
        <v>11598</v>
      </c>
      <c r="D5515" s="151" t="s">
        <v>11575</v>
      </c>
      <c r="E5515" s="151" t="s">
        <v>11576</v>
      </c>
      <c r="F5515" s="151">
        <v>8</v>
      </c>
      <c r="G5515" s="151" t="s">
        <v>1141</v>
      </c>
      <c r="H5515" s="153">
        <v>8</v>
      </c>
      <c r="I5515" s="151">
        <v>16</v>
      </c>
      <c r="J5515" s="154" t="s">
        <v>161</v>
      </c>
    </row>
    <row r="5516" spans="1:10" x14ac:dyDescent="0.3">
      <c r="A5516" s="151">
        <v>5515</v>
      </c>
      <c r="B5516" s="151" t="s">
        <v>11599</v>
      </c>
      <c r="C5516" s="151" t="s">
        <v>11600</v>
      </c>
      <c r="D5516" s="151" t="s">
        <v>11575</v>
      </c>
      <c r="E5516" s="151" t="s">
        <v>11576</v>
      </c>
      <c r="F5516" s="151">
        <v>8</v>
      </c>
      <c r="G5516" s="151" t="s">
        <v>1141</v>
      </c>
      <c r="H5516" s="153">
        <v>9</v>
      </c>
      <c r="I5516" s="151">
        <v>17</v>
      </c>
      <c r="J5516" s="154" t="s">
        <v>72</v>
      </c>
    </row>
    <row r="5517" spans="1:10" x14ac:dyDescent="0.3">
      <c r="A5517" s="151">
        <v>5516</v>
      </c>
      <c r="B5517" s="151" t="s">
        <v>11601</v>
      </c>
      <c r="C5517" s="151" t="s">
        <v>11602</v>
      </c>
      <c r="D5517" s="151" t="s">
        <v>11575</v>
      </c>
      <c r="E5517" s="151" t="s">
        <v>11576</v>
      </c>
      <c r="F5517" s="151">
        <v>8</v>
      </c>
      <c r="G5517" s="151" t="s">
        <v>1141</v>
      </c>
      <c r="H5517" s="153">
        <v>9</v>
      </c>
      <c r="I5517" s="151">
        <v>17</v>
      </c>
      <c r="J5517" s="154" t="s">
        <v>88</v>
      </c>
    </row>
    <row r="5518" spans="1:10" x14ac:dyDescent="0.3">
      <c r="A5518" s="151">
        <v>5517</v>
      </c>
      <c r="B5518" s="151" t="s">
        <v>11603</v>
      </c>
      <c r="C5518" s="151" t="s">
        <v>11604</v>
      </c>
      <c r="D5518" s="151" t="s">
        <v>11575</v>
      </c>
      <c r="E5518" s="151" t="s">
        <v>11576</v>
      </c>
      <c r="F5518" s="151">
        <v>8</v>
      </c>
      <c r="G5518" s="151" t="s">
        <v>1141</v>
      </c>
      <c r="H5518" s="153">
        <v>9</v>
      </c>
      <c r="I5518" s="151">
        <v>17</v>
      </c>
      <c r="J5518" s="154" t="s">
        <v>88</v>
      </c>
    </row>
    <row r="5519" spans="1:10" x14ac:dyDescent="0.3">
      <c r="A5519" s="151">
        <v>5518</v>
      </c>
      <c r="B5519" s="151" t="s">
        <v>11605</v>
      </c>
      <c r="C5519" s="151" t="s">
        <v>11606</v>
      </c>
      <c r="D5519" s="151" t="s">
        <v>11575</v>
      </c>
      <c r="E5519" s="151" t="s">
        <v>11576</v>
      </c>
      <c r="F5519" s="151">
        <v>8</v>
      </c>
      <c r="G5519" s="151" t="s">
        <v>1141</v>
      </c>
      <c r="H5519" s="153">
        <v>9</v>
      </c>
      <c r="I5519" s="151">
        <v>17</v>
      </c>
      <c r="J5519" s="154" t="s">
        <v>72</v>
      </c>
    </row>
    <row r="5520" spans="1:10" x14ac:dyDescent="0.3">
      <c r="A5520" s="151">
        <v>5519</v>
      </c>
      <c r="B5520" s="151" t="s">
        <v>11607</v>
      </c>
      <c r="C5520" s="151" t="s">
        <v>11608</v>
      </c>
      <c r="D5520" s="151" t="s">
        <v>11575</v>
      </c>
      <c r="E5520" s="151" t="s">
        <v>11576</v>
      </c>
      <c r="F5520" s="151">
        <v>8</v>
      </c>
      <c r="G5520" s="151" t="s">
        <v>1141</v>
      </c>
      <c r="H5520" s="153">
        <v>9</v>
      </c>
      <c r="I5520" s="151">
        <v>17</v>
      </c>
      <c r="J5520" s="154" t="s">
        <v>72</v>
      </c>
    </row>
    <row r="5521" spans="1:10" x14ac:dyDescent="0.3">
      <c r="A5521" s="151">
        <v>5520</v>
      </c>
      <c r="B5521" s="151" t="s">
        <v>11609</v>
      </c>
      <c r="C5521" s="151" t="s">
        <v>11610</v>
      </c>
      <c r="D5521" s="151" t="s">
        <v>11611</v>
      </c>
      <c r="E5521" s="151" t="s">
        <v>11612</v>
      </c>
      <c r="F5521" s="151">
        <v>8</v>
      </c>
      <c r="G5521" s="151" t="s">
        <v>1141</v>
      </c>
      <c r="H5521" s="153">
        <v>7</v>
      </c>
      <c r="I5521" s="151">
        <v>14</v>
      </c>
      <c r="J5521" s="154" t="s">
        <v>75</v>
      </c>
    </row>
    <row r="5522" spans="1:10" x14ac:dyDescent="0.3">
      <c r="A5522" s="151">
        <v>5521</v>
      </c>
      <c r="B5522" s="151" t="s">
        <v>11613</v>
      </c>
      <c r="C5522" s="151" t="s">
        <v>11614</v>
      </c>
      <c r="D5522" s="151" t="s">
        <v>11611</v>
      </c>
      <c r="E5522" s="151" t="s">
        <v>11612</v>
      </c>
      <c r="F5522" s="151">
        <v>8</v>
      </c>
      <c r="G5522" s="151" t="s">
        <v>1141</v>
      </c>
      <c r="H5522" s="153">
        <v>7</v>
      </c>
      <c r="I5522" s="151">
        <v>14</v>
      </c>
      <c r="J5522" s="154" t="s">
        <v>75</v>
      </c>
    </row>
    <row r="5523" spans="1:10" x14ac:dyDescent="0.3">
      <c r="A5523" s="151">
        <v>5522</v>
      </c>
      <c r="B5523" s="151" t="s">
        <v>11615</v>
      </c>
      <c r="C5523" s="151" t="s">
        <v>11616</v>
      </c>
      <c r="D5523" s="151" t="s">
        <v>11611</v>
      </c>
      <c r="E5523" s="151" t="s">
        <v>11612</v>
      </c>
      <c r="F5523" s="151">
        <v>8</v>
      </c>
      <c r="G5523" s="151" t="s">
        <v>1141</v>
      </c>
      <c r="H5523" s="153">
        <v>7</v>
      </c>
      <c r="I5523" s="151">
        <v>14</v>
      </c>
      <c r="J5523" s="154" t="s">
        <v>75</v>
      </c>
    </row>
    <row r="5524" spans="1:10" x14ac:dyDescent="0.3">
      <c r="A5524" s="151">
        <v>5523</v>
      </c>
      <c r="B5524" s="151" t="s">
        <v>11617</v>
      </c>
      <c r="C5524" s="151" t="s">
        <v>11618</v>
      </c>
      <c r="D5524" s="151" t="s">
        <v>11611</v>
      </c>
      <c r="E5524" s="151" t="s">
        <v>11612</v>
      </c>
      <c r="F5524" s="151">
        <v>8</v>
      </c>
      <c r="G5524" s="151" t="s">
        <v>1141</v>
      </c>
      <c r="H5524" s="153">
        <v>7</v>
      </c>
      <c r="I5524" s="151">
        <v>14</v>
      </c>
      <c r="J5524" s="154" t="s">
        <v>75</v>
      </c>
    </row>
    <row r="5525" spans="1:10" x14ac:dyDescent="0.3">
      <c r="A5525" s="151">
        <v>5524</v>
      </c>
      <c r="B5525" s="151" t="s">
        <v>11619</v>
      </c>
      <c r="C5525" s="151" t="s">
        <v>11620</v>
      </c>
      <c r="D5525" s="151" t="s">
        <v>11611</v>
      </c>
      <c r="E5525" s="151" t="s">
        <v>11612</v>
      </c>
      <c r="F5525" s="151">
        <v>8</v>
      </c>
      <c r="G5525" s="151" t="s">
        <v>1141</v>
      </c>
      <c r="H5525" s="153">
        <v>7</v>
      </c>
      <c r="I5525" s="151">
        <v>14</v>
      </c>
      <c r="J5525" s="154" t="s">
        <v>75</v>
      </c>
    </row>
    <row r="5526" spans="1:10" x14ac:dyDescent="0.3">
      <c r="A5526" s="151">
        <v>5525</v>
      </c>
      <c r="B5526" s="151" t="s">
        <v>11621</v>
      </c>
      <c r="C5526" s="151" t="s">
        <v>11622</v>
      </c>
      <c r="D5526" s="151" t="s">
        <v>11611</v>
      </c>
      <c r="E5526" s="151" t="s">
        <v>11612</v>
      </c>
      <c r="F5526" s="151">
        <v>8</v>
      </c>
      <c r="G5526" s="151" t="s">
        <v>1141</v>
      </c>
      <c r="H5526" s="153">
        <v>7</v>
      </c>
      <c r="I5526" s="151">
        <v>14</v>
      </c>
      <c r="J5526" s="154" t="s">
        <v>75</v>
      </c>
    </row>
    <row r="5527" spans="1:10" x14ac:dyDescent="0.3">
      <c r="A5527" s="151">
        <v>5526</v>
      </c>
      <c r="B5527" s="151" t="s">
        <v>11623</v>
      </c>
      <c r="C5527" s="151" t="s">
        <v>11624</v>
      </c>
      <c r="D5527" s="151" t="s">
        <v>11611</v>
      </c>
      <c r="E5527" s="151" t="s">
        <v>11612</v>
      </c>
      <c r="F5527" s="151">
        <v>8</v>
      </c>
      <c r="G5527" s="151" t="s">
        <v>1141</v>
      </c>
      <c r="H5527" s="153">
        <v>7</v>
      </c>
      <c r="I5527" s="151">
        <v>14</v>
      </c>
      <c r="J5527" s="154" t="s">
        <v>75</v>
      </c>
    </row>
    <row r="5528" spans="1:10" x14ac:dyDescent="0.3">
      <c r="A5528" s="151">
        <v>5527</v>
      </c>
      <c r="B5528" s="151" t="s">
        <v>11625</v>
      </c>
      <c r="C5528" s="151" t="s">
        <v>11626</v>
      </c>
      <c r="D5528" s="151" t="s">
        <v>11611</v>
      </c>
      <c r="E5528" s="151" t="s">
        <v>11612</v>
      </c>
      <c r="F5528" s="151">
        <v>8</v>
      </c>
      <c r="G5528" s="151" t="s">
        <v>1141</v>
      </c>
      <c r="H5528" s="153">
        <v>7</v>
      </c>
      <c r="I5528" s="151">
        <v>14</v>
      </c>
      <c r="J5528" s="154" t="s">
        <v>75</v>
      </c>
    </row>
    <row r="5529" spans="1:10" x14ac:dyDescent="0.3">
      <c r="A5529" s="151">
        <v>5528</v>
      </c>
      <c r="B5529" s="151" t="s">
        <v>11627</v>
      </c>
      <c r="C5529" s="151" t="s">
        <v>11628</v>
      </c>
      <c r="D5529" s="151" t="s">
        <v>11611</v>
      </c>
      <c r="E5529" s="151" t="s">
        <v>11612</v>
      </c>
      <c r="F5529" s="151">
        <v>8</v>
      </c>
      <c r="G5529" s="151" t="s">
        <v>1141</v>
      </c>
      <c r="H5529" s="153">
        <v>7</v>
      </c>
      <c r="I5529" s="151">
        <v>14</v>
      </c>
      <c r="J5529" s="154" t="s">
        <v>75</v>
      </c>
    </row>
    <row r="5530" spans="1:10" x14ac:dyDescent="0.3">
      <c r="A5530" s="151">
        <v>5529</v>
      </c>
      <c r="B5530" s="151" t="s">
        <v>11629</v>
      </c>
      <c r="C5530" s="151" t="s">
        <v>11630</v>
      </c>
      <c r="D5530" s="151" t="s">
        <v>11611</v>
      </c>
      <c r="E5530" s="151" t="s">
        <v>11612</v>
      </c>
      <c r="F5530" s="151">
        <v>8</v>
      </c>
      <c r="G5530" s="151" t="s">
        <v>1141</v>
      </c>
      <c r="H5530" s="153">
        <v>7</v>
      </c>
      <c r="I5530" s="151">
        <v>14</v>
      </c>
      <c r="J5530" s="154" t="s">
        <v>75</v>
      </c>
    </row>
    <row r="5531" spans="1:10" x14ac:dyDescent="0.3">
      <c r="A5531" s="151">
        <v>5530</v>
      </c>
      <c r="B5531" s="151" t="s">
        <v>11631</v>
      </c>
      <c r="C5531" s="151" t="s">
        <v>11632</v>
      </c>
      <c r="D5531" s="151" t="s">
        <v>11611</v>
      </c>
      <c r="E5531" s="151" t="s">
        <v>11612</v>
      </c>
      <c r="F5531" s="151">
        <v>8</v>
      </c>
      <c r="G5531" s="151" t="s">
        <v>1141</v>
      </c>
      <c r="H5531" s="153">
        <v>7</v>
      </c>
      <c r="I5531" s="151">
        <v>14</v>
      </c>
      <c r="J5531" s="154" t="s">
        <v>75</v>
      </c>
    </row>
    <row r="5532" spans="1:10" x14ac:dyDescent="0.3">
      <c r="A5532" s="151">
        <v>5531</v>
      </c>
      <c r="B5532" s="151" t="s">
        <v>11633</v>
      </c>
      <c r="C5532" s="151" t="s">
        <v>11634</v>
      </c>
      <c r="D5532" s="151" t="s">
        <v>11611</v>
      </c>
      <c r="E5532" s="151" t="s">
        <v>11612</v>
      </c>
      <c r="F5532" s="151">
        <v>8</v>
      </c>
      <c r="G5532" s="151" t="s">
        <v>1141</v>
      </c>
      <c r="H5532" s="153">
        <v>7</v>
      </c>
      <c r="I5532" s="151">
        <v>14</v>
      </c>
      <c r="J5532" s="154" t="s">
        <v>75</v>
      </c>
    </row>
    <row r="5533" spans="1:10" x14ac:dyDescent="0.3">
      <c r="A5533" s="151">
        <v>5532</v>
      </c>
      <c r="B5533" s="151" t="s">
        <v>11635</v>
      </c>
      <c r="C5533" s="151" t="s">
        <v>11636</v>
      </c>
      <c r="D5533" s="151" t="s">
        <v>11611</v>
      </c>
      <c r="E5533" s="151" t="s">
        <v>11612</v>
      </c>
      <c r="F5533" s="151">
        <v>8</v>
      </c>
      <c r="G5533" s="151" t="s">
        <v>1141</v>
      </c>
      <c r="H5533" s="153">
        <v>7</v>
      </c>
      <c r="I5533" s="151">
        <v>14</v>
      </c>
      <c r="J5533" s="154" t="s">
        <v>75</v>
      </c>
    </row>
    <row r="5534" spans="1:10" x14ac:dyDescent="0.3">
      <c r="A5534" s="151">
        <v>5533</v>
      </c>
      <c r="B5534" s="151" t="s">
        <v>11637</v>
      </c>
      <c r="C5534" s="151" t="s">
        <v>11638</v>
      </c>
      <c r="D5534" s="151" t="s">
        <v>11611</v>
      </c>
      <c r="E5534" s="151" t="s">
        <v>11612</v>
      </c>
      <c r="F5534" s="151">
        <v>8</v>
      </c>
      <c r="G5534" s="151" t="s">
        <v>1141</v>
      </c>
      <c r="H5534" s="153">
        <v>9</v>
      </c>
      <c r="I5534" s="151">
        <v>17</v>
      </c>
      <c r="J5534" s="154" t="s">
        <v>72</v>
      </c>
    </row>
    <row r="5535" spans="1:10" x14ac:dyDescent="0.3">
      <c r="A5535" s="151">
        <v>5534</v>
      </c>
      <c r="B5535" s="151" t="s">
        <v>11639</v>
      </c>
      <c r="C5535" s="151" t="s">
        <v>11640</v>
      </c>
      <c r="D5535" s="151" t="s">
        <v>11611</v>
      </c>
      <c r="E5535" s="151" t="s">
        <v>11612</v>
      </c>
      <c r="F5535" s="151">
        <v>8</v>
      </c>
      <c r="G5535" s="151" t="s">
        <v>1141</v>
      </c>
      <c r="H5535" s="153">
        <v>7</v>
      </c>
      <c r="I5535" s="151">
        <v>14</v>
      </c>
      <c r="J5535" s="154" t="s">
        <v>75</v>
      </c>
    </row>
    <row r="5536" spans="1:10" x14ac:dyDescent="0.3">
      <c r="A5536" s="151">
        <v>5535</v>
      </c>
      <c r="B5536" s="151" t="s">
        <v>11641</v>
      </c>
      <c r="C5536" s="151" t="s">
        <v>11642</v>
      </c>
      <c r="D5536" s="151" t="s">
        <v>11611</v>
      </c>
      <c r="E5536" s="151" t="s">
        <v>11612</v>
      </c>
      <c r="F5536" s="151">
        <v>8</v>
      </c>
      <c r="G5536" s="151" t="s">
        <v>1141</v>
      </c>
      <c r="H5536" s="153">
        <v>7</v>
      </c>
      <c r="I5536" s="151">
        <v>14</v>
      </c>
      <c r="J5536" s="154" t="s">
        <v>75</v>
      </c>
    </row>
    <row r="5537" spans="1:10" x14ac:dyDescent="0.3">
      <c r="A5537" s="151">
        <v>5536</v>
      </c>
      <c r="B5537" s="151" t="s">
        <v>11643</v>
      </c>
      <c r="C5537" s="151" t="s">
        <v>11644</v>
      </c>
      <c r="D5537" s="151" t="s">
        <v>11611</v>
      </c>
      <c r="E5537" s="151" t="s">
        <v>11612</v>
      </c>
      <c r="F5537" s="151">
        <v>8</v>
      </c>
      <c r="G5537" s="151" t="s">
        <v>1141</v>
      </c>
      <c r="H5537" s="153">
        <v>7</v>
      </c>
      <c r="I5537" s="151">
        <v>14</v>
      </c>
      <c r="J5537" s="154" t="s">
        <v>75</v>
      </c>
    </row>
    <row r="5538" spans="1:10" x14ac:dyDescent="0.3">
      <c r="A5538" s="151">
        <v>5537</v>
      </c>
      <c r="B5538" s="151" t="s">
        <v>11645</v>
      </c>
      <c r="C5538" s="151" t="s">
        <v>11646</v>
      </c>
      <c r="D5538" s="151" t="s">
        <v>11647</v>
      </c>
      <c r="E5538" s="151" t="s">
        <v>11648</v>
      </c>
      <c r="F5538" s="151">
        <v>8</v>
      </c>
      <c r="G5538" s="151" t="s">
        <v>1141</v>
      </c>
      <c r="H5538" s="153">
        <v>9</v>
      </c>
      <c r="I5538" s="151">
        <v>17</v>
      </c>
      <c r="J5538" s="154" t="s">
        <v>72</v>
      </c>
    </row>
    <row r="5539" spans="1:10" x14ac:dyDescent="0.3">
      <c r="A5539" s="151">
        <v>5538</v>
      </c>
      <c r="B5539" s="151" t="s">
        <v>11649</v>
      </c>
      <c r="C5539" s="151" t="s">
        <v>11650</v>
      </c>
      <c r="D5539" s="151" t="s">
        <v>11647</v>
      </c>
      <c r="E5539" s="151" t="s">
        <v>11648</v>
      </c>
      <c r="F5539" s="151">
        <v>8</v>
      </c>
      <c r="G5539" s="151" t="s">
        <v>1141</v>
      </c>
      <c r="H5539" s="153">
        <v>9</v>
      </c>
      <c r="I5539" s="151">
        <v>17</v>
      </c>
      <c r="J5539" s="154" t="s">
        <v>72</v>
      </c>
    </row>
    <row r="5540" spans="1:10" x14ac:dyDescent="0.3">
      <c r="A5540" s="151">
        <v>5539</v>
      </c>
      <c r="B5540" s="151" t="s">
        <v>11651</v>
      </c>
      <c r="C5540" s="151" t="s">
        <v>11652</v>
      </c>
      <c r="D5540" s="151" t="s">
        <v>11647</v>
      </c>
      <c r="E5540" s="151" t="s">
        <v>11648</v>
      </c>
      <c r="F5540" s="151">
        <v>8</v>
      </c>
      <c r="G5540" s="151" t="s">
        <v>1141</v>
      </c>
      <c r="H5540" s="153">
        <v>9</v>
      </c>
      <c r="I5540" s="151">
        <v>17</v>
      </c>
      <c r="J5540" s="154" t="s">
        <v>88</v>
      </c>
    </row>
    <row r="5541" spans="1:10" x14ac:dyDescent="0.3">
      <c r="A5541" s="151">
        <v>5540</v>
      </c>
      <c r="B5541" s="151" t="s">
        <v>11653</v>
      </c>
      <c r="C5541" s="151" t="s">
        <v>11654</v>
      </c>
      <c r="D5541" s="151" t="s">
        <v>11647</v>
      </c>
      <c r="E5541" s="151" t="s">
        <v>11648</v>
      </c>
      <c r="F5541" s="151">
        <v>8</v>
      </c>
      <c r="G5541" s="151" t="s">
        <v>1141</v>
      </c>
      <c r="H5541" s="153">
        <v>9</v>
      </c>
      <c r="I5541" s="151">
        <v>17</v>
      </c>
      <c r="J5541" s="154" t="s">
        <v>88</v>
      </c>
    </row>
    <row r="5542" spans="1:10" x14ac:dyDescent="0.3">
      <c r="A5542" s="151">
        <v>5541</v>
      </c>
      <c r="B5542" s="151" t="s">
        <v>11655</v>
      </c>
      <c r="C5542" s="151" t="s">
        <v>11656</v>
      </c>
      <c r="D5542" s="151" t="s">
        <v>11647</v>
      </c>
      <c r="E5542" s="151" t="s">
        <v>11648</v>
      </c>
      <c r="F5542" s="151">
        <v>8</v>
      </c>
      <c r="G5542" s="151" t="s">
        <v>1141</v>
      </c>
      <c r="H5542" s="153">
        <v>9</v>
      </c>
      <c r="I5542" s="151">
        <v>17</v>
      </c>
      <c r="J5542" s="154" t="s">
        <v>72</v>
      </c>
    </row>
    <row r="5543" spans="1:10" x14ac:dyDescent="0.3">
      <c r="A5543" s="151">
        <v>5542</v>
      </c>
      <c r="B5543" s="151" t="s">
        <v>11657</v>
      </c>
      <c r="C5543" s="151" t="s">
        <v>11658</v>
      </c>
      <c r="D5543" s="151" t="s">
        <v>11647</v>
      </c>
      <c r="E5543" s="151" t="s">
        <v>11648</v>
      </c>
      <c r="F5543" s="151">
        <v>8</v>
      </c>
      <c r="G5543" s="151" t="s">
        <v>1141</v>
      </c>
      <c r="H5543" s="153">
        <v>9</v>
      </c>
      <c r="I5543" s="151">
        <v>17</v>
      </c>
      <c r="J5543" s="154" t="s">
        <v>72</v>
      </c>
    </row>
    <row r="5544" spans="1:10" x14ac:dyDescent="0.3">
      <c r="A5544" s="151">
        <v>5543</v>
      </c>
      <c r="B5544" s="151" t="s">
        <v>11659</v>
      </c>
      <c r="C5544" s="151" t="s">
        <v>11660</v>
      </c>
      <c r="D5544" s="151" t="s">
        <v>11647</v>
      </c>
      <c r="E5544" s="151" t="s">
        <v>11648</v>
      </c>
      <c r="F5544" s="151">
        <v>8</v>
      </c>
      <c r="G5544" s="151" t="s">
        <v>1141</v>
      </c>
      <c r="H5544" s="153">
        <v>9</v>
      </c>
      <c r="I5544" s="151">
        <v>17</v>
      </c>
      <c r="J5544" s="154" t="s">
        <v>72</v>
      </c>
    </row>
    <row r="5545" spans="1:10" x14ac:dyDescent="0.3">
      <c r="A5545" s="151">
        <v>5544</v>
      </c>
      <c r="B5545" s="151" t="s">
        <v>11661</v>
      </c>
      <c r="C5545" s="151" t="s">
        <v>11662</v>
      </c>
      <c r="D5545" s="151" t="s">
        <v>11647</v>
      </c>
      <c r="E5545" s="151" t="s">
        <v>11648</v>
      </c>
      <c r="F5545" s="151">
        <v>8</v>
      </c>
      <c r="G5545" s="151" t="s">
        <v>1141</v>
      </c>
      <c r="H5545" s="153">
        <v>8</v>
      </c>
      <c r="I5545" s="151">
        <v>16</v>
      </c>
      <c r="J5545" s="154" t="s">
        <v>161</v>
      </c>
    </row>
    <row r="5546" spans="1:10" x14ac:dyDescent="0.3">
      <c r="A5546" s="151">
        <v>5545</v>
      </c>
      <c r="B5546" s="151" t="s">
        <v>11663</v>
      </c>
      <c r="C5546" s="151" t="s">
        <v>11664</v>
      </c>
      <c r="D5546" s="151" t="s">
        <v>11647</v>
      </c>
      <c r="E5546" s="151" t="s">
        <v>11648</v>
      </c>
      <c r="F5546" s="151">
        <v>8</v>
      </c>
      <c r="G5546" s="151" t="s">
        <v>1141</v>
      </c>
      <c r="H5546" s="153">
        <v>8</v>
      </c>
      <c r="I5546" s="151">
        <v>16</v>
      </c>
      <c r="J5546" s="154" t="s">
        <v>161</v>
      </c>
    </row>
    <row r="5547" spans="1:10" x14ac:dyDescent="0.3">
      <c r="A5547" s="151">
        <v>5546</v>
      </c>
      <c r="B5547" s="151" t="s">
        <v>11665</v>
      </c>
      <c r="C5547" s="151" t="s">
        <v>11666</v>
      </c>
      <c r="D5547" s="151" t="s">
        <v>11647</v>
      </c>
      <c r="E5547" s="151" t="s">
        <v>11648</v>
      </c>
      <c r="F5547" s="151">
        <v>8</v>
      </c>
      <c r="G5547" s="151" t="s">
        <v>1141</v>
      </c>
      <c r="H5547" s="153">
        <v>8</v>
      </c>
      <c r="I5547" s="151">
        <v>16</v>
      </c>
      <c r="J5547" s="154" t="s">
        <v>161</v>
      </c>
    </row>
    <row r="5548" spans="1:10" x14ac:dyDescent="0.3">
      <c r="A5548" s="151">
        <v>5547</v>
      </c>
      <c r="B5548" s="151" t="s">
        <v>11667</v>
      </c>
      <c r="C5548" s="151" t="s">
        <v>11668</v>
      </c>
      <c r="D5548" s="151" t="s">
        <v>11647</v>
      </c>
      <c r="E5548" s="151" t="s">
        <v>11648</v>
      </c>
      <c r="F5548" s="151">
        <v>8</v>
      </c>
      <c r="G5548" s="151" t="s">
        <v>1141</v>
      </c>
      <c r="H5548" s="153">
        <v>8</v>
      </c>
      <c r="I5548" s="151">
        <v>16</v>
      </c>
      <c r="J5548" s="154" t="s">
        <v>161</v>
      </c>
    </row>
    <row r="5549" spans="1:10" x14ac:dyDescent="0.3">
      <c r="A5549" s="151">
        <v>5548</v>
      </c>
      <c r="B5549" s="151" t="s">
        <v>11669</v>
      </c>
      <c r="C5549" s="151" t="s">
        <v>11670</v>
      </c>
      <c r="D5549" s="151" t="s">
        <v>11647</v>
      </c>
      <c r="E5549" s="151" t="s">
        <v>11648</v>
      </c>
      <c r="F5549" s="151">
        <v>8</v>
      </c>
      <c r="G5549" s="151" t="s">
        <v>1141</v>
      </c>
      <c r="H5549" s="153">
        <v>8</v>
      </c>
      <c r="I5549" s="151">
        <v>16</v>
      </c>
      <c r="J5549" s="154" t="s">
        <v>161</v>
      </c>
    </row>
    <row r="5550" spans="1:10" x14ac:dyDescent="0.3">
      <c r="A5550" s="151">
        <v>5549</v>
      </c>
      <c r="B5550" s="151" t="s">
        <v>11671</v>
      </c>
      <c r="C5550" s="151" t="s">
        <v>11672</v>
      </c>
      <c r="D5550" s="151" t="s">
        <v>11673</v>
      </c>
      <c r="E5550" s="151" t="s">
        <v>11674</v>
      </c>
      <c r="F5550" s="151">
        <v>8</v>
      </c>
      <c r="G5550" s="151" t="s">
        <v>1141</v>
      </c>
      <c r="H5550" s="153">
        <v>9</v>
      </c>
      <c r="I5550" s="151">
        <v>17</v>
      </c>
      <c r="J5550" s="154" t="s">
        <v>72</v>
      </c>
    </row>
    <row r="5551" spans="1:10" x14ac:dyDescent="0.3">
      <c r="A5551" s="151">
        <v>5550</v>
      </c>
      <c r="B5551" s="151" t="s">
        <v>11675</v>
      </c>
      <c r="C5551" s="151" t="s">
        <v>11676</v>
      </c>
      <c r="D5551" s="151" t="s">
        <v>11673</v>
      </c>
      <c r="E5551" s="151" t="s">
        <v>11674</v>
      </c>
      <c r="F5551" s="151">
        <v>8</v>
      </c>
      <c r="G5551" s="151" t="s">
        <v>1141</v>
      </c>
      <c r="H5551" s="153">
        <v>8</v>
      </c>
      <c r="I5551" s="151">
        <v>16</v>
      </c>
      <c r="J5551" s="154" t="s">
        <v>161</v>
      </c>
    </row>
    <row r="5552" spans="1:10" x14ac:dyDescent="0.3">
      <c r="A5552" s="151">
        <v>5551</v>
      </c>
      <c r="B5552" s="151" t="s">
        <v>11677</v>
      </c>
      <c r="C5552" s="151" t="s">
        <v>11678</v>
      </c>
      <c r="D5552" s="151" t="s">
        <v>11673</v>
      </c>
      <c r="E5552" s="151" t="s">
        <v>11674</v>
      </c>
      <c r="F5552" s="151">
        <v>8</v>
      </c>
      <c r="G5552" s="151" t="s">
        <v>1141</v>
      </c>
      <c r="H5552" s="153">
        <v>8</v>
      </c>
      <c r="I5552" s="151">
        <v>16</v>
      </c>
      <c r="J5552" s="154" t="s">
        <v>161</v>
      </c>
    </row>
    <row r="5553" spans="1:10" x14ac:dyDescent="0.3">
      <c r="A5553" s="151">
        <v>5552</v>
      </c>
      <c r="B5553" s="151" t="s">
        <v>11679</v>
      </c>
      <c r="C5553" s="151" t="s">
        <v>11680</v>
      </c>
      <c r="D5553" s="151" t="s">
        <v>11673</v>
      </c>
      <c r="E5553" s="151" t="s">
        <v>11674</v>
      </c>
      <c r="F5553" s="151">
        <v>8</v>
      </c>
      <c r="G5553" s="151" t="s">
        <v>1141</v>
      </c>
      <c r="H5553" s="153">
        <v>9</v>
      </c>
      <c r="I5553" s="151">
        <v>17</v>
      </c>
      <c r="J5553" s="154" t="s">
        <v>72</v>
      </c>
    </row>
    <row r="5554" spans="1:10" x14ac:dyDescent="0.3">
      <c r="A5554" s="151">
        <v>5553</v>
      </c>
      <c r="B5554" s="151" t="s">
        <v>11681</v>
      </c>
      <c r="C5554" s="151" t="s">
        <v>11682</v>
      </c>
      <c r="D5554" s="151" t="s">
        <v>11673</v>
      </c>
      <c r="E5554" s="151" t="s">
        <v>11674</v>
      </c>
      <c r="F5554" s="151">
        <v>8</v>
      </c>
      <c r="G5554" s="151" t="s">
        <v>1141</v>
      </c>
      <c r="H5554" s="153">
        <v>8</v>
      </c>
      <c r="I5554" s="151">
        <v>16</v>
      </c>
      <c r="J5554" s="154" t="s">
        <v>161</v>
      </c>
    </row>
    <row r="5555" spans="1:10" x14ac:dyDescent="0.3">
      <c r="A5555" s="151">
        <v>5554</v>
      </c>
      <c r="B5555" s="151" t="s">
        <v>11683</v>
      </c>
      <c r="C5555" s="151" t="s">
        <v>11684</v>
      </c>
      <c r="D5555" s="151" t="s">
        <v>11673</v>
      </c>
      <c r="E5555" s="151" t="s">
        <v>11674</v>
      </c>
      <c r="F5555" s="151">
        <v>8</v>
      </c>
      <c r="G5555" s="151" t="s">
        <v>1141</v>
      </c>
      <c r="H5555" s="153">
        <v>9</v>
      </c>
      <c r="I5555" s="151">
        <v>17</v>
      </c>
      <c r="J5555" s="154" t="s">
        <v>72</v>
      </c>
    </row>
    <row r="5556" spans="1:10" x14ac:dyDescent="0.3">
      <c r="A5556" s="151">
        <v>5555</v>
      </c>
      <c r="B5556" s="151" t="s">
        <v>11685</v>
      </c>
      <c r="C5556" s="151" t="s">
        <v>11686</v>
      </c>
      <c r="D5556" s="151" t="s">
        <v>11673</v>
      </c>
      <c r="E5556" s="151" t="s">
        <v>11674</v>
      </c>
      <c r="F5556" s="151">
        <v>8</v>
      </c>
      <c r="G5556" s="151" t="s">
        <v>1141</v>
      </c>
      <c r="H5556" s="153">
        <v>8</v>
      </c>
      <c r="I5556" s="151">
        <v>16</v>
      </c>
      <c r="J5556" s="154" t="s">
        <v>161</v>
      </c>
    </row>
    <row r="5557" spans="1:10" x14ac:dyDescent="0.3">
      <c r="A5557" s="151">
        <v>5556</v>
      </c>
      <c r="B5557" s="151" t="s">
        <v>11687</v>
      </c>
      <c r="C5557" s="151" t="s">
        <v>11688</v>
      </c>
      <c r="D5557" s="151" t="s">
        <v>11673</v>
      </c>
      <c r="E5557" s="151" t="s">
        <v>11674</v>
      </c>
      <c r="F5557" s="151">
        <v>8</v>
      </c>
      <c r="G5557" s="151" t="s">
        <v>1141</v>
      </c>
      <c r="H5557" s="153">
        <v>8</v>
      </c>
      <c r="I5557" s="151">
        <v>16</v>
      </c>
      <c r="J5557" s="154" t="s">
        <v>161</v>
      </c>
    </row>
    <row r="5558" spans="1:10" x14ac:dyDescent="0.3">
      <c r="A5558" s="151">
        <v>5557</v>
      </c>
      <c r="B5558" s="151" t="s">
        <v>11689</v>
      </c>
      <c r="C5558" s="151" t="s">
        <v>11690</v>
      </c>
      <c r="D5558" s="151" t="s">
        <v>11673</v>
      </c>
      <c r="E5558" s="151" t="s">
        <v>11674</v>
      </c>
      <c r="F5558" s="151">
        <v>8</v>
      </c>
      <c r="G5558" s="151" t="s">
        <v>1141</v>
      </c>
      <c r="H5558" s="153">
        <v>8</v>
      </c>
      <c r="I5558" s="151">
        <v>16</v>
      </c>
      <c r="J5558" s="154" t="s">
        <v>161</v>
      </c>
    </row>
    <row r="5559" spans="1:10" x14ac:dyDescent="0.3">
      <c r="A5559" s="151">
        <v>5558</v>
      </c>
      <c r="B5559" s="151" t="s">
        <v>11691</v>
      </c>
      <c r="C5559" s="151" t="s">
        <v>11692</v>
      </c>
      <c r="D5559" s="151" t="s">
        <v>11673</v>
      </c>
      <c r="E5559" s="151" t="s">
        <v>11674</v>
      </c>
      <c r="F5559" s="151">
        <v>8</v>
      </c>
      <c r="G5559" s="151" t="s">
        <v>1141</v>
      </c>
      <c r="H5559" s="153">
        <v>8</v>
      </c>
      <c r="I5559" s="151">
        <v>16</v>
      </c>
      <c r="J5559" s="154" t="s">
        <v>161</v>
      </c>
    </row>
    <row r="5560" spans="1:10" x14ac:dyDescent="0.3">
      <c r="A5560" s="151">
        <v>5559</v>
      </c>
      <c r="B5560" s="151" t="s">
        <v>11693</v>
      </c>
      <c r="C5560" s="151" t="s">
        <v>11694</v>
      </c>
      <c r="D5560" s="151" t="s">
        <v>11673</v>
      </c>
      <c r="E5560" s="151" t="s">
        <v>11674</v>
      </c>
      <c r="F5560" s="151">
        <v>8</v>
      </c>
      <c r="G5560" s="151" t="s">
        <v>1141</v>
      </c>
      <c r="H5560" s="153">
        <v>9</v>
      </c>
      <c r="I5560" s="151">
        <v>17</v>
      </c>
      <c r="J5560" s="154" t="s">
        <v>72</v>
      </c>
    </row>
    <row r="5561" spans="1:10" x14ac:dyDescent="0.3">
      <c r="A5561" s="151">
        <v>5560</v>
      </c>
      <c r="B5561" s="151" t="s">
        <v>11695</v>
      </c>
      <c r="C5561" s="151" t="s">
        <v>11696</v>
      </c>
      <c r="D5561" s="151" t="s">
        <v>11673</v>
      </c>
      <c r="E5561" s="151" t="s">
        <v>11674</v>
      </c>
      <c r="F5561" s="151">
        <v>8</v>
      </c>
      <c r="G5561" s="151" t="s">
        <v>1141</v>
      </c>
      <c r="H5561" s="153">
        <v>8</v>
      </c>
      <c r="I5561" s="151">
        <v>16</v>
      </c>
      <c r="J5561" s="154" t="s">
        <v>161</v>
      </c>
    </row>
    <row r="5562" spans="1:10" x14ac:dyDescent="0.3">
      <c r="A5562" s="151">
        <v>5561</v>
      </c>
      <c r="B5562" s="151" t="s">
        <v>11697</v>
      </c>
      <c r="C5562" s="151" t="s">
        <v>11698</v>
      </c>
      <c r="D5562" s="151" t="s">
        <v>11673</v>
      </c>
      <c r="E5562" s="151" t="s">
        <v>11674</v>
      </c>
      <c r="F5562" s="151">
        <v>8</v>
      </c>
      <c r="G5562" s="151" t="s">
        <v>1141</v>
      </c>
      <c r="H5562" s="153">
        <v>9</v>
      </c>
      <c r="I5562" s="151">
        <v>17</v>
      </c>
      <c r="J5562" s="154" t="s">
        <v>72</v>
      </c>
    </row>
    <row r="5563" spans="1:10" x14ac:dyDescent="0.3">
      <c r="A5563" s="151">
        <v>5562</v>
      </c>
      <c r="B5563" s="151" t="s">
        <v>11699</v>
      </c>
      <c r="C5563" s="151" t="s">
        <v>11700</v>
      </c>
      <c r="D5563" s="151" t="s">
        <v>11673</v>
      </c>
      <c r="E5563" s="151" t="s">
        <v>11674</v>
      </c>
      <c r="F5563" s="151">
        <v>8</v>
      </c>
      <c r="G5563" s="151" t="s">
        <v>1141</v>
      </c>
      <c r="H5563" s="153">
        <v>9</v>
      </c>
      <c r="I5563" s="151">
        <v>17</v>
      </c>
      <c r="J5563" s="154" t="s">
        <v>72</v>
      </c>
    </row>
    <row r="5564" spans="1:10" x14ac:dyDescent="0.3">
      <c r="A5564" s="151">
        <v>5563</v>
      </c>
      <c r="B5564" s="151" t="s">
        <v>11701</v>
      </c>
      <c r="C5564" s="151" t="s">
        <v>11702</v>
      </c>
      <c r="D5564" s="151" t="s">
        <v>11703</v>
      </c>
      <c r="E5564" s="151" t="s">
        <v>11704</v>
      </c>
      <c r="F5564" s="151">
        <v>3</v>
      </c>
      <c r="G5564" s="151" t="s">
        <v>3113</v>
      </c>
      <c r="H5564" s="153">
        <v>7</v>
      </c>
      <c r="I5564" s="151">
        <v>13</v>
      </c>
      <c r="J5564" s="154" t="s">
        <v>75</v>
      </c>
    </row>
    <row r="5565" spans="1:10" x14ac:dyDescent="0.3">
      <c r="A5565" s="151">
        <v>5564</v>
      </c>
      <c r="B5565" s="151" t="s">
        <v>11705</v>
      </c>
      <c r="C5565" s="151" t="s">
        <v>11706</v>
      </c>
      <c r="D5565" s="151" t="s">
        <v>11703</v>
      </c>
      <c r="E5565" s="151" t="s">
        <v>11704</v>
      </c>
      <c r="F5565" s="151">
        <v>3</v>
      </c>
      <c r="G5565" s="151" t="s">
        <v>3113</v>
      </c>
      <c r="H5565" s="153">
        <v>7</v>
      </c>
      <c r="I5565" s="151">
        <v>13</v>
      </c>
      <c r="J5565" s="154" t="s">
        <v>75</v>
      </c>
    </row>
    <row r="5566" spans="1:10" x14ac:dyDescent="0.3">
      <c r="A5566" s="151">
        <v>5565</v>
      </c>
      <c r="B5566" s="151" t="s">
        <v>11707</v>
      </c>
      <c r="C5566" s="151" t="s">
        <v>11708</v>
      </c>
      <c r="D5566" s="151" t="s">
        <v>11703</v>
      </c>
      <c r="E5566" s="151" t="s">
        <v>11704</v>
      </c>
      <c r="F5566" s="151">
        <v>3</v>
      </c>
      <c r="G5566" s="151" t="s">
        <v>3113</v>
      </c>
      <c r="H5566" s="153">
        <v>7</v>
      </c>
      <c r="I5566" s="151">
        <v>13</v>
      </c>
      <c r="J5566" s="154" t="s">
        <v>75</v>
      </c>
    </row>
    <row r="5567" spans="1:10" x14ac:dyDescent="0.3">
      <c r="A5567" s="151">
        <v>5566</v>
      </c>
      <c r="B5567" s="151" t="s">
        <v>11709</v>
      </c>
      <c r="C5567" s="151" t="s">
        <v>11710</v>
      </c>
      <c r="D5567" s="151" t="s">
        <v>11703</v>
      </c>
      <c r="E5567" s="151" t="s">
        <v>11704</v>
      </c>
      <c r="F5567" s="151">
        <v>3</v>
      </c>
      <c r="G5567" s="151" t="s">
        <v>3113</v>
      </c>
      <c r="H5567" s="153">
        <v>7</v>
      </c>
      <c r="I5567" s="151">
        <v>13</v>
      </c>
      <c r="J5567" s="154" t="s">
        <v>75</v>
      </c>
    </row>
    <row r="5568" spans="1:10" x14ac:dyDescent="0.3">
      <c r="A5568" s="151">
        <v>5567</v>
      </c>
      <c r="B5568" s="151" t="s">
        <v>11711</v>
      </c>
      <c r="C5568" s="151" t="s">
        <v>11712</v>
      </c>
      <c r="D5568" s="151" t="s">
        <v>11703</v>
      </c>
      <c r="E5568" s="151" t="s">
        <v>11704</v>
      </c>
      <c r="F5568" s="151">
        <v>3</v>
      </c>
      <c r="G5568" s="151" t="s">
        <v>3113</v>
      </c>
      <c r="H5568" s="153">
        <v>7</v>
      </c>
      <c r="I5568" s="151">
        <v>13</v>
      </c>
      <c r="J5568" s="154" t="s">
        <v>75</v>
      </c>
    </row>
    <row r="5569" spans="1:10" x14ac:dyDescent="0.3">
      <c r="A5569" s="151">
        <v>5568</v>
      </c>
      <c r="B5569" s="151" t="s">
        <v>11713</v>
      </c>
      <c r="C5569" s="151" t="s">
        <v>11714</v>
      </c>
      <c r="D5569" s="151" t="s">
        <v>11703</v>
      </c>
      <c r="E5569" s="151" t="s">
        <v>11704</v>
      </c>
      <c r="F5569" s="151">
        <v>3</v>
      </c>
      <c r="G5569" s="151" t="s">
        <v>3113</v>
      </c>
      <c r="H5569" s="153">
        <v>7</v>
      </c>
      <c r="I5569" s="151">
        <v>13</v>
      </c>
      <c r="J5569" s="154" t="s">
        <v>75</v>
      </c>
    </row>
    <row r="5570" spans="1:10" x14ac:dyDescent="0.3">
      <c r="A5570" s="151">
        <v>5569</v>
      </c>
      <c r="B5570" s="151" t="s">
        <v>11715</v>
      </c>
      <c r="C5570" s="151" t="s">
        <v>11716</v>
      </c>
      <c r="D5570" s="151" t="s">
        <v>11703</v>
      </c>
      <c r="E5570" s="151" t="s">
        <v>11704</v>
      </c>
      <c r="F5570" s="151">
        <v>3</v>
      </c>
      <c r="G5570" s="151" t="s">
        <v>3113</v>
      </c>
      <c r="H5570" s="153">
        <v>7</v>
      </c>
      <c r="I5570" s="151">
        <v>13</v>
      </c>
      <c r="J5570" s="154" t="s">
        <v>75</v>
      </c>
    </row>
    <row r="5571" spans="1:10" x14ac:dyDescent="0.3">
      <c r="A5571" s="151">
        <v>5570</v>
      </c>
      <c r="B5571" s="151" t="s">
        <v>11717</v>
      </c>
      <c r="C5571" s="151" t="s">
        <v>11718</v>
      </c>
      <c r="D5571" s="151" t="s">
        <v>11703</v>
      </c>
      <c r="E5571" s="151" t="s">
        <v>11704</v>
      </c>
      <c r="F5571" s="151">
        <v>3</v>
      </c>
      <c r="G5571" s="151" t="s">
        <v>3113</v>
      </c>
      <c r="H5571" s="153">
        <v>7</v>
      </c>
      <c r="I5571" s="151">
        <v>13</v>
      </c>
      <c r="J5571" s="154" t="s">
        <v>75</v>
      </c>
    </row>
    <row r="5572" spans="1:10" x14ac:dyDescent="0.3">
      <c r="A5572" s="151">
        <v>5571</v>
      </c>
      <c r="B5572" s="151" t="s">
        <v>11719</v>
      </c>
      <c r="C5572" s="151" t="s">
        <v>11720</v>
      </c>
      <c r="D5572" s="151" t="s">
        <v>11703</v>
      </c>
      <c r="E5572" s="151" t="s">
        <v>11704</v>
      </c>
      <c r="F5572" s="151">
        <v>3</v>
      </c>
      <c r="G5572" s="151" t="s">
        <v>3113</v>
      </c>
      <c r="H5572" s="153">
        <v>9</v>
      </c>
      <c r="I5572" s="151">
        <v>17</v>
      </c>
      <c r="J5572" s="154" t="s">
        <v>72</v>
      </c>
    </row>
    <row r="5573" spans="1:10" x14ac:dyDescent="0.3">
      <c r="A5573" s="151">
        <v>5572</v>
      </c>
      <c r="B5573" s="151" t="s">
        <v>11721</v>
      </c>
      <c r="C5573" s="151" t="s">
        <v>11722</v>
      </c>
      <c r="D5573" s="151" t="s">
        <v>11703</v>
      </c>
      <c r="E5573" s="151" t="s">
        <v>11704</v>
      </c>
      <c r="F5573" s="151">
        <v>3</v>
      </c>
      <c r="G5573" s="151" t="s">
        <v>3113</v>
      </c>
      <c r="H5573" s="153">
        <v>7</v>
      </c>
      <c r="I5573" s="151">
        <v>13</v>
      </c>
      <c r="J5573" s="154" t="s">
        <v>75</v>
      </c>
    </row>
    <row r="5574" spans="1:10" x14ac:dyDescent="0.3">
      <c r="A5574" s="151">
        <v>5573</v>
      </c>
      <c r="B5574" s="151" t="s">
        <v>11723</v>
      </c>
      <c r="C5574" s="151" t="s">
        <v>11724</v>
      </c>
      <c r="D5574" s="151" t="s">
        <v>11703</v>
      </c>
      <c r="E5574" s="151" t="s">
        <v>11704</v>
      </c>
      <c r="F5574" s="151">
        <v>3</v>
      </c>
      <c r="G5574" s="151" t="s">
        <v>3113</v>
      </c>
      <c r="H5574" s="153">
        <v>9</v>
      </c>
      <c r="I5574" s="151">
        <v>17</v>
      </c>
      <c r="J5574" s="154" t="s">
        <v>72</v>
      </c>
    </row>
    <row r="5575" spans="1:10" x14ac:dyDescent="0.3">
      <c r="A5575" s="151">
        <v>5574</v>
      </c>
      <c r="B5575" s="151" t="s">
        <v>11725</v>
      </c>
      <c r="C5575" s="151" t="s">
        <v>11726</v>
      </c>
      <c r="D5575" s="151" t="s">
        <v>11727</v>
      </c>
      <c r="E5575" s="151" t="s">
        <v>11728</v>
      </c>
      <c r="F5575" s="151">
        <v>3</v>
      </c>
      <c r="G5575" s="151" t="s">
        <v>3113</v>
      </c>
      <c r="H5575" s="153">
        <v>6</v>
      </c>
      <c r="I5575" s="151">
        <v>9</v>
      </c>
      <c r="J5575" s="154" t="s">
        <v>277</v>
      </c>
    </row>
    <row r="5576" spans="1:10" x14ac:dyDescent="0.3">
      <c r="A5576" s="151">
        <v>5575</v>
      </c>
      <c r="B5576" s="151" t="s">
        <v>11729</v>
      </c>
      <c r="C5576" s="151" t="s">
        <v>11730</v>
      </c>
      <c r="D5576" s="151" t="s">
        <v>11727</v>
      </c>
      <c r="E5576" s="151" t="s">
        <v>11728</v>
      </c>
      <c r="F5576" s="151">
        <v>3</v>
      </c>
      <c r="G5576" s="151" t="s">
        <v>3113</v>
      </c>
      <c r="H5576" s="153">
        <v>9</v>
      </c>
      <c r="I5576" s="151">
        <v>17</v>
      </c>
      <c r="J5576" s="154" t="s">
        <v>72</v>
      </c>
    </row>
    <row r="5577" spans="1:10" x14ac:dyDescent="0.3">
      <c r="A5577" s="151">
        <v>5576</v>
      </c>
      <c r="B5577" s="151" t="s">
        <v>11731</v>
      </c>
      <c r="C5577" s="151" t="s">
        <v>11732</v>
      </c>
      <c r="D5577" s="151" t="s">
        <v>11727</v>
      </c>
      <c r="E5577" s="151" t="s">
        <v>11728</v>
      </c>
      <c r="F5577" s="151">
        <v>3</v>
      </c>
      <c r="G5577" s="151" t="s">
        <v>3113</v>
      </c>
      <c r="H5577" s="153">
        <v>6</v>
      </c>
      <c r="I5577" s="151">
        <v>9</v>
      </c>
      <c r="J5577" s="154" t="s">
        <v>277</v>
      </c>
    </row>
    <row r="5578" spans="1:10" x14ac:dyDescent="0.3">
      <c r="A5578" s="151">
        <v>5577</v>
      </c>
      <c r="B5578" s="151" t="s">
        <v>11733</v>
      </c>
      <c r="C5578" s="151" t="s">
        <v>11734</v>
      </c>
      <c r="D5578" s="151" t="s">
        <v>11727</v>
      </c>
      <c r="E5578" s="151" t="s">
        <v>11728</v>
      </c>
      <c r="F5578" s="151">
        <v>3</v>
      </c>
      <c r="G5578" s="151" t="s">
        <v>3113</v>
      </c>
      <c r="H5578" s="153">
        <v>9</v>
      </c>
      <c r="I5578" s="151">
        <v>17</v>
      </c>
      <c r="J5578" s="154" t="s">
        <v>72</v>
      </c>
    </row>
    <row r="5579" spans="1:10" x14ac:dyDescent="0.3">
      <c r="A5579" s="151">
        <v>5578</v>
      </c>
      <c r="B5579" s="151" t="s">
        <v>11735</v>
      </c>
      <c r="C5579" s="151" t="s">
        <v>11736</v>
      </c>
      <c r="D5579" s="151" t="s">
        <v>11727</v>
      </c>
      <c r="E5579" s="151" t="s">
        <v>11728</v>
      </c>
      <c r="F5579" s="151">
        <v>3</v>
      </c>
      <c r="G5579" s="151" t="s">
        <v>3113</v>
      </c>
      <c r="H5579" s="153">
        <v>6</v>
      </c>
      <c r="I5579" s="151">
        <v>9</v>
      </c>
      <c r="J5579" s="154" t="s">
        <v>277</v>
      </c>
    </row>
    <row r="5580" spans="1:10" x14ac:dyDescent="0.3">
      <c r="A5580" s="151">
        <v>5579</v>
      </c>
      <c r="B5580" s="151" t="s">
        <v>11737</v>
      </c>
      <c r="C5580" s="151" t="s">
        <v>11738</v>
      </c>
      <c r="D5580" s="151" t="s">
        <v>11727</v>
      </c>
      <c r="E5580" s="151" t="s">
        <v>11728</v>
      </c>
      <c r="F5580" s="151">
        <v>3</v>
      </c>
      <c r="G5580" s="151" t="s">
        <v>3113</v>
      </c>
      <c r="H5580" s="153">
        <v>6</v>
      </c>
      <c r="I5580" s="151">
        <v>9</v>
      </c>
      <c r="J5580" s="154" t="s">
        <v>277</v>
      </c>
    </row>
    <row r="5581" spans="1:10" x14ac:dyDescent="0.3">
      <c r="A5581" s="151">
        <v>5580</v>
      </c>
      <c r="B5581" s="151" t="s">
        <v>11739</v>
      </c>
      <c r="C5581" s="151" t="s">
        <v>11740</v>
      </c>
      <c r="D5581" s="151" t="s">
        <v>11727</v>
      </c>
      <c r="E5581" s="151" t="s">
        <v>11728</v>
      </c>
      <c r="F5581" s="151">
        <v>3</v>
      </c>
      <c r="G5581" s="151" t="s">
        <v>3113</v>
      </c>
      <c r="H5581" s="153">
        <v>9</v>
      </c>
      <c r="I5581" s="151">
        <v>17</v>
      </c>
      <c r="J5581" s="154" t="s">
        <v>72</v>
      </c>
    </row>
    <row r="5582" spans="1:10" x14ac:dyDescent="0.3">
      <c r="A5582" s="151">
        <v>5581</v>
      </c>
      <c r="B5582" s="151" t="s">
        <v>11741</v>
      </c>
      <c r="C5582" s="151" t="s">
        <v>11742</v>
      </c>
      <c r="D5582" s="151" t="s">
        <v>11727</v>
      </c>
      <c r="E5582" s="151" t="s">
        <v>11728</v>
      </c>
      <c r="F5582" s="151">
        <v>3</v>
      </c>
      <c r="G5582" s="151" t="s">
        <v>3113</v>
      </c>
      <c r="H5582" s="153">
        <v>6</v>
      </c>
      <c r="I5582" s="151">
        <v>9</v>
      </c>
      <c r="J5582" s="154" t="s">
        <v>277</v>
      </c>
    </row>
    <row r="5583" spans="1:10" x14ac:dyDescent="0.3">
      <c r="A5583" s="151">
        <v>5582</v>
      </c>
      <c r="B5583" s="151" t="s">
        <v>11743</v>
      </c>
      <c r="C5583" s="151" t="s">
        <v>11744</v>
      </c>
      <c r="D5583" s="151" t="s">
        <v>11727</v>
      </c>
      <c r="E5583" s="151" t="s">
        <v>11728</v>
      </c>
      <c r="F5583" s="151">
        <v>3</v>
      </c>
      <c r="G5583" s="151" t="s">
        <v>3113</v>
      </c>
      <c r="H5583" s="153">
        <v>6</v>
      </c>
      <c r="I5583" s="151">
        <v>9</v>
      </c>
      <c r="J5583" s="154" t="s">
        <v>277</v>
      </c>
    </row>
    <row r="5584" spans="1:10" x14ac:dyDescent="0.3">
      <c r="A5584" s="151">
        <v>5583</v>
      </c>
      <c r="B5584" s="151" t="s">
        <v>11745</v>
      </c>
      <c r="C5584" s="151" t="s">
        <v>11746</v>
      </c>
      <c r="D5584" s="151" t="s">
        <v>11727</v>
      </c>
      <c r="E5584" s="151" t="s">
        <v>11728</v>
      </c>
      <c r="F5584" s="151">
        <v>3</v>
      </c>
      <c r="G5584" s="151" t="s">
        <v>3113</v>
      </c>
      <c r="H5584" s="153">
        <v>6</v>
      </c>
      <c r="I5584" s="151">
        <v>9</v>
      </c>
      <c r="J5584" s="154" t="s">
        <v>277</v>
      </c>
    </row>
    <row r="5585" spans="1:10" x14ac:dyDescent="0.3">
      <c r="A5585" s="151">
        <v>5584</v>
      </c>
      <c r="B5585" s="151" t="s">
        <v>11747</v>
      </c>
      <c r="C5585" s="151" t="s">
        <v>11748</v>
      </c>
      <c r="D5585" s="151" t="s">
        <v>11727</v>
      </c>
      <c r="E5585" s="151" t="s">
        <v>11728</v>
      </c>
      <c r="F5585" s="151">
        <v>3</v>
      </c>
      <c r="G5585" s="151" t="s">
        <v>3113</v>
      </c>
      <c r="H5585" s="153">
        <v>9</v>
      </c>
      <c r="I5585" s="151">
        <v>17</v>
      </c>
      <c r="J5585" s="154" t="s">
        <v>72</v>
      </c>
    </row>
    <row r="5586" spans="1:10" x14ac:dyDescent="0.3">
      <c r="A5586" s="151">
        <v>5585</v>
      </c>
      <c r="B5586" s="151" t="s">
        <v>11749</v>
      </c>
      <c r="C5586" s="151" t="s">
        <v>11750</v>
      </c>
      <c r="D5586" s="151" t="s">
        <v>11727</v>
      </c>
      <c r="E5586" s="151" t="s">
        <v>11728</v>
      </c>
      <c r="F5586" s="151">
        <v>3</v>
      </c>
      <c r="G5586" s="151" t="s">
        <v>3113</v>
      </c>
      <c r="H5586" s="153">
        <v>6</v>
      </c>
      <c r="I5586" s="151">
        <v>9</v>
      </c>
      <c r="J5586" s="154" t="s">
        <v>277</v>
      </c>
    </row>
    <row r="5587" spans="1:10" x14ac:dyDescent="0.3">
      <c r="A5587" s="151">
        <v>5586</v>
      </c>
      <c r="B5587" s="151" t="s">
        <v>11751</v>
      </c>
      <c r="C5587" s="151" t="s">
        <v>11752</v>
      </c>
      <c r="D5587" s="151" t="s">
        <v>11727</v>
      </c>
      <c r="E5587" s="151" t="s">
        <v>11728</v>
      </c>
      <c r="F5587" s="151">
        <v>3</v>
      </c>
      <c r="G5587" s="151" t="s">
        <v>3113</v>
      </c>
      <c r="H5587" s="153">
        <v>9</v>
      </c>
      <c r="I5587" s="151">
        <v>17</v>
      </c>
      <c r="J5587" s="154" t="s">
        <v>72</v>
      </c>
    </row>
    <row r="5588" spans="1:10" x14ac:dyDescent="0.3">
      <c r="A5588" s="151">
        <v>5587</v>
      </c>
      <c r="B5588" s="151" t="s">
        <v>11753</v>
      </c>
      <c r="C5588" s="151" t="s">
        <v>11754</v>
      </c>
      <c r="D5588" s="151" t="s">
        <v>11727</v>
      </c>
      <c r="E5588" s="151" t="s">
        <v>11728</v>
      </c>
      <c r="F5588" s="151">
        <v>3</v>
      </c>
      <c r="G5588" s="151" t="s">
        <v>3113</v>
      </c>
      <c r="H5588" s="153">
        <v>9</v>
      </c>
      <c r="I5588" s="151">
        <v>17</v>
      </c>
      <c r="J5588" s="154" t="s">
        <v>72</v>
      </c>
    </row>
    <row r="5589" spans="1:10" x14ac:dyDescent="0.3">
      <c r="A5589" s="151">
        <v>5588</v>
      </c>
      <c r="B5589" s="151" t="s">
        <v>11755</v>
      </c>
      <c r="C5589" s="151" t="s">
        <v>11756</v>
      </c>
      <c r="D5589" s="151" t="s">
        <v>11757</v>
      </c>
      <c r="E5589" s="151" t="s">
        <v>11758</v>
      </c>
      <c r="F5589" s="151">
        <v>3</v>
      </c>
      <c r="G5589" s="151" t="s">
        <v>3113</v>
      </c>
      <c r="H5589" s="153">
        <v>9</v>
      </c>
      <c r="I5589" s="151">
        <v>17</v>
      </c>
      <c r="J5589" s="154" t="s">
        <v>72</v>
      </c>
    </row>
    <row r="5590" spans="1:10" x14ac:dyDescent="0.3">
      <c r="A5590" s="151">
        <v>5589</v>
      </c>
      <c r="B5590" s="151" t="s">
        <v>11759</v>
      </c>
      <c r="C5590" s="151" t="s">
        <v>11760</v>
      </c>
      <c r="D5590" s="151" t="s">
        <v>11757</v>
      </c>
      <c r="E5590" s="151" t="s">
        <v>11758</v>
      </c>
      <c r="F5590" s="151">
        <v>3</v>
      </c>
      <c r="G5590" s="151" t="s">
        <v>3113</v>
      </c>
      <c r="H5590" s="153">
        <v>9</v>
      </c>
      <c r="I5590" s="151">
        <v>17</v>
      </c>
      <c r="J5590" s="154" t="s">
        <v>72</v>
      </c>
    </row>
    <row r="5591" spans="1:10" x14ac:dyDescent="0.3">
      <c r="A5591" s="151">
        <v>5590</v>
      </c>
      <c r="B5591" s="151" t="s">
        <v>11761</v>
      </c>
      <c r="C5591" s="151" t="s">
        <v>11762</v>
      </c>
      <c r="D5591" s="151" t="s">
        <v>11757</v>
      </c>
      <c r="E5591" s="151" t="s">
        <v>11758</v>
      </c>
      <c r="F5591" s="151">
        <v>3</v>
      </c>
      <c r="G5591" s="151" t="s">
        <v>3113</v>
      </c>
      <c r="H5591" s="153">
        <v>9</v>
      </c>
      <c r="I5591" s="151">
        <v>17</v>
      </c>
      <c r="J5591" s="154" t="s">
        <v>72</v>
      </c>
    </row>
    <row r="5592" spans="1:10" x14ac:dyDescent="0.3">
      <c r="A5592" s="151">
        <v>5591</v>
      </c>
      <c r="B5592" s="151" t="s">
        <v>11763</v>
      </c>
      <c r="C5592" s="151" t="s">
        <v>11764</v>
      </c>
      <c r="D5592" s="151" t="s">
        <v>11757</v>
      </c>
      <c r="E5592" s="151" t="s">
        <v>11758</v>
      </c>
      <c r="F5592" s="151">
        <v>3</v>
      </c>
      <c r="G5592" s="151" t="s">
        <v>3113</v>
      </c>
      <c r="H5592" s="153">
        <v>6</v>
      </c>
      <c r="I5592" s="151">
        <v>9</v>
      </c>
      <c r="J5592" s="154" t="s">
        <v>277</v>
      </c>
    </row>
    <row r="5593" spans="1:10" x14ac:dyDescent="0.3">
      <c r="A5593" s="151">
        <v>5592</v>
      </c>
      <c r="B5593" s="151" t="s">
        <v>11765</v>
      </c>
      <c r="C5593" s="151" t="s">
        <v>11766</v>
      </c>
      <c r="D5593" s="151" t="s">
        <v>11757</v>
      </c>
      <c r="E5593" s="151" t="s">
        <v>11758</v>
      </c>
      <c r="F5593" s="151">
        <v>3</v>
      </c>
      <c r="G5593" s="151" t="s">
        <v>3113</v>
      </c>
      <c r="H5593" s="153">
        <v>6</v>
      </c>
      <c r="I5593" s="151">
        <v>9</v>
      </c>
      <c r="J5593" s="154" t="s">
        <v>277</v>
      </c>
    </row>
    <row r="5594" spans="1:10" x14ac:dyDescent="0.3">
      <c r="A5594" s="151">
        <v>5593</v>
      </c>
      <c r="B5594" s="151" t="s">
        <v>11767</v>
      </c>
      <c r="C5594" s="151" t="s">
        <v>11768</v>
      </c>
      <c r="D5594" s="151" t="s">
        <v>11757</v>
      </c>
      <c r="E5594" s="151" t="s">
        <v>11758</v>
      </c>
      <c r="F5594" s="151">
        <v>3</v>
      </c>
      <c r="G5594" s="151" t="s">
        <v>3113</v>
      </c>
      <c r="H5594" s="153">
        <v>6</v>
      </c>
      <c r="I5594" s="151">
        <v>9</v>
      </c>
      <c r="J5594" s="154" t="s">
        <v>277</v>
      </c>
    </row>
    <row r="5595" spans="1:10" x14ac:dyDescent="0.3">
      <c r="A5595" s="151">
        <v>5594</v>
      </c>
      <c r="B5595" s="151" t="s">
        <v>11769</v>
      </c>
      <c r="C5595" s="151" t="s">
        <v>11770</v>
      </c>
      <c r="D5595" s="151" t="s">
        <v>11757</v>
      </c>
      <c r="E5595" s="151" t="s">
        <v>11758</v>
      </c>
      <c r="F5595" s="151">
        <v>3</v>
      </c>
      <c r="G5595" s="151" t="s">
        <v>3113</v>
      </c>
      <c r="H5595" s="153">
        <v>9</v>
      </c>
      <c r="I5595" s="151">
        <v>17</v>
      </c>
      <c r="J5595" s="154" t="s">
        <v>72</v>
      </c>
    </row>
    <row r="5596" spans="1:10" x14ac:dyDescent="0.3">
      <c r="A5596" s="151">
        <v>5595</v>
      </c>
      <c r="B5596" s="151" t="s">
        <v>11771</v>
      </c>
      <c r="C5596" s="151" t="s">
        <v>11772</v>
      </c>
      <c r="D5596" s="151" t="s">
        <v>11757</v>
      </c>
      <c r="E5596" s="151" t="s">
        <v>11758</v>
      </c>
      <c r="F5596" s="151">
        <v>3</v>
      </c>
      <c r="G5596" s="151" t="s">
        <v>3113</v>
      </c>
      <c r="H5596" s="153">
        <v>6</v>
      </c>
      <c r="I5596" s="151">
        <v>9</v>
      </c>
      <c r="J5596" s="154" t="s">
        <v>277</v>
      </c>
    </row>
    <row r="5597" spans="1:10" x14ac:dyDescent="0.3">
      <c r="A5597" s="151">
        <v>5596</v>
      </c>
      <c r="B5597" s="151" t="s">
        <v>11773</v>
      </c>
      <c r="C5597" s="151" t="s">
        <v>11774</v>
      </c>
      <c r="D5597" s="151" t="s">
        <v>11757</v>
      </c>
      <c r="E5597" s="151" t="s">
        <v>11758</v>
      </c>
      <c r="F5597" s="151">
        <v>3</v>
      </c>
      <c r="G5597" s="151" t="s">
        <v>3113</v>
      </c>
      <c r="H5597" s="153">
        <v>6</v>
      </c>
      <c r="I5597" s="151">
        <v>9</v>
      </c>
      <c r="J5597" s="154" t="s">
        <v>277</v>
      </c>
    </row>
    <row r="5598" spans="1:10" x14ac:dyDescent="0.3">
      <c r="A5598" s="151">
        <v>5597</v>
      </c>
      <c r="B5598" s="151" t="s">
        <v>11775</v>
      </c>
      <c r="C5598" s="151" t="s">
        <v>11776</v>
      </c>
      <c r="D5598" s="151" t="s">
        <v>11777</v>
      </c>
      <c r="E5598" s="151" t="s">
        <v>11778</v>
      </c>
      <c r="F5598" s="151">
        <v>3</v>
      </c>
      <c r="G5598" s="151" t="s">
        <v>3113</v>
      </c>
      <c r="H5598" s="153">
        <v>8</v>
      </c>
      <c r="I5598" s="151">
        <v>16</v>
      </c>
      <c r="J5598" s="154" t="s">
        <v>161</v>
      </c>
    </row>
    <row r="5599" spans="1:10" x14ac:dyDescent="0.3">
      <c r="A5599" s="151">
        <v>5598</v>
      </c>
      <c r="B5599" s="151" t="s">
        <v>11779</v>
      </c>
      <c r="C5599" s="151" t="s">
        <v>11780</v>
      </c>
      <c r="D5599" s="151" t="s">
        <v>11777</v>
      </c>
      <c r="E5599" s="151" t="s">
        <v>11778</v>
      </c>
      <c r="F5599" s="151">
        <v>3</v>
      </c>
      <c r="G5599" s="151" t="s">
        <v>3113</v>
      </c>
      <c r="H5599" s="153">
        <v>8</v>
      </c>
      <c r="I5599" s="151">
        <v>16</v>
      </c>
      <c r="J5599" s="154" t="s">
        <v>161</v>
      </c>
    </row>
    <row r="5600" spans="1:10" x14ac:dyDescent="0.3">
      <c r="A5600" s="151">
        <v>5599</v>
      </c>
      <c r="B5600" s="151" t="s">
        <v>11781</v>
      </c>
      <c r="C5600" s="151" t="s">
        <v>11782</v>
      </c>
      <c r="D5600" s="151" t="s">
        <v>11777</v>
      </c>
      <c r="E5600" s="151" t="s">
        <v>11778</v>
      </c>
      <c r="F5600" s="151">
        <v>3</v>
      </c>
      <c r="G5600" s="151" t="s">
        <v>3113</v>
      </c>
      <c r="H5600" s="153">
        <v>9</v>
      </c>
      <c r="I5600" s="151">
        <v>17</v>
      </c>
      <c r="J5600" s="154" t="s">
        <v>88</v>
      </c>
    </row>
    <row r="5601" spans="1:10" x14ac:dyDescent="0.3">
      <c r="A5601" s="151">
        <v>5600</v>
      </c>
      <c r="B5601" s="151" t="s">
        <v>11783</v>
      </c>
      <c r="C5601" s="151" t="s">
        <v>11784</v>
      </c>
      <c r="D5601" s="151" t="s">
        <v>11777</v>
      </c>
      <c r="E5601" s="151" t="s">
        <v>11778</v>
      </c>
      <c r="F5601" s="151">
        <v>3</v>
      </c>
      <c r="G5601" s="151" t="s">
        <v>3113</v>
      </c>
      <c r="H5601" s="153">
        <v>8</v>
      </c>
      <c r="I5601" s="151">
        <v>16</v>
      </c>
      <c r="J5601" s="154" t="s">
        <v>161</v>
      </c>
    </row>
    <row r="5602" spans="1:10" x14ac:dyDescent="0.3">
      <c r="A5602" s="151">
        <v>5601</v>
      </c>
      <c r="B5602" s="151" t="s">
        <v>11785</v>
      </c>
      <c r="C5602" s="151" t="s">
        <v>11786</v>
      </c>
      <c r="D5602" s="151" t="s">
        <v>11777</v>
      </c>
      <c r="E5602" s="151" t="s">
        <v>11778</v>
      </c>
      <c r="F5602" s="151">
        <v>3</v>
      </c>
      <c r="G5602" s="151" t="s">
        <v>3113</v>
      </c>
      <c r="H5602" s="153">
        <v>8</v>
      </c>
      <c r="I5602" s="151">
        <v>16</v>
      </c>
      <c r="J5602" s="154" t="s">
        <v>161</v>
      </c>
    </row>
    <row r="5603" spans="1:10" x14ac:dyDescent="0.3">
      <c r="A5603" s="151">
        <v>5602</v>
      </c>
      <c r="B5603" s="151" t="s">
        <v>11787</v>
      </c>
      <c r="C5603" s="151" t="s">
        <v>11788</v>
      </c>
      <c r="D5603" s="151" t="s">
        <v>11777</v>
      </c>
      <c r="E5603" s="151" t="s">
        <v>11778</v>
      </c>
      <c r="F5603" s="151">
        <v>3</v>
      </c>
      <c r="G5603" s="151" t="s">
        <v>3113</v>
      </c>
      <c r="H5603" s="153">
        <v>8</v>
      </c>
      <c r="I5603" s="151">
        <v>16</v>
      </c>
      <c r="J5603" s="154" t="s">
        <v>161</v>
      </c>
    </row>
    <row r="5604" spans="1:10" x14ac:dyDescent="0.3">
      <c r="A5604" s="151">
        <v>5603</v>
      </c>
      <c r="B5604" s="151" t="s">
        <v>11789</v>
      </c>
      <c r="C5604" s="151" t="s">
        <v>11790</v>
      </c>
      <c r="D5604" s="151" t="s">
        <v>11777</v>
      </c>
      <c r="E5604" s="151" t="s">
        <v>11778</v>
      </c>
      <c r="F5604" s="151">
        <v>3</v>
      </c>
      <c r="G5604" s="151" t="s">
        <v>3113</v>
      </c>
      <c r="H5604" s="153">
        <v>8</v>
      </c>
      <c r="I5604" s="151">
        <v>16</v>
      </c>
      <c r="J5604" s="154" t="s">
        <v>161</v>
      </c>
    </row>
    <row r="5605" spans="1:10" x14ac:dyDescent="0.3">
      <c r="A5605" s="151">
        <v>5604</v>
      </c>
      <c r="B5605" s="151" t="s">
        <v>11791</v>
      </c>
      <c r="C5605" s="151" t="s">
        <v>11792</v>
      </c>
      <c r="D5605" s="151" t="s">
        <v>11777</v>
      </c>
      <c r="E5605" s="151" t="s">
        <v>11778</v>
      </c>
      <c r="F5605" s="151">
        <v>3</v>
      </c>
      <c r="G5605" s="151" t="s">
        <v>3113</v>
      </c>
      <c r="H5605" s="153">
        <v>8</v>
      </c>
      <c r="I5605" s="151">
        <v>16</v>
      </c>
      <c r="J5605" s="154" t="s">
        <v>161</v>
      </c>
    </row>
    <row r="5606" spans="1:10" x14ac:dyDescent="0.3">
      <c r="A5606" s="151">
        <v>5605</v>
      </c>
      <c r="B5606" s="151" t="s">
        <v>11793</v>
      </c>
      <c r="C5606" s="151" t="s">
        <v>11794</v>
      </c>
      <c r="D5606" s="151" t="s">
        <v>11777</v>
      </c>
      <c r="E5606" s="151" t="s">
        <v>11778</v>
      </c>
      <c r="F5606" s="151">
        <v>3</v>
      </c>
      <c r="G5606" s="151" t="s">
        <v>3113</v>
      </c>
      <c r="H5606" s="153">
        <v>9</v>
      </c>
      <c r="I5606" s="151">
        <v>17</v>
      </c>
      <c r="J5606" s="154" t="s">
        <v>72</v>
      </c>
    </row>
    <row r="5607" spans="1:10" x14ac:dyDescent="0.3">
      <c r="A5607" s="151">
        <v>5606</v>
      </c>
      <c r="B5607" s="151" t="s">
        <v>11795</v>
      </c>
      <c r="C5607" s="151" t="s">
        <v>11796</v>
      </c>
      <c r="D5607" s="151" t="s">
        <v>11797</v>
      </c>
      <c r="E5607" s="151" t="s">
        <v>11798</v>
      </c>
      <c r="F5607" s="151">
        <v>3</v>
      </c>
      <c r="G5607" s="151" t="s">
        <v>3113</v>
      </c>
      <c r="H5607" s="153">
        <v>9</v>
      </c>
      <c r="I5607" s="151">
        <v>17</v>
      </c>
      <c r="J5607" s="154" t="s">
        <v>72</v>
      </c>
    </row>
    <row r="5608" spans="1:10" x14ac:dyDescent="0.3">
      <c r="A5608" s="151">
        <v>5607</v>
      </c>
      <c r="B5608" s="151" t="s">
        <v>11799</v>
      </c>
      <c r="C5608" s="151" t="s">
        <v>11800</v>
      </c>
      <c r="D5608" s="151" t="s">
        <v>11797</v>
      </c>
      <c r="E5608" s="151" t="s">
        <v>11798</v>
      </c>
      <c r="F5608" s="151">
        <v>3</v>
      </c>
      <c r="G5608" s="151" t="s">
        <v>3113</v>
      </c>
      <c r="H5608" s="153">
        <v>9</v>
      </c>
      <c r="I5608" s="151">
        <v>17</v>
      </c>
      <c r="J5608" s="154" t="s">
        <v>72</v>
      </c>
    </row>
    <row r="5609" spans="1:10" x14ac:dyDescent="0.3">
      <c r="A5609" s="151">
        <v>5608</v>
      </c>
      <c r="B5609" s="151" t="s">
        <v>11801</v>
      </c>
      <c r="C5609" s="151" t="s">
        <v>11802</v>
      </c>
      <c r="D5609" s="151" t="s">
        <v>11797</v>
      </c>
      <c r="E5609" s="151" t="s">
        <v>11798</v>
      </c>
      <c r="F5609" s="151">
        <v>3</v>
      </c>
      <c r="G5609" s="151" t="s">
        <v>3113</v>
      </c>
      <c r="H5609" s="153">
        <v>9</v>
      </c>
      <c r="I5609" s="151">
        <v>17</v>
      </c>
      <c r="J5609" s="154" t="s">
        <v>72</v>
      </c>
    </row>
    <row r="5610" spans="1:10" x14ac:dyDescent="0.3">
      <c r="A5610" s="151">
        <v>5609</v>
      </c>
      <c r="B5610" s="151" t="s">
        <v>11803</v>
      </c>
      <c r="C5610" s="151" t="s">
        <v>11804</v>
      </c>
      <c r="D5610" s="151" t="s">
        <v>11797</v>
      </c>
      <c r="E5610" s="151" t="s">
        <v>11798</v>
      </c>
      <c r="F5610" s="151">
        <v>3</v>
      </c>
      <c r="G5610" s="151" t="s">
        <v>3113</v>
      </c>
      <c r="H5610" s="153">
        <v>8</v>
      </c>
      <c r="I5610" s="151">
        <v>16</v>
      </c>
      <c r="J5610" s="154" t="s">
        <v>161</v>
      </c>
    </row>
    <row r="5611" spans="1:10" x14ac:dyDescent="0.3">
      <c r="A5611" s="151">
        <v>5610</v>
      </c>
      <c r="B5611" s="151" t="s">
        <v>11805</v>
      </c>
      <c r="C5611" s="151" t="s">
        <v>11806</v>
      </c>
      <c r="D5611" s="151" t="s">
        <v>11797</v>
      </c>
      <c r="E5611" s="151" t="s">
        <v>11798</v>
      </c>
      <c r="F5611" s="151">
        <v>3</v>
      </c>
      <c r="G5611" s="151" t="s">
        <v>3113</v>
      </c>
      <c r="H5611" s="153">
        <v>9</v>
      </c>
      <c r="I5611" s="151">
        <v>17</v>
      </c>
      <c r="J5611" s="154" t="s">
        <v>72</v>
      </c>
    </row>
    <row r="5612" spans="1:10" x14ac:dyDescent="0.3">
      <c r="A5612" s="151">
        <v>5611</v>
      </c>
      <c r="B5612" s="151" t="s">
        <v>11807</v>
      </c>
      <c r="C5612" s="151" t="s">
        <v>11808</v>
      </c>
      <c r="D5612" s="151" t="s">
        <v>11797</v>
      </c>
      <c r="E5612" s="151" t="s">
        <v>11798</v>
      </c>
      <c r="F5612" s="151">
        <v>3</v>
      </c>
      <c r="G5612" s="151" t="s">
        <v>3113</v>
      </c>
      <c r="H5612" s="153">
        <v>8</v>
      </c>
      <c r="I5612" s="151">
        <v>16</v>
      </c>
      <c r="J5612" s="154" t="s">
        <v>161</v>
      </c>
    </row>
    <row r="5613" spans="1:10" x14ac:dyDescent="0.3">
      <c r="A5613" s="151">
        <v>5612</v>
      </c>
      <c r="B5613" s="151" t="s">
        <v>11809</v>
      </c>
      <c r="C5613" s="151" t="s">
        <v>11810</v>
      </c>
      <c r="D5613" s="151" t="s">
        <v>11797</v>
      </c>
      <c r="E5613" s="151" t="s">
        <v>11798</v>
      </c>
      <c r="F5613" s="151">
        <v>3</v>
      </c>
      <c r="G5613" s="151" t="s">
        <v>3113</v>
      </c>
      <c r="H5613" s="153">
        <v>8</v>
      </c>
      <c r="I5613" s="151">
        <v>16</v>
      </c>
      <c r="J5613" s="154" t="s">
        <v>161</v>
      </c>
    </row>
    <row r="5614" spans="1:10" x14ac:dyDescent="0.3">
      <c r="A5614" s="151">
        <v>5613</v>
      </c>
      <c r="B5614" s="151" t="s">
        <v>11811</v>
      </c>
      <c r="C5614" s="151" t="s">
        <v>11812</v>
      </c>
      <c r="D5614" s="151" t="s">
        <v>11797</v>
      </c>
      <c r="E5614" s="151" t="s">
        <v>11798</v>
      </c>
      <c r="F5614" s="151">
        <v>3</v>
      </c>
      <c r="G5614" s="151" t="s">
        <v>3113</v>
      </c>
      <c r="H5614" s="153">
        <v>8</v>
      </c>
      <c r="I5614" s="151">
        <v>16</v>
      </c>
      <c r="J5614" s="154" t="s">
        <v>161</v>
      </c>
    </row>
    <row r="5615" spans="1:10" x14ac:dyDescent="0.3">
      <c r="A5615" s="151">
        <v>5614</v>
      </c>
      <c r="B5615" s="151" t="s">
        <v>11813</v>
      </c>
      <c r="C5615" s="151" t="s">
        <v>11814</v>
      </c>
      <c r="D5615" s="151" t="s">
        <v>11797</v>
      </c>
      <c r="E5615" s="151" t="s">
        <v>11798</v>
      </c>
      <c r="F5615" s="151">
        <v>3</v>
      </c>
      <c r="G5615" s="151" t="s">
        <v>3113</v>
      </c>
      <c r="H5615" s="153">
        <v>8</v>
      </c>
      <c r="I5615" s="151">
        <v>16</v>
      </c>
      <c r="J5615" s="154" t="s">
        <v>161</v>
      </c>
    </row>
    <row r="5616" spans="1:10" x14ac:dyDescent="0.3">
      <c r="A5616" s="151">
        <v>5615</v>
      </c>
      <c r="B5616" s="151" t="s">
        <v>11815</v>
      </c>
      <c r="C5616" s="151" t="s">
        <v>11816</v>
      </c>
      <c r="D5616" s="151" t="s">
        <v>11797</v>
      </c>
      <c r="E5616" s="151" t="s">
        <v>11798</v>
      </c>
      <c r="F5616" s="151">
        <v>3</v>
      </c>
      <c r="G5616" s="151" t="s">
        <v>3113</v>
      </c>
      <c r="H5616" s="153">
        <v>8</v>
      </c>
      <c r="I5616" s="151">
        <v>16</v>
      </c>
      <c r="J5616" s="154" t="s">
        <v>161</v>
      </c>
    </row>
    <row r="5617" spans="1:10" x14ac:dyDescent="0.3">
      <c r="A5617" s="151">
        <v>5616</v>
      </c>
      <c r="B5617" s="151" t="s">
        <v>11817</v>
      </c>
      <c r="C5617" s="151" t="s">
        <v>11818</v>
      </c>
      <c r="D5617" s="151" t="s">
        <v>11797</v>
      </c>
      <c r="E5617" s="151" t="s">
        <v>11798</v>
      </c>
      <c r="F5617" s="151">
        <v>3</v>
      </c>
      <c r="G5617" s="151" t="s">
        <v>3113</v>
      </c>
      <c r="H5617" s="153">
        <v>8</v>
      </c>
      <c r="I5617" s="151">
        <v>16</v>
      </c>
      <c r="J5617" s="154" t="s">
        <v>161</v>
      </c>
    </row>
    <row r="5618" spans="1:10" x14ac:dyDescent="0.3">
      <c r="A5618" s="151">
        <v>5617</v>
      </c>
      <c r="B5618" s="151" t="s">
        <v>11819</v>
      </c>
      <c r="C5618" s="151" t="s">
        <v>11820</v>
      </c>
      <c r="D5618" s="151" t="s">
        <v>11797</v>
      </c>
      <c r="E5618" s="151" t="s">
        <v>11798</v>
      </c>
      <c r="F5618" s="151">
        <v>3</v>
      </c>
      <c r="G5618" s="151" t="s">
        <v>3113</v>
      </c>
      <c r="H5618" s="153">
        <v>8</v>
      </c>
      <c r="I5618" s="151">
        <v>16</v>
      </c>
      <c r="J5618" s="154" t="s">
        <v>161</v>
      </c>
    </row>
    <row r="5619" spans="1:10" x14ac:dyDescent="0.3">
      <c r="A5619" s="151">
        <v>5618</v>
      </c>
      <c r="B5619" s="151" t="s">
        <v>11821</v>
      </c>
      <c r="C5619" s="151" t="s">
        <v>11822</v>
      </c>
      <c r="D5619" s="151" t="s">
        <v>11797</v>
      </c>
      <c r="E5619" s="151" t="s">
        <v>11798</v>
      </c>
      <c r="F5619" s="151">
        <v>3</v>
      </c>
      <c r="G5619" s="151" t="s">
        <v>3113</v>
      </c>
      <c r="H5619" s="153">
        <v>8</v>
      </c>
      <c r="I5619" s="151">
        <v>16</v>
      </c>
      <c r="J5619" s="154" t="s">
        <v>161</v>
      </c>
    </row>
    <row r="5620" spans="1:10" x14ac:dyDescent="0.3">
      <c r="A5620" s="151">
        <v>5619</v>
      </c>
      <c r="B5620" s="151" t="s">
        <v>11823</v>
      </c>
      <c r="C5620" s="151" t="s">
        <v>11824</v>
      </c>
      <c r="D5620" s="151" t="s">
        <v>11797</v>
      </c>
      <c r="E5620" s="151" t="s">
        <v>11798</v>
      </c>
      <c r="F5620" s="151">
        <v>3</v>
      </c>
      <c r="G5620" s="151" t="s">
        <v>3113</v>
      </c>
      <c r="H5620" s="153">
        <v>9</v>
      </c>
      <c r="I5620" s="151">
        <v>17</v>
      </c>
      <c r="J5620" s="154" t="s">
        <v>88</v>
      </c>
    </row>
    <row r="5621" spans="1:10" x14ac:dyDescent="0.3">
      <c r="A5621" s="151">
        <v>5620</v>
      </c>
      <c r="B5621" s="151" t="s">
        <v>11825</v>
      </c>
      <c r="C5621" s="151" t="s">
        <v>11826</v>
      </c>
      <c r="D5621" s="151" t="s">
        <v>11797</v>
      </c>
      <c r="E5621" s="151" t="s">
        <v>11798</v>
      </c>
      <c r="F5621" s="151">
        <v>3</v>
      </c>
      <c r="G5621" s="151" t="s">
        <v>3113</v>
      </c>
      <c r="H5621" s="153">
        <v>8</v>
      </c>
      <c r="I5621" s="151">
        <v>16</v>
      </c>
      <c r="J5621" s="154" t="s">
        <v>161</v>
      </c>
    </row>
    <row r="5622" spans="1:10" x14ac:dyDescent="0.3">
      <c r="A5622" s="151">
        <v>5621</v>
      </c>
      <c r="B5622" s="151" t="s">
        <v>11827</v>
      </c>
      <c r="C5622" s="151" t="s">
        <v>11828</v>
      </c>
      <c r="D5622" s="151" t="s">
        <v>11797</v>
      </c>
      <c r="E5622" s="151" t="s">
        <v>11798</v>
      </c>
      <c r="F5622" s="151">
        <v>3</v>
      </c>
      <c r="G5622" s="151" t="s">
        <v>3113</v>
      </c>
      <c r="H5622" s="153">
        <v>8</v>
      </c>
      <c r="I5622" s="151">
        <v>16</v>
      </c>
      <c r="J5622" s="154" t="s">
        <v>161</v>
      </c>
    </row>
    <row r="5623" spans="1:10" x14ac:dyDescent="0.3">
      <c r="A5623" s="151">
        <v>5622</v>
      </c>
      <c r="B5623" s="151" t="s">
        <v>11829</v>
      </c>
      <c r="C5623" s="151" t="s">
        <v>11830</v>
      </c>
      <c r="D5623" s="151" t="s">
        <v>11797</v>
      </c>
      <c r="E5623" s="151" t="s">
        <v>11798</v>
      </c>
      <c r="F5623" s="151">
        <v>3</v>
      </c>
      <c r="G5623" s="151" t="s">
        <v>3113</v>
      </c>
      <c r="H5623" s="153">
        <v>9</v>
      </c>
      <c r="I5623" s="151">
        <v>17</v>
      </c>
      <c r="J5623" s="154" t="s">
        <v>72</v>
      </c>
    </row>
    <row r="5624" spans="1:10" x14ac:dyDescent="0.3">
      <c r="A5624" s="151">
        <v>5623</v>
      </c>
      <c r="B5624" s="151" t="s">
        <v>11831</v>
      </c>
      <c r="C5624" s="151" t="s">
        <v>11832</v>
      </c>
      <c r="D5624" s="151" t="s">
        <v>11833</v>
      </c>
      <c r="E5624" s="151" t="s">
        <v>11834</v>
      </c>
      <c r="F5624" s="151">
        <v>3</v>
      </c>
      <c r="G5624" s="151" t="s">
        <v>3113</v>
      </c>
      <c r="H5624" s="153">
        <v>9</v>
      </c>
      <c r="I5624" s="151">
        <v>17</v>
      </c>
      <c r="J5624" s="154" t="s">
        <v>72</v>
      </c>
    </row>
    <row r="5625" spans="1:10" x14ac:dyDescent="0.3">
      <c r="A5625" s="151">
        <v>5624</v>
      </c>
      <c r="B5625" s="151" t="s">
        <v>11835</v>
      </c>
      <c r="C5625" s="151" t="s">
        <v>11836</v>
      </c>
      <c r="D5625" s="151" t="s">
        <v>11833</v>
      </c>
      <c r="E5625" s="151" t="s">
        <v>11834</v>
      </c>
      <c r="F5625" s="151">
        <v>3</v>
      </c>
      <c r="G5625" s="151" t="s">
        <v>3113</v>
      </c>
      <c r="H5625" s="153">
        <v>9</v>
      </c>
      <c r="I5625" s="151">
        <v>17</v>
      </c>
      <c r="J5625" s="154" t="s">
        <v>72</v>
      </c>
    </row>
    <row r="5626" spans="1:10" x14ac:dyDescent="0.3">
      <c r="A5626" s="151">
        <v>5625</v>
      </c>
      <c r="B5626" s="151" t="s">
        <v>11837</v>
      </c>
      <c r="C5626" s="151" t="s">
        <v>11838</v>
      </c>
      <c r="D5626" s="151" t="s">
        <v>11833</v>
      </c>
      <c r="E5626" s="151" t="s">
        <v>11834</v>
      </c>
      <c r="F5626" s="151">
        <v>3</v>
      </c>
      <c r="G5626" s="151" t="s">
        <v>3113</v>
      </c>
      <c r="H5626" s="153">
        <v>9</v>
      </c>
      <c r="I5626" s="151">
        <v>17</v>
      </c>
      <c r="J5626" s="154" t="s">
        <v>72</v>
      </c>
    </row>
    <row r="5627" spans="1:10" x14ac:dyDescent="0.3">
      <c r="A5627" s="151">
        <v>5626</v>
      </c>
      <c r="B5627" s="151" t="s">
        <v>11839</v>
      </c>
      <c r="C5627" s="151" t="s">
        <v>11840</v>
      </c>
      <c r="D5627" s="151" t="s">
        <v>11833</v>
      </c>
      <c r="E5627" s="151" t="s">
        <v>11834</v>
      </c>
      <c r="F5627" s="151">
        <v>3</v>
      </c>
      <c r="G5627" s="151" t="s">
        <v>3113</v>
      </c>
      <c r="H5627" s="153">
        <v>7</v>
      </c>
      <c r="I5627" s="151">
        <v>13</v>
      </c>
      <c r="J5627" s="154" t="s">
        <v>75</v>
      </c>
    </row>
    <row r="5628" spans="1:10" x14ac:dyDescent="0.3">
      <c r="A5628" s="151">
        <v>5627</v>
      </c>
      <c r="B5628" s="151" t="s">
        <v>11841</v>
      </c>
      <c r="C5628" s="151" t="s">
        <v>11842</v>
      </c>
      <c r="D5628" s="151" t="s">
        <v>11833</v>
      </c>
      <c r="E5628" s="151" t="s">
        <v>11834</v>
      </c>
      <c r="F5628" s="151">
        <v>3</v>
      </c>
      <c r="G5628" s="151" t="s">
        <v>3113</v>
      </c>
      <c r="H5628" s="153">
        <v>7</v>
      </c>
      <c r="I5628" s="151">
        <v>13</v>
      </c>
      <c r="J5628" s="154" t="s">
        <v>75</v>
      </c>
    </row>
    <row r="5629" spans="1:10" x14ac:dyDescent="0.3">
      <c r="A5629" s="151">
        <v>5628</v>
      </c>
      <c r="B5629" s="151" t="s">
        <v>11843</v>
      </c>
      <c r="C5629" s="151" t="s">
        <v>11844</v>
      </c>
      <c r="D5629" s="151" t="s">
        <v>11833</v>
      </c>
      <c r="E5629" s="151" t="s">
        <v>11834</v>
      </c>
      <c r="F5629" s="151">
        <v>3</v>
      </c>
      <c r="G5629" s="151" t="s">
        <v>3113</v>
      </c>
      <c r="H5629" s="153">
        <v>9</v>
      </c>
      <c r="I5629" s="151">
        <v>17</v>
      </c>
      <c r="J5629" s="154" t="s">
        <v>72</v>
      </c>
    </row>
    <row r="5630" spans="1:10" x14ac:dyDescent="0.3">
      <c r="A5630" s="151">
        <v>5629</v>
      </c>
      <c r="B5630" s="151" t="s">
        <v>11845</v>
      </c>
      <c r="C5630" s="151" t="s">
        <v>11846</v>
      </c>
      <c r="D5630" s="151" t="s">
        <v>11833</v>
      </c>
      <c r="E5630" s="151" t="s">
        <v>11834</v>
      </c>
      <c r="F5630" s="151">
        <v>3</v>
      </c>
      <c r="G5630" s="151" t="s">
        <v>3113</v>
      </c>
      <c r="H5630" s="153">
        <v>7</v>
      </c>
      <c r="I5630" s="151">
        <v>13</v>
      </c>
      <c r="J5630" s="154" t="s">
        <v>75</v>
      </c>
    </row>
    <row r="5631" spans="1:10" x14ac:dyDescent="0.3">
      <c r="A5631" s="151">
        <v>5630</v>
      </c>
      <c r="B5631" s="151" t="s">
        <v>11847</v>
      </c>
      <c r="C5631" s="151" t="s">
        <v>11848</v>
      </c>
      <c r="D5631" s="151" t="s">
        <v>11833</v>
      </c>
      <c r="E5631" s="151" t="s">
        <v>11834</v>
      </c>
      <c r="F5631" s="151">
        <v>3</v>
      </c>
      <c r="G5631" s="151" t="s">
        <v>3113</v>
      </c>
      <c r="H5631" s="153">
        <v>9</v>
      </c>
      <c r="I5631" s="151">
        <v>17</v>
      </c>
      <c r="J5631" s="154" t="s">
        <v>72</v>
      </c>
    </row>
    <row r="5632" spans="1:10" x14ac:dyDescent="0.3">
      <c r="A5632" s="151">
        <v>5631</v>
      </c>
      <c r="B5632" s="151" t="s">
        <v>11849</v>
      </c>
      <c r="C5632" s="151" t="s">
        <v>11850</v>
      </c>
      <c r="D5632" s="151" t="s">
        <v>11833</v>
      </c>
      <c r="E5632" s="151" t="s">
        <v>11834</v>
      </c>
      <c r="F5632" s="151">
        <v>3</v>
      </c>
      <c r="G5632" s="151" t="s">
        <v>3113</v>
      </c>
      <c r="H5632" s="153">
        <v>7</v>
      </c>
      <c r="I5632" s="151">
        <v>13</v>
      </c>
      <c r="J5632" s="154" t="s">
        <v>75</v>
      </c>
    </row>
    <row r="5633" spans="1:10" x14ac:dyDescent="0.3">
      <c r="A5633" s="151">
        <v>5632</v>
      </c>
      <c r="B5633" s="151" t="s">
        <v>11851</v>
      </c>
      <c r="C5633" s="151" t="s">
        <v>11852</v>
      </c>
      <c r="D5633" s="151" t="s">
        <v>11833</v>
      </c>
      <c r="E5633" s="151" t="s">
        <v>11834</v>
      </c>
      <c r="F5633" s="151">
        <v>3</v>
      </c>
      <c r="G5633" s="151" t="s">
        <v>3113</v>
      </c>
      <c r="H5633" s="153">
        <v>7</v>
      </c>
      <c r="I5633" s="151">
        <v>13</v>
      </c>
      <c r="J5633" s="154" t="s">
        <v>75</v>
      </c>
    </row>
    <row r="5634" spans="1:10" x14ac:dyDescent="0.3">
      <c r="A5634" s="151">
        <v>5633</v>
      </c>
      <c r="B5634" s="151" t="s">
        <v>11853</v>
      </c>
      <c r="C5634" s="151" t="s">
        <v>11854</v>
      </c>
      <c r="D5634" s="151" t="s">
        <v>11833</v>
      </c>
      <c r="E5634" s="151" t="s">
        <v>11834</v>
      </c>
      <c r="F5634" s="151">
        <v>3</v>
      </c>
      <c r="G5634" s="151" t="s">
        <v>3113</v>
      </c>
      <c r="H5634" s="153">
        <v>7</v>
      </c>
      <c r="I5634" s="151">
        <v>13</v>
      </c>
      <c r="J5634" s="154" t="s">
        <v>75</v>
      </c>
    </row>
    <row r="5635" spans="1:10" x14ac:dyDescent="0.3">
      <c r="A5635" s="151">
        <v>5634</v>
      </c>
      <c r="B5635" s="151" t="s">
        <v>11855</v>
      </c>
      <c r="C5635" s="151" t="s">
        <v>11856</v>
      </c>
      <c r="D5635" s="151" t="s">
        <v>11833</v>
      </c>
      <c r="E5635" s="151" t="s">
        <v>11834</v>
      </c>
      <c r="F5635" s="151">
        <v>3</v>
      </c>
      <c r="G5635" s="151" t="s">
        <v>3113</v>
      </c>
      <c r="H5635" s="153">
        <v>7</v>
      </c>
      <c r="I5635" s="151">
        <v>13</v>
      </c>
      <c r="J5635" s="154" t="s">
        <v>75</v>
      </c>
    </row>
    <row r="5636" spans="1:10" x14ac:dyDescent="0.3">
      <c r="A5636" s="151">
        <v>5635</v>
      </c>
      <c r="B5636" s="151" t="s">
        <v>11857</v>
      </c>
      <c r="C5636" s="151" t="s">
        <v>11858</v>
      </c>
      <c r="D5636" s="151" t="s">
        <v>11833</v>
      </c>
      <c r="E5636" s="151" t="s">
        <v>11834</v>
      </c>
      <c r="F5636" s="151">
        <v>3</v>
      </c>
      <c r="G5636" s="151" t="s">
        <v>3113</v>
      </c>
      <c r="H5636" s="153">
        <v>7</v>
      </c>
      <c r="I5636" s="151">
        <v>13</v>
      </c>
      <c r="J5636" s="154" t="s">
        <v>75</v>
      </c>
    </row>
    <row r="5637" spans="1:10" x14ac:dyDescent="0.3">
      <c r="A5637" s="151">
        <v>5636</v>
      </c>
      <c r="B5637" s="151" t="s">
        <v>11859</v>
      </c>
      <c r="C5637" s="151" t="s">
        <v>11860</v>
      </c>
      <c r="D5637" s="151" t="s">
        <v>11861</v>
      </c>
      <c r="E5637" s="151" t="s">
        <v>11862</v>
      </c>
      <c r="F5637" s="151">
        <v>3</v>
      </c>
      <c r="G5637" s="151" t="s">
        <v>3113</v>
      </c>
      <c r="H5637" s="153">
        <v>9</v>
      </c>
      <c r="I5637" s="151">
        <v>17</v>
      </c>
      <c r="J5637" s="154" t="s">
        <v>72</v>
      </c>
    </row>
    <row r="5638" spans="1:10" x14ac:dyDescent="0.3">
      <c r="A5638" s="151">
        <v>5637</v>
      </c>
      <c r="B5638" s="151" t="s">
        <v>11863</v>
      </c>
      <c r="C5638" s="151" t="s">
        <v>11864</v>
      </c>
      <c r="D5638" s="151" t="s">
        <v>11861</v>
      </c>
      <c r="E5638" s="151" t="s">
        <v>11862</v>
      </c>
      <c r="F5638" s="151">
        <v>3</v>
      </c>
      <c r="G5638" s="151" t="s">
        <v>3113</v>
      </c>
      <c r="H5638" s="153">
        <v>9</v>
      </c>
      <c r="I5638" s="151">
        <v>17</v>
      </c>
      <c r="J5638" s="154" t="s">
        <v>72</v>
      </c>
    </row>
    <row r="5639" spans="1:10" x14ac:dyDescent="0.3">
      <c r="A5639" s="151">
        <v>5638</v>
      </c>
      <c r="B5639" s="151" t="s">
        <v>11865</v>
      </c>
      <c r="C5639" s="151" t="s">
        <v>11866</v>
      </c>
      <c r="D5639" s="151" t="s">
        <v>11861</v>
      </c>
      <c r="E5639" s="151" t="s">
        <v>11862</v>
      </c>
      <c r="F5639" s="151">
        <v>3</v>
      </c>
      <c r="G5639" s="151" t="s">
        <v>3113</v>
      </c>
      <c r="H5639" s="153">
        <v>6</v>
      </c>
      <c r="I5639" s="151">
        <v>9</v>
      </c>
      <c r="J5639" s="154" t="s">
        <v>277</v>
      </c>
    </row>
    <row r="5640" spans="1:10" x14ac:dyDescent="0.3">
      <c r="A5640" s="151">
        <v>5639</v>
      </c>
      <c r="B5640" s="151" t="s">
        <v>11867</v>
      </c>
      <c r="C5640" s="151" t="s">
        <v>11868</v>
      </c>
      <c r="D5640" s="151" t="s">
        <v>11861</v>
      </c>
      <c r="E5640" s="151" t="s">
        <v>11862</v>
      </c>
      <c r="F5640" s="151">
        <v>3</v>
      </c>
      <c r="G5640" s="151" t="s">
        <v>3113</v>
      </c>
      <c r="H5640" s="153">
        <v>6</v>
      </c>
      <c r="I5640" s="151">
        <v>9</v>
      </c>
      <c r="J5640" s="154" t="s">
        <v>277</v>
      </c>
    </row>
    <row r="5641" spans="1:10" x14ac:dyDescent="0.3">
      <c r="A5641" s="151">
        <v>5640</v>
      </c>
      <c r="B5641" s="151" t="s">
        <v>11869</v>
      </c>
      <c r="C5641" s="151" t="s">
        <v>11870</v>
      </c>
      <c r="D5641" s="151" t="s">
        <v>11861</v>
      </c>
      <c r="E5641" s="151" t="s">
        <v>11862</v>
      </c>
      <c r="F5641" s="151">
        <v>3</v>
      </c>
      <c r="G5641" s="151" t="s">
        <v>3113</v>
      </c>
      <c r="H5641" s="153">
        <v>6</v>
      </c>
      <c r="I5641" s="151">
        <v>9</v>
      </c>
      <c r="J5641" s="154" t="s">
        <v>277</v>
      </c>
    </row>
    <row r="5642" spans="1:10" x14ac:dyDescent="0.3">
      <c r="A5642" s="151">
        <v>5641</v>
      </c>
      <c r="B5642" s="151" t="s">
        <v>11871</v>
      </c>
      <c r="C5642" s="151" t="s">
        <v>11872</v>
      </c>
      <c r="D5642" s="151" t="s">
        <v>11861</v>
      </c>
      <c r="E5642" s="151" t="s">
        <v>11862</v>
      </c>
      <c r="F5642" s="151">
        <v>3</v>
      </c>
      <c r="G5642" s="151" t="s">
        <v>3113</v>
      </c>
      <c r="H5642" s="153">
        <v>6</v>
      </c>
      <c r="I5642" s="151">
        <v>9</v>
      </c>
      <c r="J5642" s="154" t="s">
        <v>277</v>
      </c>
    </row>
    <row r="5643" spans="1:10" x14ac:dyDescent="0.3">
      <c r="A5643" s="151">
        <v>5642</v>
      </c>
      <c r="B5643" s="151" t="s">
        <v>11873</v>
      </c>
      <c r="C5643" s="151" t="s">
        <v>11874</v>
      </c>
      <c r="D5643" s="151" t="s">
        <v>11861</v>
      </c>
      <c r="E5643" s="151" t="s">
        <v>11862</v>
      </c>
      <c r="F5643" s="151">
        <v>3</v>
      </c>
      <c r="G5643" s="151" t="s">
        <v>3113</v>
      </c>
      <c r="H5643" s="153">
        <v>6</v>
      </c>
      <c r="I5643" s="151">
        <v>9</v>
      </c>
      <c r="J5643" s="154" t="s">
        <v>277</v>
      </c>
    </row>
    <row r="5644" spans="1:10" x14ac:dyDescent="0.3">
      <c r="A5644" s="151">
        <v>5643</v>
      </c>
      <c r="B5644" s="151" t="s">
        <v>11875</v>
      </c>
      <c r="C5644" s="151" t="s">
        <v>11876</v>
      </c>
      <c r="D5644" s="151" t="s">
        <v>11861</v>
      </c>
      <c r="E5644" s="151" t="s">
        <v>11862</v>
      </c>
      <c r="F5644" s="151">
        <v>3</v>
      </c>
      <c r="G5644" s="151" t="s">
        <v>3113</v>
      </c>
      <c r="H5644" s="153">
        <v>6</v>
      </c>
      <c r="I5644" s="151">
        <v>9</v>
      </c>
      <c r="J5644" s="154" t="s">
        <v>277</v>
      </c>
    </row>
    <row r="5645" spans="1:10" x14ac:dyDescent="0.3">
      <c r="A5645" s="151">
        <v>5644</v>
      </c>
      <c r="B5645" s="151" t="s">
        <v>11877</v>
      </c>
      <c r="C5645" s="151" t="s">
        <v>11878</v>
      </c>
      <c r="D5645" s="151" t="s">
        <v>11861</v>
      </c>
      <c r="E5645" s="151" t="s">
        <v>11862</v>
      </c>
      <c r="F5645" s="151">
        <v>3</v>
      </c>
      <c r="G5645" s="151" t="s">
        <v>3113</v>
      </c>
      <c r="H5645" s="153">
        <v>6</v>
      </c>
      <c r="I5645" s="151">
        <v>9</v>
      </c>
      <c r="J5645" s="154" t="s">
        <v>277</v>
      </c>
    </row>
    <row r="5646" spans="1:10" x14ac:dyDescent="0.3">
      <c r="A5646" s="151">
        <v>5645</v>
      </c>
      <c r="B5646" s="151" t="s">
        <v>11879</v>
      </c>
      <c r="C5646" s="151" t="s">
        <v>11880</v>
      </c>
      <c r="D5646" s="151" t="s">
        <v>11861</v>
      </c>
      <c r="E5646" s="151" t="s">
        <v>11862</v>
      </c>
      <c r="F5646" s="151">
        <v>3</v>
      </c>
      <c r="G5646" s="151" t="s">
        <v>3113</v>
      </c>
      <c r="H5646" s="153">
        <v>6</v>
      </c>
      <c r="I5646" s="151">
        <v>9</v>
      </c>
      <c r="J5646" s="154" t="s">
        <v>277</v>
      </c>
    </row>
    <row r="5647" spans="1:10" x14ac:dyDescent="0.3">
      <c r="A5647" s="151">
        <v>5646</v>
      </c>
      <c r="B5647" s="151" t="s">
        <v>11881</v>
      </c>
      <c r="C5647" s="151" t="s">
        <v>11882</v>
      </c>
      <c r="D5647" s="151" t="s">
        <v>11861</v>
      </c>
      <c r="E5647" s="151" t="s">
        <v>11862</v>
      </c>
      <c r="F5647" s="151">
        <v>3</v>
      </c>
      <c r="G5647" s="151" t="s">
        <v>3113</v>
      </c>
      <c r="H5647" s="153">
        <v>6</v>
      </c>
      <c r="I5647" s="151">
        <v>9</v>
      </c>
      <c r="J5647" s="154" t="s">
        <v>277</v>
      </c>
    </row>
    <row r="5648" spans="1:10" x14ac:dyDescent="0.3">
      <c r="A5648" s="151">
        <v>5647</v>
      </c>
      <c r="B5648" s="151" t="s">
        <v>11883</v>
      </c>
      <c r="C5648" s="151" t="s">
        <v>11884</v>
      </c>
      <c r="D5648" s="151" t="s">
        <v>11861</v>
      </c>
      <c r="E5648" s="151" t="s">
        <v>11862</v>
      </c>
      <c r="F5648" s="151">
        <v>3</v>
      </c>
      <c r="G5648" s="151" t="s">
        <v>3113</v>
      </c>
      <c r="H5648" s="153">
        <v>6</v>
      </c>
      <c r="I5648" s="151">
        <v>9</v>
      </c>
      <c r="J5648" s="154" t="s">
        <v>277</v>
      </c>
    </row>
    <row r="5649" spans="1:10" x14ac:dyDescent="0.3">
      <c r="A5649" s="151">
        <v>5648</v>
      </c>
      <c r="B5649" s="151" t="s">
        <v>11885</v>
      </c>
      <c r="C5649" s="151" t="s">
        <v>11886</v>
      </c>
      <c r="D5649" s="151" t="s">
        <v>11861</v>
      </c>
      <c r="E5649" s="151" t="s">
        <v>11862</v>
      </c>
      <c r="F5649" s="151">
        <v>3</v>
      </c>
      <c r="G5649" s="151" t="s">
        <v>3113</v>
      </c>
      <c r="H5649" s="153">
        <v>6</v>
      </c>
      <c r="I5649" s="151">
        <v>9</v>
      </c>
      <c r="J5649" s="154" t="s">
        <v>277</v>
      </c>
    </row>
    <row r="5650" spans="1:10" x14ac:dyDescent="0.3">
      <c r="A5650" s="151">
        <v>5649</v>
      </c>
      <c r="B5650" s="151" t="s">
        <v>11887</v>
      </c>
      <c r="C5650" s="151" t="s">
        <v>11888</v>
      </c>
      <c r="D5650" s="151" t="s">
        <v>11861</v>
      </c>
      <c r="E5650" s="151" t="s">
        <v>11862</v>
      </c>
      <c r="F5650" s="151">
        <v>3</v>
      </c>
      <c r="G5650" s="151" t="s">
        <v>3113</v>
      </c>
      <c r="H5650" s="153">
        <v>6</v>
      </c>
      <c r="I5650" s="151">
        <v>9</v>
      </c>
      <c r="J5650" s="154" t="s">
        <v>277</v>
      </c>
    </row>
    <row r="5651" spans="1:10" x14ac:dyDescent="0.3">
      <c r="A5651" s="151">
        <v>5650</v>
      </c>
      <c r="B5651" s="151" t="s">
        <v>11889</v>
      </c>
      <c r="C5651" s="151" t="s">
        <v>11890</v>
      </c>
      <c r="D5651" s="151" t="s">
        <v>11861</v>
      </c>
      <c r="E5651" s="151" t="s">
        <v>11862</v>
      </c>
      <c r="F5651" s="151">
        <v>3</v>
      </c>
      <c r="G5651" s="151" t="s">
        <v>3113</v>
      </c>
      <c r="H5651" s="153">
        <v>6</v>
      </c>
      <c r="I5651" s="151">
        <v>9</v>
      </c>
      <c r="J5651" s="154" t="s">
        <v>277</v>
      </c>
    </row>
    <row r="5652" spans="1:10" x14ac:dyDescent="0.3">
      <c r="A5652" s="151">
        <v>5651</v>
      </c>
      <c r="B5652" s="151" t="s">
        <v>11891</v>
      </c>
      <c r="C5652" s="151" t="s">
        <v>11892</v>
      </c>
      <c r="D5652" s="151" t="s">
        <v>11861</v>
      </c>
      <c r="E5652" s="151" t="s">
        <v>11862</v>
      </c>
      <c r="F5652" s="151">
        <v>3</v>
      </c>
      <c r="G5652" s="151" t="s">
        <v>3113</v>
      </c>
      <c r="H5652" s="153">
        <v>6</v>
      </c>
      <c r="I5652" s="151">
        <v>9</v>
      </c>
      <c r="J5652" s="154" t="s">
        <v>277</v>
      </c>
    </row>
    <row r="5653" spans="1:10" x14ac:dyDescent="0.3">
      <c r="A5653" s="151">
        <v>5652</v>
      </c>
      <c r="B5653" s="151" t="s">
        <v>11893</v>
      </c>
      <c r="C5653" s="151" t="s">
        <v>11894</v>
      </c>
      <c r="D5653" s="151" t="s">
        <v>11861</v>
      </c>
      <c r="E5653" s="151" t="s">
        <v>11862</v>
      </c>
      <c r="F5653" s="151">
        <v>3</v>
      </c>
      <c r="G5653" s="151" t="s">
        <v>3113</v>
      </c>
      <c r="H5653" s="153">
        <v>6</v>
      </c>
      <c r="I5653" s="151">
        <v>9</v>
      </c>
      <c r="J5653" s="154" t="s">
        <v>277</v>
      </c>
    </row>
    <row r="5654" spans="1:10" x14ac:dyDescent="0.3">
      <c r="A5654" s="151">
        <v>5653</v>
      </c>
      <c r="B5654" s="151" t="s">
        <v>11895</v>
      </c>
      <c r="C5654" s="151" t="s">
        <v>11896</v>
      </c>
      <c r="D5654" s="151" t="s">
        <v>11897</v>
      </c>
      <c r="E5654" s="151" t="s">
        <v>11898</v>
      </c>
      <c r="F5654" s="151">
        <v>3</v>
      </c>
      <c r="G5654" s="151" t="s">
        <v>3113</v>
      </c>
      <c r="H5654" s="153">
        <v>9</v>
      </c>
      <c r="I5654" s="151">
        <v>17</v>
      </c>
      <c r="J5654" s="154" t="s">
        <v>72</v>
      </c>
    </row>
    <row r="5655" spans="1:10" x14ac:dyDescent="0.3">
      <c r="A5655" s="151">
        <v>5654</v>
      </c>
      <c r="B5655" s="151" t="s">
        <v>11899</v>
      </c>
      <c r="C5655" s="151" t="s">
        <v>11900</v>
      </c>
      <c r="D5655" s="151" t="s">
        <v>11897</v>
      </c>
      <c r="E5655" s="151" t="s">
        <v>11898</v>
      </c>
      <c r="F5655" s="151">
        <v>3</v>
      </c>
      <c r="G5655" s="151" t="s">
        <v>3113</v>
      </c>
      <c r="H5655" s="153">
        <v>9</v>
      </c>
      <c r="I5655" s="151">
        <v>17</v>
      </c>
      <c r="J5655" s="154" t="s">
        <v>88</v>
      </c>
    </row>
    <row r="5656" spans="1:10" x14ac:dyDescent="0.3">
      <c r="A5656" s="151">
        <v>5655</v>
      </c>
      <c r="B5656" s="151" t="s">
        <v>11901</v>
      </c>
      <c r="C5656" s="151" t="s">
        <v>11902</v>
      </c>
      <c r="D5656" s="151" t="s">
        <v>11897</v>
      </c>
      <c r="E5656" s="151" t="s">
        <v>11898</v>
      </c>
      <c r="F5656" s="151">
        <v>3</v>
      </c>
      <c r="G5656" s="151" t="s">
        <v>3113</v>
      </c>
      <c r="H5656" s="153">
        <v>9</v>
      </c>
      <c r="I5656" s="151">
        <v>17</v>
      </c>
      <c r="J5656" s="154" t="s">
        <v>88</v>
      </c>
    </row>
    <row r="5657" spans="1:10" x14ac:dyDescent="0.3">
      <c r="A5657" s="151">
        <v>5656</v>
      </c>
      <c r="B5657" s="151" t="s">
        <v>11903</v>
      </c>
      <c r="C5657" s="151" t="s">
        <v>11904</v>
      </c>
      <c r="D5657" s="151" t="s">
        <v>11897</v>
      </c>
      <c r="E5657" s="151" t="s">
        <v>11898</v>
      </c>
      <c r="F5657" s="151">
        <v>3</v>
      </c>
      <c r="G5657" s="151" t="s">
        <v>3113</v>
      </c>
      <c r="H5657" s="153">
        <v>9</v>
      </c>
      <c r="I5657" s="151">
        <v>17</v>
      </c>
      <c r="J5657" s="154" t="s">
        <v>72</v>
      </c>
    </row>
    <row r="5658" spans="1:10" x14ac:dyDescent="0.3">
      <c r="A5658" s="151">
        <v>5657</v>
      </c>
      <c r="B5658" s="151" t="s">
        <v>11905</v>
      </c>
      <c r="C5658" s="151" t="s">
        <v>11906</v>
      </c>
      <c r="D5658" s="151" t="s">
        <v>11897</v>
      </c>
      <c r="E5658" s="151" t="s">
        <v>11898</v>
      </c>
      <c r="F5658" s="151">
        <v>3</v>
      </c>
      <c r="G5658" s="151" t="s">
        <v>3113</v>
      </c>
      <c r="H5658" s="153">
        <v>9</v>
      </c>
      <c r="I5658" s="151">
        <v>17</v>
      </c>
      <c r="J5658" s="154" t="s">
        <v>72</v>
      </c>
    </row>
    <row r="5659" spans="1:10" x14ac:dyDescent="0.3">
      <c r="A5659" s="151">
        <v>5658</v>
      </c>
      <c r="B5659" s="151" t="s">
        <v>11907</v>
      </c>
      <c r="C5659" s="151" t="s">
        <v>11908</v>
      </c>
      <c r="D5659" s="151" t="s">
        <v>11897</v>
      </c>
      <c r="E5659" s="151" t="s">
        <v>11898</v>
      </c>
      <c r="F5659" s="151">
        <v>3</v>
      </c>
      <c r="G5659" s="151" t="s">
        <v>3113</v>
      </c>
      <c r="H5659" s="153">
        <v>9</v>
      </c>
      <c r="I5659" s="151">
        <v>17</v>
      </c>
      <c r="J5659" s="154" t="s">
        <v>72</v>
      </c>
    </row>
    <row r="5660" spans="1:10" x14ac:dyDescent="0.3">
      <c r="A5660" s="151">
        <v>5659</v>
      </c>
      <c r="B5660" s="151" t="s">
        <v>11909</v>
      </c>
      <c r="C5660" s="151" t="s">
        <v>11910</v>
      </c>
      <c r="D5660" s="151" t="s">
        <v>11897</v>
      </c>
      <c r="E5660" s="151" t="s">
        <v>11898</v>
      </c>
      <c r="F5660" s="151">
        <v>3</v>
      </c>
      <c r="G5660" s="151" t="s">
        <v>3113</v>
      </c>
      <c r="H5660" s="153">
        <v>9</v>
      </c>
      <c r="I5660" s="151">
        <v>17</v>
      </c>
      <c r="J5660" s="154" t="s">
        <v>72</v>
      </c>
    </row>
    <row r="5661" spans="1:10" x14ac:dyDescent="0.3">
      <c r="A5661" s="151">
        <v>5660</v>
      </c>
      <c r="B5661" s="151" t="s">
        <v>11911</v>
      </c>
      <c r="C5661" s="151" t="s">
        <v>11912</v>
      </c>
      <c r="D5661" s="151" t="s">
        <v>11897</v>
      </c>
      <c r="E5661" s="151" t="s">
        <v>11898</v>
      </c>
      <c r="F5661" s="151">
        <v>3</v>
      </c>
      <c r="G5661" s="151" t="s">
        <v>3113</v>
      </c>
      <c r="H5661" s="153">
        <v>9</v>
      </c>
      <c r="I5661" s="151">
        <v>17</v>
      </c>
      <c r="J5661" s="154" t="s">
        <v>72</v>
      </c>
    </row>
    <row r="5662" spans="1:10" x14ac:dyDescent="0.3">
      <c r="A5662" s="151">
        <v>5661</v>
      </c>
      <c r="B5662" s="151" t="s">
        <v>11913</v>
      </c>
      <c r="C5662" s="151" t="s">
        <v>11914</v>
      </c>
      <c r="D5662" s="151" t="s">
        <v>11915</v>
      </c>
      <c r="E5662" s="151" t="s">
        <v>11916</v>
      </c>
      <c r="F5662" s="151">
        <v>3</v>
      </c>
      <c r="G5662" s="151" t="s">
        <v>3113</v>
      </c>
      <c r="H5662" s="153">
        <v>9</v>
      </c>
      <c r="I5662" s="151">
        <v>17</v>
      </c>
      <c r="J5662" s="154" t="s">
        <v>72</v>
      </c>
    </row>
    <row r="5663" spans="1:10" x14ac:dyDescent="0.3">
      <c r="A5663" s="151">
        <v>5662</v>
      </c>
      <c r="B5663" s="151" t="s">
        <v>11917</v>
      </c>
      <c r="C5663" s="151" t="s">
        <v>11918</v>
      </c>
      <c r="D5663" s="151" t="s">
        <v>11915</v>
      </c>
      <c r="E5663" s="151" t="s">
        <v>11916</v>
      </c>
      <c r="F5663" s="151">
        <v>3</v>
      </c>
      <c r="G5663" s="151" t="s">
        <v>3113</v>
      </c>
      <c r="H5663" s="153">
        <v>8</v>
      </c>
      <c r="I5663" s="151">
        <v>16</v>
      </c>
      <c r="J5663" s="154" t="s">
        <v>161</v>
      </c>
    </row>
    <row r="5664" spans="1:10" x14ac:dyDescent="0.3">
      <c r="A5664" s="151">
        <v>5663</v>
      </c>
      <c r="B5664" s="151" t="s">
        <v>11919</v>
      </c>
      <c r="C5664" s="151" t="s">
        <v>11920</v>
      </c>
      <c r="D5664" s="151" t="s">
        <v>11915</v>
      </c>
      <c r="E5664" s="151" t="s">
        <v>11916</v>
      </c>
      <c r="F5664" s="151">
        <v>3</v>
      </c>
      <c r="G5664" s="151" t="s">
        <v>3113</v>
      </c>
      <c r="H5664" s="153">
        <v>8</v>
      </c>
      <c r="I5664" s="151">
        <v>16</v>
      </c>
      <c r="J5664" s="154" t="s">
        <v>161</v>
      </c>
    </row>
    <row r="5665" spans="1:10" x14ac:dyDescent="0.3">
      <c r="A5665" s="151">
        <v>5664</v>
      </c>
      <c r="B5665" s="151" t="s">
        <v>11921</v>
      </c>
      <c r="C5665" s="151" t="s">
        <v>11922</v>
      </c>
      <c r="D5665" s="151" t="s">
        <v>11915</v>
      </c>
      <c r="E5665" s="151" t="s">
        <v>11916</v>
      </c>
      <c r="F5665" s="151">
        <v>3</v>
      </c>
      <c r="G5665" s="151" t="s">
        <v>3113</v>
      </c>
      <c r="H5665" s="153">
        <v>8</v>
      </c>
      <c r="I5665" s="151">
        <v>16</v>
      </c>
      <c r="J5665" s="154" t="s">
        <v>161</v>
      </c>
    </row>
    <row r="5666" spans="1:10" x14ac:dyDescent="0.3">
      <c r="A5666" s="151">
        <v>5665</v>
      </c>
      <c r="B5666" s="151" t="s">
        <v>11923</v>
      </c>
      <c r="C5666" s="151" t="s">
        <v>11924</v>
      </c>
      <c r="D5666" s="151" t="s">
        <v>11915</v>
      </c>
      <c r="E5666" s="151" t="s">
        <v>11916</v>
      </c>
      <c r="F5666" s="151">
        <v>3</v>
      </c>
      <c r="G5666" s="151" t="s">
        <v>3113</v>
      </c>
      <c r="H5666" s="153">
        <v>9</v>
      </c>
      <c r="I5666" s="151">
        <v>17</v>
      </c>
      <c r="J5666" s="154" t="s">
        <v>72</v>
      </c>
    </row>
    <row r="5667" spans="1:10" x14ac:dyDescent="0.3">
      <c r="A5667" s="151">
        <v>5666</v>
      </c>
      <c r="B5667" s="151" t="s">
        <v>11925</v>
      </c>
      <c r="C5667" s="151" t="s">
        <v>11926</v>
      </c>
      <c r="D5667" s="151" t="s">
        <v>11915</v>
      </c>
      <c r="E5667" s="151" t="s">
        <v>11916</v>
      </c>
      <c r="F5667" s="151">
        <v>3</v>
      </c>
      <c r="G5667" s="151" t="s">
        <v>3113</v>
      </c>
      <c r="H5667" s="153">
        <v>9</v>
      </c>
      <c r="I5667" s="151">
        <v>17</v>
      </c>
      <c r="J5667" s="154" t="s">
        <v>72</v>
      </c>
    </row>
    <row r="5668" spans="1:10" x14ac:dyDescent="0.3">
      <c r="A5668" s="151">
        <v>5667</v>
      </c>
      <c r="B5668" s="151" t="s">
        <v>11927</v>
      </c>
      <c r="C5668" s="151" t="s">
        <v>11928</v>
      </c>
      <c r="D5668" s="151" t="s">
        <v>11915</v>
      </c>
      <c r="E5668" s="151" t="s">
        <v>11916</v>
      </c>
      <c r="F5668" s="151">
        <v>3</v>
      </c>
      <c r="G5668" s="151" t="s">
        <v>3113</v>
      </c>
      <c r="H5668" s="153">
        <v>9</v>
      </c>
      <c r="I5668" s="151">
        <v>17</v>
      </c>
      <c r="J5668" s="154" t="s">
        <v>72</v>
      </c>
    </row>
    <row r="5669" spans="1:10" x14ac:dyDescent="0.3">
      <c r="A5669" s="151">
        <v>5668</v>
      </c>
      <c r="B5669" s="151" t="s">
        <v>11929</v>
      </c>
      <c r="C5669" s="151" t="s">
        <v>11930</v>
      </c>
      <c r="D5669" s="151" t="s">
        <v>11931</v>
      </c>
      <c r="E5669" s="151" t="s">
        <v>11932</v>
      </c>
      <c r="F5669" s="151">
        <v>3</v>
      </c>
      <c r="G5669" s="151" t="s">
        <v>3113</v>
      </c>
      <c r="H5669" s="153">
        <v>6</v>
      </c>
      <c r="I5669" s="151">
        <v>9</v>
      </c>
      <c r="J5669" s="154" t="s">
        <v>277</v>
      </c>
    </row>
    <row r="5670" spans="1:10" x14ac:dyDescent="0.3">
      <c r="A5670" s="151">
        <v>5669</v>
      </c>
      <c r="B5670" s="151" t="s">
        <v>11933</v>
      </c>
      <c r="C5670" s="151" t="s">
        <v>11934</v>
      </c>
      <c r="D5670" s="151" t="s">
        <v>11931</v>
      </c>
      <c r="E5670" s="151" t="s">
        <v>11932</v>
      </c>
      <c r="F5670" s="151">
        <v>3</v>
      </c>
      <c r="G5670" s="151" t="s">
        <v>3113</v>
      </c>
      <c r="H5670" s="153">
        <v>9</v>
      </c>
      <c r="I5670" s="151">
        <v>17</v>
      </c>
      <c r="J5670" s="154" t="s">
        <v>72</v>
      </c>
    </row>
    <row r="5671" spans="1:10" x14ac:dyDescent="0.3">
      <c r="A5671" s="151">
        <v>5670</v>
      </c>
      <c r="B5671" s="151" t="s">
        <v>11935</v>
      </c>
      <c r="C5671" s="151" t="s">
        <v>11936</v>
      </c>
      <c r="D5671" s="151" t="s">
        <v>11931</v>
      </c>
      <c r="E5671" s="151" t="s">
        <v>11932</v>
      </c>
      <c r="F5671" s="151">
        <v>3</v>
      </c>
      <c r="G5671" s="151" t="s">
        <v>3113</v>
      </c>
      <c r="H5671" s="153">
        <v>6</v>
      </c>
      <c r="I5671" s="151">
        <v>9</v>
      </c>
      <c r="J5671" s="154" t="s">
        <v>277</v>
      </c>
    </row>
    <row r="5672" spans="1:10" x14ac:dyDescent="0.3">
      <c r="A5672" s="151">
        <v>5671</v>
      </c>
      <c r="B5672" s="151" t="s">
        <v>11937</v>
      </c>
      <c r="C5672" s="151" t="s">
        <v>11938</v>
      </c>
      <c r="D5672" s="151" t="s">
        <v>11931</v>
      </c>
      <c r="E5672" s="151" t="s">
        <v>11932</v>
      </c>
      <c r="F5672" s="151">
        <v>3</v>
      </c>
      <c r="G5672" s="151" t="s">
        <v>3113</v>
      </c>
      <c r="H5672" s="153">
        <v>6</v>
      </c>
      <c r="I5672" s="151">
        <v>9</v>
      </c>
      <c r="J5672" s="154" t="s">
        <v>277</v>
      </c>
    </row>
    <row r="5673" spans="1:10" x14ac:dyDescent="0.3">
      <c r="A5673" s="151">
        <v>5672</v>
      </c>
      <c r="B5673" s="151" t="s">
        <v>11939</v>
      </c>
      <c r="C5673" s="151" t="s">
        <v>11940</v>
      </c>
      <c r="D5673" s="151" t="s">
        <v>11931</v>
      </c>
      <c r="E5673" s="151" t="s">
        <v>11932</v>
      </c>
      <c r="F5673" s="151">
        <v>3</v>
      </c>
      <c r="G5673" s="151" t="s">
        <v>3113</v>
      </c>
      <c r="H5673" s="153">
        <v>6</v>
      </c>
      <c r="I5673" s="151">
        <v>9</v>
      </c>
      <c r="J5673" s="154" t="s">
        <v>277</v>
      </c>
    </row>
    <row r="5674" spans="1:10" x14ac:dyDescent="0.3">
      <c r="A5674" s="151">
        <v>5673</v>
      </c>
      <c r="B5674" s="151" t="s">
        <v>11941</v>
      </c>
      <c r="C5674" s="151" t="s">
        <v>11942</v>
      </c>
      <c r="D5674" s="151" t="s">
        <v>11931</v>
      </c>
      <c r="E5674" s="151" t="s">
        <v>11932</v>
      </c>
      <c r="F5674" s="151">
        <v>3</v>
      </c>
      <c r="G5674" s="151" t="s">
        <v>3113</v>
      </c>
      <c r="H5674" s="153">
        <v>6</v>
      </c>
      <c r="I5674" s="151">
        <v>9</v>
      </c>
      <c r="J5674" s="154" t="s">
        <v>277</v>
      </c>
    </row>
    <row r="5675" spans="1:10" x14ac:dyDescent="0.3">
      <c r="A5675" s="151">
        <v>5674</v>
      </c>
      <c r="B5675" s="151" t="s">
        <v>11943</v>
      </c>
      <c r="C5675" s="151" t="s">
        <v>11944</v>
      </c>
      <c r="D5675" s="151" t="s">
        <v>11931</v>
      </c>
      <c r="E5675" s="151" t="s">
        <v>11932</v>
      </c>
      <c r="F5675" s="151">
        <v>3</v>
      </c>
      <c r="G5675" s="151" t="s">
        <v>3113</v>
      </c>
      <c r="H5675" s="153">
        <v>6</v>
      </c>
      <c r="I5675" s="151">
        <v>9</v>
      </c>
      <c r="J5675" s="154" t="s">
        <v>277</v>
      </c>
    </row>
    <row r="5676" spans="1:10" x14ac:dyDescent="0.3">
      <c r="A5676" s="151">
        <v>5675</v>
      </c>
      <c r="B5676" s="151" t="s">
        <v>11945</v>
      </c>
      <c r="C5676" s="151" t="s">
        <v>11946</v>
      </c>
      <c r="D5676" s="151" t="s">
        <v>11931</v>
      </c>
      <c r="E5676" s="151" t="s">
        <v>11932</v>
      </c>
      <c r="F5676" s="151">
        <v>3</v>
      </c>
      <c r="G5676" s="151" t="s">
        <v>3113</v>
      </c>
      <c r="H5676" s="153">
        <v>6</v>
      </c>
      <c r="I5676" s="151">
        <v>9</v>
      </c>
      <c r="J5676" s="154" t="s">
        <v>277</v>
      </c>
    </row>
    <row r="5677" spans="1:10" x14ac:dyDescent="0.3">
      <c r="A5677" s="151">
        <v>5676</v>
      </c>
      <c r="B5677" s="151" t="s">
        <v>11947</v>
      </c>
      <c r="C5677" s="151" t="s">
        <v>11948</v>
      </c>
      <c r="D5677" s="151" t="s">
        <v>11931</v>
      </c>
      <c r="E5677" s="151" t="s">
        <v>11932</v>
      </c>
      <c r="F5677" s="151">
        <v>3</v>
      </c>
      <c r="G5677" s="151" t="s">
        <v>3113</v>
      </c>
      <c r="H5677" s="153">
        <v>6</v>
      </c>
      <c r="I5677" s="151">
        <v>9</v>
      </c>
      <c r="J5677" s="154" t="s">
        <v>277</v>
      </c>
    </row>
    <row r="5678" spans="1:10" x14ac:dyDescent="0.3">
      <c r="A5678" s="151">
        <v>5677</v>
      </c>
      <c r="B5678" s="151" t="s">
        <v>11949</v>
      </c>
      <c r="C5678" s="151" t="s">
        <v>11950</v>
      </c>
      <c r="D5678" s="151" t="s">
        <v>11931</v>
      </c>
      <c r="E5678" s="151" t="s">
        <v>11932</v>
      </c>
      <c r="F5678" s="151">
        <v>3</v>
      </c>
      <c r="G5678" s="151" t="s">
        <v>3113</v>
      </c>
      <c r="H5678" s="153">
        <v>9</v>
      </c>
      <c r="I5678" s="151">
        <v>17</v>
      </c>
      <c r="J5678" s="154" t="s">
        <v>72</v>
      </c>
    </row>
    <row r="5679" spans="1:10" x14ac:dyDescent="0.3">
      <c r="A5679" s="151">
        <v>5678</v>
      </c>
      <c r="B5679" s="151" t="s">
        <v>11951</v>
      </c>
      <c r="C5679" s="151" t="s">
        <v>11952</v>
      </c>
      <c r="D5679" s="151" t="s">
        <v>11931</v>
      </c>
      <c r="E5679" s="151" t="s">
        <v>11932</v>
      </c>
      <c r="F5679" s="151">
        <v>3</v>
      </c>
      <c r="G5679" s="151" t="s">
        <v>3113</v>
      </c>
      <c r="H5679" s="153">
        <v>9</v>
      </c>
      <c r="I5679" s="151">
        <v>17</v>
      </c>
      <c r="J5679" s="154" t="s">
        <v>72</v>
      </c>
    </row>
    <row r="5680" spans="1:10" x14ac:dyDescent="0.3">
      <c r="A5680" s="151">
        <v>5679</v>
      </c>
      <c r="B5680" s="151" t="s">
        <v>11953</v>
      </c>
      <c r="C5680" s="151" t="s">
        <v>11954</v>
      </c>
      <c r="D5680" s="151" t="s">
        <v>11931</v>
      </c>
      <c r="E5680" s="151" t="s">
        <v>11932</v>
      </c>
      <c r="F5680" s="151">
        <v>3</v>
      </c>
      <c r="G5680" s="151" t="s">
        <v>3113</v>
      </c>
      <c r="H5680" s="153">
        <v>6</v>
      </c>
      <c r="I5680" s="151">
        <v>9</v>
      </c>
      <c r="J5680" s="154" t="s">
        <v>277</v>
      </c>
    </row>
    <row r="5681" spans="1:10" x14ac:dyDescent="0.3">
      <c r="A5681" s="151">
        <v>5680</v>
      </c>
      <c r="B5681" s="151" t="s">
        <v>11955</v>
      </c>
      <c r="C5681" s="151" t="s">
        <v>11956</v>
      </c>
      <c r="D5681" s="151" t="s">
        <v>11931</v>
      </c>
      <c r="E5681" s="151" t="s">
        <v>11932</v>
      </c>
      <c r="F5681" s="151">
        <v>3</v>
      </c>
      <c r="G5681" s="151" t="s">
        <v>3113</v>
      </c>
      <c r="H5681" s="153">
        <v>6</v>
      </c>
      <c r="I5681" s="151">
        <v>9</v>
      </c>
      <c r="J5681" s="154" t="s">
        <v>277</v>
      </c>
    </row>
    <row r="5682" spans="1:10" x14ac:dyDescent="0.3">
      <c r="A5682" s="151">
        <v>5681</v>
      </c>
      <c r="B5682" s="151" t="s">
        <v>11957</v>
      </c>
      <c r="C5682" s="151" t="s">
        <v>11958</v>
      </c>
      <c r="D5682" s="151" t="s">
        <v>11931</v>
      </c>
      <c r="E5682" s="151" t="s">
        <v>11932</v>
      </c>
      <c r="F5682" s="151">
        <v>3</v>
      </c>
      <c r="G5682" s="151" t="s">
        <v>3113</v>
      </c>
      <c r="H5682" s="153">
        <v>6</v>
      </c>
      <c r="I5682" s="151">
        <v>9</v>
      </c>
      <c r="J5682" s="154" t="s">
        <v>277</v>
      </c>
    </row>
    <row r="5683" spans="1:10" x14ac:dyDescent="0.3">
      <c r="A5683" s="151">
        <v>5682</v>
      </c>
      <c r="B5683" s="151" t="s">
        <v>11959</v>
      </c>
      <c r="C5683" s="151" t="s">
        <v>11960</v>
      </c>
      <c r="D5683" s="151" t="s">
        <v>11931</v>
      </c>
      <c r="E5683" s="151" t="s">
        <v>11932</v>
      </c>
      <c r="F5683" s="151">
        <v>3</v>
      </c>
      <c r="G5683" s="151" t="s">
        <v>3113</v>
      </c>
      <c r="H5683" s="153">
        <v>6</v>
      </c>
      <c r="I5683" s="151">
        <v>9</v>
      </c>
      <c r="J5683" s="154" t="s">
        <v>277</v>
      </c>
    </row>
    <row r="5684" spans="1:10" x14ac:dyDescent="0.3">
      <c r="A5684" s="151">
        <v>5683</v>
      </c>
      <c r="B5684" s="151" t="s">
        <v>11961</v>
      </c>
      <c r="C5684" s="151" t="s">
        <v>11962</v>
      </c>
      <c r="D5684" s="151" t="s">
        <v>11931</v>
      </c>
      <c r="E5684" s="151" t="s">
        <v>11932</v>
      </c>
      <c r="F5684" s="151">
        <v>3</v>
      </c>
      <c r="G5684" s="151" t="s">
        <v>3113</v>
      </c>
      <c r="H5684" s="153">
        <v>6</v>
      </c>
      <c r="I5684" s="151">
        <v>9</v>
      </c>
      <c r="J5684" s="154" t="s">
        <v>277</v>
      </c>
    </row>
    <row r="5685" spans="1:10" x14ac:dyDescent="0.3">
      <c r="A5685" s="151">
        <v>5684</v>
      </c>
      <c r="B5685" s="151" t="s">
        <v>11963</v>
      </c>
      <c r="C5685" s="151" t="s">
        <v>11964</v>
      </c>
      <c r="D5685" s="151" t="s">
        <v>11931</v>
      </c>
      <c r="E5685" s="151" t="s">
        <v>11932</v>
      </c>
      <c r="F5685" s="151">
        <v>3</v>
      </c>
      <c r="G5685" s="151" t="s">
        <v>3113</v>
      </c>
      <c r="H5685" s="153">
        <v>6</v>
      </c>
      <c r="I5685" s="151">
        <v>9</v>
      </c>
      <c r="J5685" s="154" t="s">
        <v>277</v>
      </c>
    </row>
    <row r="5686" spans="1:10" x14ac:dyDescent="0.3">
      <c r="A5686" s="151">
        <v>5685</v>
      </c>
      <c r="B5686" s="151" t="s">
        <v>11965</v>
      </c>
      <c r="C5686" s="151" t="s">
        <v>11966</v>
      </c>
      <c r="D5686" s="151" t="s">
        <v>11967</v>
      </c>
      <c r="E5686" s="151" t="s">
        <v>11968</v>
      </c>
      <c r="F5686" s="151">
        <v>3</v>
      </c>
      <c r="G5686" s="151" t="s">
        <v>3113</v>
      </c>
      <c r="H5686" s="153">
        <v>9</v>
      </c>
      <c r="I5686" s="151">
        <v>17</v>
      </c>
      <c r="J5686" s="154" t="s">
        <v>72</v>
      </c>
    </row>
    <row r="5687" spans="1:10" x14ac:dyDescent="0.3">
      <c r="A5687" s="151">
        <v>5686</v>
      </c>
      <c r="B5687" s="151" t="s">
        <v>11969</v>
      </c>
      <c r="C5687" s="151" t="s">
        <v>11970</v>
      </c>
      <c r="D5687" s="151" t="s">
        <v>11967</v>
      </c>
      <c r="E5687" s="151" t="s">
        <v>11968</v>
      </c>
      <c r="F5687" s="151">
        <v>3</v>
      </c>
      <c r="G5687" s="151" t="s">
        <v>3113</v>
      </c>
      <c r="H5687" s="153">
        <v>9</v>
      </c>
      <c r="I5687" s="151">
        <v>17</v>
      </c>
      <c r="J5687" s="154" t="s">
        <v>72</v>
      </c>
    </row>
    <row r="5688" spans="1:10" x14ac:dyDescent="0.3">
      <c r="A5688" s="151">
        <v>5687</v>
      </c>
      <c r="B5688" s="151" t="s">
        <v>11971</v>
      </c>
      <c r="C5688" s="151" t="s">
        <v>11972</v>
      </c>
      <c r="D5688" s="151" t="s">
        <v>11967</v>
      </c>
      <c r="E5688" s="151" t="s">
        <v>11968</v>
      </c>
      <c r="F5688" s="151">
        <v>3</v>
      </c>
      <c r="G5688" s="151" t="s">
        <v>3113</v>
      </c>
      <c r="H5688" s="153">
        <v>9</v>
      </c>
      <c r="I5688" s="151">
        <v>17</v>
      </c>
      <c r="J5688" s="154" t="s">
        <v>72</v>
      </c>
    </row>
    <row r="5689" spans="1:10" x14ac:dyDescent="0.3">
      <c r="A5689" s="151">
        <v>5688</v>
      </c>
      <c r="B5689" s="151" t="s">
        <v>11973</v>
      </c>
      <c r="C5689" s="151" t="s">
        <v>11974</v>
      </c>
      <c r="D5689" s="151" t="s">
        <v>11967</v>
      </c>
      <c r="E5689" s="151" t="s">
        <v>11968</v>
      </c>
      <c r="F5689" s="151">
        <v>3</v>
      </c>
      <c r="G5689" s="151" t="s">
        <v>3113</v>
      </c>
      <c r="H5689" s="153">
        <v>9</v>
      </c>
      <c r="I5689" s="151">
        <v>17</v>
      </c>
      <c r="J5689" s="154" t="s">
        <v>72</v>
      </c>
    </row>
    <row r="5690" spans="1:10" x14ac:dyDescent="0.3">
      <c r="A5690" s="151">
        <v>5689</v>
      </c>
      <c r="B5690" s="151" t="s">
        <v>11975</v>
      </c>
      <c r="C5690" s="151" t="s">
        <v>11976</v>
      </c>
      <c r="D5690" s="151" t="s">
        <v>11967</v>
      </c>
      <c r="E5690" s="151" t="s">
        <v>11968</v>
      </c>
      <c r="F5690" s="151">
        <v>3</v>
      </c>
      <c r="G5690" s="151" t="s">
        <v>3113</v>
      </c>
      <c r="H5690" s="153">
        <v>9</v>
      </c>
      <c r="I5690" s="151">
        <v>17</v>
      </c>
      <c r="J5690" s="154" t="s">
        <v>72</v>
      </c>
    </row>
    <row r="5691" spans="1:10" x14ac:dyDescent="0.3">
      <c r="A5691" s="151">
        <v>5690</v>
      </c>
      <c r="B5691" s="151" t="s">
        <v>11977</v>
      </c>
      <c r="C5691" s="151" t="s">
        <v>11978</v>
      </c>
      <c r="D5691" s="151" t="s">
        <v>11967</v>
      </c>
      <c r="E5691" s="151" t="s">
        <v>11968</v>
      </c>
      <c r="F5691" s="151">
        <v>3</v>
      </c>
      <c r="G5691" s="151" t="s">
        <v>3113</v>
      </c>
      <c r="H5691" s="153">
        <v>9</v>
      </c>
      <c r="I5691" s="151">
        <v>17</v>
      </c>
      <c r="J5691" s="154" t="s">
        <v>72</v>
      </c>
    </row>
    <row r="5692" spans="1:10" x14ac:dyDescent="0.3">
      <c r="A5692" s="151">
        <v>5691</v>
      </c>
      <c r="B5692" s="151" t="s">
        <v>11979</v>
      </c>
      <c r="C5692" s="151" t="s">
        <v>11980</v>
      </c>
      <c r="D5692" s="151" t="s">
        <v>11967</v>
      </c>
      <c r="E5692" s="151" t="s">
        <v>11968</v>
      </c>
      <c r="F5692" s="151">
        <v>3</v>
      </c>
      <c r="G5692" s="151" t="s">
        <v>3113</v>
      </c>
      <c r="H5692" s="153">
        <v>9</v>
      </c>
      <c r="I5692" s="151">
        <v>17</v>
      </c>
      <c r="J5692" s="154" t="s">
        <v>72</v>
      </c>
    </row>
    <row r="5693" spans="1:10" x14ac:dyDescent="0.3">
      <c r="A5693" s="151">
        <v>5692</v>
      </c>
      <c r="B5693" s="151" t="s">
        <v>11981</v>
      </c>
      <c r="C5693" s="151" t="s">
        <v>11982</v>
      </c>
      <c r="D5693" s="151" t="s">
        <v>11967</v>
      </c>
      <c r="E5693" s="151" t="s">
        <v>11968</v>
      </c>
      <c r="F5693" s="151">
        <v>3</v>
      </c>
      <c r="G5693" s="151" t="s">
        <v>3113</v>
      </c>
      <c r="H5693" s="153">
        <v>9</v>
      </c>
      <c r="I5693" s="151">
        <v>17</v>
      </c>
      <c r="J5693" s="154" t="s">
        <v>72</v>
      </c>
    </row>
    <row r="5694" spans="1:10" x14ac:dyDescent="0.3">
      <c r="A5694" s="151">
        <v>5693</v>
      </c>
      <c r="B5694" s="151" t="s">
        <v>11983</v>
      </c>
      <c r="C5694" s="151" t="s">
        <v>11984</v>
      </c>
      <c r="D5694" s="151" t="s">
        <v>11967</v>
      </c>
      <c r="E5694" s="151" t="s">
        <v>11968</v>
      </c>
      <c r="F5694" s="151">
        <v>3</v>
      </c>
      <c r="G5694" s="151" t="s">
        <v>3113</v>
      </c>
      <c r="H5694" s="153">
        <v>7</v>
      </c>
      <c r="I5694" s="151">
        <v>13</v>
      </c>
      <c r="J5694" s="154" t="s">
        <v>75</v>
      </c>
    </row>
    <row r="5695" spans="1:10" x14ac:dyDescent="0.3">
      <c r="A5695" s="151">
        <v>5694</v>
      </c>
      <c r="B5695" s="151" t="s">
        <v>11985</v>
      </c>
      <c r="C5695" s="151" t="s">
        <v>11986</v>
      </c>
      <c r="D5695" s="151" t="s">
        <v>11967</v>
      </c>
      <c r="E5695" s="151" t="s">
        <v>11968</v>
      </c>
      <c r="F5695" s="151">
        <v>3</v>
      </c>
      <c r="G5695" s="151" t="s">
        <v>3113</v>
      </c>
      <c r="H5695" s="153">
        <v>7</v>
      </c>
      <c r="I5695" s="151">
        <v>13</v>
      </c>
      <c r="J5695" s="154" t="s">
        <v>75</v>
      </c>
    </row>
    <row r="5696" spans="1:10" x14ac:dyDescent="0.3">
      <c r="A5696" s="151">
        <v>5695</v>
      </c>
      <c r="B5696" s="151" t="s">
        <v>11987</v>
      </c>
      <c r="C5696" s="151" t="s">
        <v>11988</v>
      </c>
      <c r="D5696" s="151" t="s">
        <v>11967</v>
      </c>
      <c r="E5696" s="151" t="s">
        <v>11968</v>
      </c>
      <c r="F5696" s="151">
        <v>3</v>
      </c>
      <c r="G5696" s="151" t="s">
        <v>3113</v>
      </c>
      <c r="H5696" s="153">
        <v>7</v>
      </c>
      <c r="I5696" s="151">
        <v>13</v>
      </c>
      <c r="J5696" s="154" t="s">
        <v>75</v>
      </c>
    </row>
    <row r="5697" spans="1:10" x14ac:dyDescent="0.3">
      <c r="A5697" s="151">
        <v>5696</v>
      </c>
      <c r="B5697" s="151" t="s">
        <v>11989</v>
      </c>
      <c r="C5697" s="151" t="s">
        <v>11990</v>
      </c>
      <c r="D5697" s="151" t="s">
        <v>11967</v>
      </c>
      <c r="E5697" s="151" t="s">
        <v>11968</v>
      </c>
      <c r="F5697" s="151">
        <v>3</v>
      </c>
      <c r="G5697" s="151" t="s">
        <v>3113</v>
      </c>
      <c r="H5697" s="153">
        <v>9</v>
      </c>
      <c r="I5697" s="151">
        <v>17</v>
      </c>
      <c r="J5697" s="154" t="s">
        <v>72</v>
      </c>
    </row>
    <row r="5698" spans="1:10" x14ac:dyDescent="0.3">
      <c r="A5698" s="151">
        <v>5697</v>
      </c>
      <c r="B5698" s="151" t="s">
        <v>11991</v>
      </c>
      <c r="C5698" s="151" t="s">
        <v>11992</v>
      </c>
      <c r="D5698" s="151" t="s">
        <v>11967</v>
      </c>
      <c r="E5698" s="151" t="s">
        <v>11968</v>
      </c>
      <c r="F5698" s="151">
        <v>3</v>
      </c>
      <c r="G5698" s="151" t="s">
        <v>3113</v>
      </c>
      <c r="H5698" s="153">
        <v>7</v>
      </c>
      <c r="I5698" s="151">
        <v>13</v>
      </c>
      <c r="J5698" s="154" t="s">
        <v>75</v>
      </c>
    </row>
    <row r="5699" spans="1:10" x14ac:dyDescent="0.3">
      <c r="A5699" s="151">
        <v>5698</v>
      </c>
      <c r="B5699" s="151" t="s">
        <v>11993</v>
      </c>
      <c r="C5699" s="151" t="s">
        <v>11994</v>
      </c>
      <c r="D5699" s="151" t="s">
        <v>11967</v>
      </c>
      <c r="E5699" s="151" t="s">
        <v>11968</v>
      </c>
      <c r="F5699" s="151">
        <v>3</v>
      </c>
      <c r="G5699" s="151" t="s">
        <v>3113</v>
      </c>
      <c r="H5699" s="153">
        <v>7</v>
      </c>
      <c r="I5699" s="151">
        <v>13</v>
      </c>
      <c r="J5699" s="154" t="s">
        <v>75</v>
      </c>
    </row>
    <row r="5700" spans="1:10" x14ac:dyDescent="0.3">
      <c r="A5700" s="151">
        <v>5699</v>
      </c>
      <c r="B5700" s="151" t="s">
        <v>11995</v>
      </c>
      <c r="C5700" s="151" t="s">
        <v>11996</v>
      </c>
      <c r="D5700" s="151" t="s">
        <v>11967</v>
      </c>
      <c r="E5700" s="151" t="s">
        <v>11968</v>
      </c>
      <c r="F5700" s="151">
        <v>3</v>
      </c>
      <c r="G5700" s="151" t="s">
        <v>3113</v>
      </c>
      <c r="H5700" s="153">
        <v>7</v>
      </c>
      <c r="I5700" s="151">
        <v>13</v>
      </c>
      <c r="J5700" s="154" t="s">
        <v>75</v>
      </c>
    </row>
    <row r="5701" spans="1:10" x14ac:dyDescent="0.3">
      <c r="A5701" s="151">
        <v>5700</v>
      </c>
      <c r="B5701" s="151" t="s">
        <v>11997</v>
      </c>
      <c r="C5701" s="151" t="s">
        <v>11998</v>
      </c>
      <c r="D5701" s="151" t="s">
        <v>11999</v>
      </c>
      <c r="E5701" s="151" t="s">
        <v>12000</v>
      </c>
      <c r="F5701" s="151">
        <v>3</v>
      </c>
      <c r="G5701" s="151" t="s">
        <v>3113</v>
      </c>
      <c r="H5701" s="153">
        <v>6</v>
      </c>
      <c r="I5701" s="151">
        <v>9</v>
      </c>
      <c r="J5701" s="154" t="s">
        <v>277</v>
      </c>
    </row>
    <row r="5702" spans="1:10" x14ac:dyDescent="0.3">
      <c r="A5702" s="151">
        <v>5701</v>
      </c>
      <c r="B5702" s="151" t="s">
        <v>12001</v>
      </c>
      <c r="C5702" s="151" t="s">
        <v>12002</v>
      </c>
      <c r="D5702" s="151" t="s">
        <v>11999</v>
      </c>
      <c r="E5702" s="151" t="s">
        <v>12000</v>
      </c>
      <c r="F5702" s="151">
        <v>3</v>
      </c>
      <c r="G5702" s="151" t="s">
        <v>3113</v>
      </c>
      <c r="H5702" s="153">
        <v>6</v>
      </c>
      <c r="I5702" s="151">
        <v>9</v>
      </c>
      <c r="J5702" s="154" t="s">
        <v>277</v>
      </c>
    </row>
    <row r="5703" spans="1:10" x14ac:dyDescent="0.3">
      <c r="A5703" s="151">
        <v>5702</v>
      </c>
      <c r="B5703" s="151" t="s">
        <v>12003</v>
      </c>
      <c r="C5703" s="151" t="s">
        <v>12004</v>
      </c>
      <c r="D5703" s="151" t="s">
        <v>11999</v>
      </c>
      <c r="E5703" s="151" t="s">
        <v>12000</v>
      </c>
      <c r="F5703" s="151">
        <v>3</v>
      </c>
      <c r="G5703" s="151" t="s">
        <v>3113</v>
      </c>
      <c r="H5703" s="153">
        <v>6</v>
      </c>
      <c r="I5703" s="151">
        <v>9</v>
      </c>
      <c r="J5703" s="154" t="s">
        <v>277</v>
      </c>
    </row>
    <row r="5704" spans="1:10" x14ac:dyDescent="0.3">
      <c r="A5704" s="151">
        <v>5703</v>
      </c>
      <c r="B5704" s="151" t="s">
        <v>12005</v>
      </c>
      <c r="C5704" s="151" t="s">
        <v>12006</v>
      </c>
      <c r="D5704" s="151" t="s">
        <v>11999</v>
      </c>
      <c r="E5704" s="151" t="s">
        <v>12000</v>
      </c>
      <c r="F5704" s="151">
        <v>3</v>
      </c>
      <c r="G5704" s="151" t="s">
        <v>3113</v>
      </c>
      <c r="H5704" s="153">
        <v>9</v>
      </c>
      <c r="I5704" s="151">
        <v>17</v>
      </c>
      <c r="J5704" s="154" t="s">
        <v>72</v>
      </c>
    </row>
    <row r="5705" spans="1:10" x14ac:dyDescent="0.3">
      <c r="A5705" s="151">
        <v>5704</v>
      </c>
      <c r="B5705" s="151" t="s">
        <v>12007</v>
      </c>
      <c r="C5705" s="151" t="s">
        <v>12008</v>
      </c>
      <c r="D5705" s="151" t="s">
        <v>11999</v>
      </c>
      <c r="E5705" s="151" t="s">
        <v>12000</v>
      </c>
      <c r="F5705" s="151">
        <v>3</v>
      </c>
      <c r="G5705" s="151" t="s">
        <v>3113</v>
      </c>
      <c r="H5705" s="153">
        <v>6</v>
      </c>
      <c r="I5705" s="151">
        <v>9</v>
      </c>
      <c r="J5705" s="154" t="s">
        <v>277</v>
      </c>
    </row>
    <row r="5706" spans="1:10" x14ac:dyDescent="0.3">
      <c r="A5706" s="151">
        <v>5705</v>
      </c>
      <c r="B5706" s="151" t="s">
        <v>12009</v>
      </c>
      <c r="C5706" s="151" t="s">
        <v>12010</v>
      </c>
      <c r="D5706" s="151" t="s">
        <v>11999</v>
      </c>
      <c r="E5706" s="151" t="s">
        <v>12000</v>
      </c>
      <c r="F5706" s="151">
        <v>3</v>
      </c>
      <c r="G5706" s="151" t="s">
        <v>3113</v>
      </c>
      <c r="H5706" s="153">
        <v>9</v>
      </c>
      <c r="I5706" s="151">
        <v>17</v>
      </c>
      <c r="J5706" s="154" t="s">
        <v>72</v>
      </c>
    </row>
    <row r="5707" spans="1:10" x14ac:dyDescent="0.3">
      <c r="A5707" s="151">
        <v>5706</v>
      </c>
      <c r="B5707" s="151" t="s">
        <v>12011</v>
      </c>
      <c r="C5707" s="151" t="s">
        <v>12012</v>
      </c>
      <c r="D5707" s="151" t="s">
        <v>11999</v>
      </c>
      <c r="E5707" s="151" t="s">
        <v>12000</v>
      </c>
      <c r="F5707" s="151">
        <v>3</v>
      </c>
      <c r="G5707" s="151" t="s">
        <v>3113</v>
      </c>
      <c r="H5707" s="153">
        <v>9</v>
      </c>
      <c r="I5707" s="151">
        <v>17</v>
      </c>
      <c r="J5707" s="154" t="s">
        <v>72</v>
      </c>
    </row>
    <row r="5708" spans="1:10" x14ac:dyDescent="0.3">
      <c r="A5708" s="151">
        <v>5707</v>
      </c>
      <c r="B5708" s="151" t="s">
        <v>12013</v>
      </c>
      <c r="C5708" s="151" t="s">
        <v>12014</v>
      </c>
      <c r="D5708" s="151" t="s">
        <v>11999</v>
      </c>
      <c r="E5708" s="151" t="s">
        <v>12000</v>
      </c>
      <c r="F5708" s="151">
        <v>3</v>
      </c>
      <c r="G5708" s="151" t="s">
        <v>3113</v>
      </c>
      <c r="H5708" s="153">
        <v>6</v>
      </c>
      <c r="I5708" s="151">
        <v>9</v>
      </c>
      <c r="J5708" s="154" t="s">
        <v>277</v>
      </c>
    </row>
    <row r="5709" spans="1:10" x14ac:dyDescent="0.3">
      <c r="A5709" s="151">
        <v>5708</v>
      </c>
      <c r="B5709" s="151" t="s">
        <v>12015</v>
      </c>
      <c r="C5709" s="151" t="s">
        <v>12016</v>
      </c>
      <c r="D5709" s="151" t="s">
        <v>11999</v>
      </c>
      <c r="E5709" s="151" t="s">
        <v>12000</v>
      </c>
      <c r="F5709" s="151">
        <v>3</v>
      </c>
      <c r="G5709" s="151" t="s">
        <v>3113</v>
      </c>
      <c r="H5709" s="153">
        <v>9</v>
      </c>
      <c r="I5709" s="151">
        <v>17</v>
      </c>
      <c r="J5709" s="154" t="s">
        <v>72</v>
      </c>
    </row>
    <row r="5710" spans="1:10" x14ac:dyDescent="0.3">
      <c r="A5710" s="151">
        <v>5709</v>
      </c>
      <c r="B5710" s="151" t="s">
        <v>12017</v>
      </c>
      <c r="C5710" s="151" t="s">
        <v>12018</v>
      </c>
      <c r="D5710" s="151" t="s">
        <v>11999</v>
      </c>
      <c r="E5710" s="151" t="s">
        <v>12000</v>
      </c>
      <c r="F5710" s="151">
        <v>3</v>
      </c>
      <c r="G5710" s="151" t="s">
        <v>3113</v>
      </c>
      <c r="H5710" s="153">
        <v>6</v>
      </c>
      <c r="I5710" s="151">
        <v>9</v>
      </c>
      <c r="J5710" s="154" t="s">
        <v>277</v>
      </c>
    </row>
    <row r="5711" spans="1:10" x14ac:dyDescent="0.3">
      <c r="A5711" s="151">
        <v>5710</v>
      </c>
      <c r="B5711" s="151" t="s">
        <v>12019</v>
      </c>
      <c r="C5711" s="151" t="s">
        <v>12020</v>
      </c>
      <c r="D5711" s="151" t="s">
        <v>11999</v>
      </c>
      <c r="E5711" s="151" t="s">
        <v>12000</v>
      </c>
      <c r="F5711" s="151">
        <v>3</v>
      </c>
      <c r="G5711" s="151" t="s">
        <v>3113</v>
      </c>
      <c r="H5711" s="153">
        <v>6</v>
      </c>
      <c r="I5711" s="151">
        <v>9</v>
      </c>
      <c r="J5711" s="154" t="s">
        <v>277</v>
      </c>
    </row>
    <row r="5712" spans="1:10" x14ac:dyDescent="0.3">
      <c r="A5712" s="151">
        <v>5711</v>
      </c>
      <c r="B5712" s="151" t="s">
        <v>12021</v>
      </c>
      <c r="C5712" s="151" t="s">
        <v>12022</v>
      </c>
      <c r="D5712" s="151" t="s">
        <v>11999</v>
      </c>
      <c r="E5712" s="151" t="s">
        <v>12000</v>
      </c>
      <c r="F5712" s="151">
        <v>3</v>
      </c>
      <c r="G5712" s="151" t="s">
        <v>3113</v>
      </c>
      <c r="H5712" s="153">
        <v>6</v>
      </c>
      <c r="I5712" s="151">
        <v>9</v>
      </c>
      <c r="J5712" s="154" t="s">
        <v>277</v>
      </c>
    </row>
    <row r="5713" spans="1:10" x14ac:dyDescent="0.3">
      <c r="A5713" s="151">
        <v>5712</v>
      </c>
      <c r="B5713" s="151" t="s">
        <v>12023</v>
      </c>
      <c r="C5713" s="151" t="s">
        <v>12024</v>
      </c>
      <c r="D5713" s="151" t="s">
        <v>11999</v>
      </c>
      <c r="E5713" s="151" t="s">
        <v>12000</v>
      </c>
      <c r="F5713" s="151">
        <v>3</v>
      </c>
      <c r="G5713" s="151" t="s">
        <v>3113</v>
      </c>
      <c r="H5713" s="153">
        <v>6</v>
      </c>
      <c r="I5713" s="151">
        <v>9</v>
      </c>
      <c r="J5713" s="154" t="s">
        <v>277</v>
      </c>
    </row>
    <row r="5714" spans="1:10" x14ac:dyDescent="0.3">
      <c r="A5714" s="151">
        <v>5713</v>
      </c>
      <c r="B5714" s="151" t="s">
        <v>12025</v>
      </c>
      <c r="C5714" s="151" t="s">
        <v>12026</v>
      </c>
      <c r="D5714" s="151" t="s">
        <v>11999</v>
      </c>
      <c r="E5714" s="151" t="s">
        <v>12000</v>
      </c>
      <c r="F5714" s="151">
        <v>3</v>
      </c>
      <c r="G5714" s="151" t="s">
        <v>3113</v>
      </c>
      <c r="H5714" s="153">
        <v>6</v>
      </c>
      <c r="I5714" s="151">
        <v>9</v>
      </c>
      <c r="J5714" s="154" t="s">
        <v>277</v>
      </c>
    </row>
    <row r="5715" spans="1:10" x14ac:dyDescent="0.3">
      <c r="A5715" s="151">
        <v>5714</v>
      </c>
      <c r="B5715" s="151" t="s">
        <v>12027</v>
      </c>
      <c r="C5715" s="151" t="s">
        <v>12028</v>
      </c>
      <c r="D5715" s="151" t="s">
        <v>12029</v>
      </c>
      <c r="E5715" s="151" t="s">
        <v>12030</v>
      </c>
      <c r="F5715" s="151">
        <v>1</v>
      </c>
      <c r="G5715" s="151" t="s">
        <v>6757</v>
      </c>
      <c r="H5715" s="153">
        <v>6</v>
      </c>
      <c r="I5715" s="151">
        <v>8</v>
      </c>
      <c r="J5715" s="154" t="s">
        <v>277</v>
      </c>
    </row>
    <row r="5716" spans="1:10" x14ac:dyDescent="0.3">
      <c r="A5716" s="151">
        <v>5715</v>
      </c>
      <c r="B5716" s="151" t="s">
        <v>12031</v>
      </c>
      <c r="C5716" s="151" t="s">
        <v>12032</v>
      </c>
      <c r="D5716" s="151" t="s">
        <v>12029</v>
      </c>
      <c r="E5716" s="151" t="s">
        <v>12030</v>
      </c>
      <c r="F5716" s="151">
        <v>1</v>
      </c>
      <c r="G5716" s="151" t="s">
        <v>6757</v>
      </c>
      <c r="H5716" s="153">
        <v>9</v>
      </c>
      <c r="I5716" s="151">
        <v>17</v>
      </c>
      <c r="J5716" s="154" t="s">
        <v>72</v>
      </c>
    </row>
    <row r="5717" spans="1:10" x14ac:dyDescent="0.3">
      <c r="A5717" s="151">
        <v>5716</v>
      </c>
      <c r="B5717" s="151" t="s">
        <v>12033</v>
      </c>
      <c r="C5717" s="151" t="s">
        <v>12034</v>
      </c>
      <c r="D5717" s="151" t="s">
        <v>12029</v>
      </c>
      <c r="E5717" s="151" t="s">
        <v>12030</v>
      </c>
      <c r="F5717" s="151">
        <v>1</v>
      </c>
      <c r="G5717" s="151" t="s">
        <v>6757</v>
      </c>
      <c r="H5717" s="153">
        <v>6</v>
      </c>
      <c r="I5717" s="151">
        <v>8</v>
      </c>
      <c r="J5717" s="154" t="s">
        <v>277</v>
      </c>
    </row>
    <row r="5718" spans="1:10" x14ac:dyDescent="0.3">
      <c r="A5718" s="151">
        <v>5717</v>
      </c>
      <c r="B5718" s="151" t="s">
        <v>12035</v>
      </c>
      <c r="C5718" s="151" t="s">
        <v>12036</v>
      </c>
      <c r="D5718" s="151" t="s">
        <v>12029</v>
      </c>
      <c r="E5718" s="151" t="s">
        <v>12030</v>
      </c>
      <c r="F5718" s="151">
        <v>1</v>
      </c>
      <c r="G5718" s="151" t="s">
        <v>6757</v>
      </c>
      <c r="H5718" s="153">
        <v>6</v>
      </c>
      <c r="I5718" s="151">
        <v>8</v>
      </c>
      <c r="J5718" s="154" t="s">
        <v>277</v>
      </c>
    </row>
    <row r="5719" spans="1:10" x14ac:dyDescent="0.3">
      <c r="A5719" s="151">
        <v>5718</v>
      </c>
      <c r="B5719" s="151" t="s">
        <v>12037</v>
      </c>
      <c r="C5719" s="151" t="s">
        <v>12038</v>
      </c>
      <c r="D5719" s="151" t="s">
        <v>12029</v>
      </c>
      <c r="E5719" s="151" t="s">
        <v>12030</v>
      </c>
      <c r="F5719" s="151">
        <v>1</v>
      </c>
      <c r="G5719" s="151" t="s">
        <v>6757</v>
      </c>
      <c r="H5719" s="153">
        <v>9</v>
      </c>
      <c r="I5719" s="151">
        <v>17</v>
      </c>
      <c r="J5719" s="154" t="s">
        <v>72</v>
      </c>
    </row>
    <row r="5720" spans="1:10" x14ac:dyDescent="0.3">
      <c r="A5720" s="151">
        <v>5719</v>
      </c>
      <c r="B5720" s="151" t="s">
        <v>12039</v>
      </c>
      <c r="C5720" s="151" t="s">
        <v>12040</v>
      </c>
      <c r="D5720" s="151" t="s">
        <v>12029</v>
      </c>
      <c r="E5720" s="151" t="s">
        <v>12030</v>
      </c>
      <c r="F5720" s="151">
        <v>1</v>
      </c>
      <c r="G5720" s="151" t="s">
        <v>6757</v>
      </c>
      <c r="H5720" s="153">
        <v>9</v>
      </c>
      <c r="I5720" s="151">
        <v>17</v>
      </c>
      <c r="J5720" s="154" t="s">
        <v>72</v>
      </c>
    </row>
    <row r="5721" spans="1:10" x14ac:dyDescent="0.3">
      <c r="A5721" s="151">
        <v>5720</v>
      </c>
      <c r="B5721" s="151" t="s">
        <v>12041</v>
      </c>
      <c r="C5721" s="151" t="s">
        <v>12042</v>
      </c>
      <c r="D5721" s="151" t="s">
        <v>12029</v>
      </c>
      <c r="E5721" s="151" t="s">
        <v>12030</v>
      </c>
      <c r="F5721" s="151">
        <v>1</v>
      </c>
      <c r="G5721" s="151" t="s">
        <v>6757</v>
      </c>
      <c r="H5721" s="153">
        <v>6</v>
      </c>
      <c r="I5721" s="151">
        <v>8</v>
      </c>
      <c r="J5721" s="154" t="s">
        <v>277</v>
      </c>
    </row>
    <row r="5722" spans="1:10" x14ac:dyDescent="0.3">
      <c r="A5722" s="151">
        <v>5721</v>
      </c>
      <c r="B5722" s="151" t="s">
        <v>12043</v>
      </c>
      <c r="C5722" s="151" t="s">
        <v>12044</v>
      </c>
      <c r="D5722" s="151" t="s">
        <v>12029</v>
      </c>
      <c r="E5722" s="151" t="s">
        <v>12030</v>
      </c>
      <c r="F5722" s="151">
        <v>1</v>
      </c>
      <c r="G5722" s="151" t="s">
        <v>6757</v>
      </c>
      <c r="H5722" s="153">
        <v>6</v>
      </c>
      <c r="I5722" s="151">
        <v>8</v>
      </c>
      <c r="J5722" s="154" t="s">
        <v>277</v>
      </c>
    </row>
    <row r="5723" spans="1:10" x14ac:dyDescent="0.3">
      <c r="A5723" s="151">
        <v>5722</v>
      </c>
      <c r="B5723" s="151" t="s">
        <v>12045</v>
      </c>
      <c r="C5723" s="151" t="s">
        <v>12046</v>
      </c>
      <c r="D5723" s="151" t="s">
        <v>12029</v>
      </c>
      <c r="E5723" s="151" t="s">
        <v>12030</v>
      </c>
      <c r="F5723" s="151">
        <v>1</v>
      </c>
      <c r="G5723" s="151" t="s">
        <v>6757</v>
      </c>
      <c r="H5723" s="153">
        <v>9</v>
      </c>
      <c r="I5723" s="151">
        <v>17</v>
      </c>
      <c r="J5723" s="154" t="s">
        <v>72</v>
      </c>
    </row>
    <row r="5724" spans="1:10" x14ac:dyDescent="0.3">
      <c r="A5724" s="151">
        <v>5723</v>
      </c>
      <c r="B5724" s="151" t="s">
        <v>12047</v>
      </c>
      <c r="C5724" s="151" t="s">
        <v>12048</v>
      </c>
      <c r="D5724" s="151" t="s">
        <v>12029</v>
      </c>
      <c r="E5724" s="151" t="s">
        <v>12030</v>
      </c>
      <c r="F5724" s="151">
        <v>1</v>
      </c>
      <c r="G5724" s="151" t="s">
        <v>6757</v>
      </c>
      <c r="H5724" s="153">
        <v>9</v>
      </c>
      <c r="I5724" s="151">
        <v>17</v>
      </c>
      <c r="J5724" s="154" t="s">
        <v>72</v>
      </c>
    </row>
    <row r="5725" spans="1:10" x14ac:dyDescent="0.3">
      <c r="A5725" s="151">
        <v>5724</v>
      </c>
      <c r="B5725" s="151" t="s">
        <v>12049</v>
      </c>
      <c r="C5725" s="151" t="s">
        <v>12050</v>
      </c>
      <c r="D5725" s="151" t="s">
        <v>12029</v>
      </c>
      <c r="E5725" s="151" t="s">
        <v>12030</v>
      </c>
      <c r="F5725" s="151">
        <v>1</v>
      </c>
      <c r="G5725" s="151" t="s">
        <v>6757</v>
      </c>
      <c r="H5725" s="153">
        <v>9</v>
      </c>
      <c r="I5725" s="151">
        <v>17</v>
      </c>
      <c r="J5725" s="154" t="s">
        <v>72</v>
      </c>
    </row>
    <row r="5726" spans="1:10" x14ac:dyDescent="0.3">
      <c r="A5726" s="151">
        <v>5725</v>
      </c>
      <c r="B5726" s="151" t="s">
        <v>12051</v>
      </c>
      <c r="C5726" s="151" t="s">
        <v>12052</v>
      </c>
      <c r="D5726" s="151" t="s">
        <v>12053</v>
      </c>
      <c r="E5726" s="151" t="s">
        <v>12054</v>
      </c>
      <c r="F5726" s="151">
        <v>1</v>
      </c>
      <c r="G5726" s="151" t="s">
        <v>6757</v>
      </c>
      <c r="H5726" s="153">
        <v>8</v>
      </c>
      <c r="I5726" s="151">
        <v>16</v>
      </c>
      <c r="J5726" s="154" t="s">
        <v>161</v>
      </c>
    </row>
    <row r="5727" spans="1:10" x14ac:dyDescent="0.3">
      <c r="A5727" s="151">
        <v>5726</v>
      </c>
      <c r="B5727" s="151" t="s">
        <v>12055</v>
      </c>
      <c r="C5727" s="151" t="s">
        <v>12056</v>
      </c>
      <c r="D5727" s="151" t="s">
        <v>12053</v>
      </c>
      <c r="E5727" s="151" t="s">
        <v>12054</v>
      </c>
      <c r="F5727" s="151">
        <v>1</v>
      </c>
      <c r="G5727" s="151" t="s">
        <v>6757</v>
      </c>
      <c r="H5727" s="153">
        <v>8</v>
      </c>
      <c r="I5727" s="151">
        <v>16</v>
      </c>
      <c r="J5727" s="154" t="s">
        <v>161</v>
      </c>
    </row>
    <row r="5728" spans="1:10" x14ac:dyDescent="0.3">
      <c r="A5728" s="151">
        <v>5727</v>
      </c>
      <c r="B5728" s="151" t="s">
        <v>12057</v>
      </c>
      <c r="C5728" s="151" t="s">
        <v>12058</v>
      </c>
      <c r="D5728" s="151" t="s">
        <v>12053</v>
      </c>
      <c r="E5728" s="151" t="s">
        <v>12054</v>
      </c>
      <c r="F5728" s="151">
        <v>1</v>
      </c>
      <c r="G5728" s="151" t="s">
        <v>6757</v>
      </c>
      <c r="H5728" s="153">
        <v>8</v>
      </c>
      <c r="I5728" s="151">
        <v>16</v>
      </c>
      <c r="J5728" s="154" t="s">
        <v>161</v>
      </c>
    </row>
    <row r="5729" spans="1:10" x14ac:dyDescent="0.3">
      <c r="A5729" s="151">
        <v>5728</v>
      </c>
      <c r="B5729" s="151" t="s">
        <v>12059</v>
      </c>
      <c r="C5729" s="151" t="s">
        <v>12060</v>
      </c>
      <c r="D5729" s="151" t="s">
        <v>12053</v>
      </c>
      <c r="E5729" s="151" t="s">
        <v>12054</v>
      </c>
      <c r="F5729" s="151">
        <v>1</v>
      </c>
      <c r="G5729" s="151" t="s">
        <v>6757</v>
      </c>
      <c r="H5729" s="153">
        <v>8</v>
      </c>
      <c r="I5729" s="151">
        <v>16</v>
      </c>
      <c r="J5729" s="154" t="s">
        <v>161</v>
      </c>
    </row>
    <row r="5730" spans="1:10" x14ac:dyDescent="0.3">
      <c r="A5730" s="151">
        <v>5729</v>
      </c>
      <c r="B5730" s="151" t="s">
        <v>12061</v>
      </c>
      <c r="C5730" s="151" t="s">
        <v>12062</v>
      </c>
      <c r="D5730" s="151" t="s">
        <v>12053</v>
      </c>
      <c r="E5730" s="151" t="s">
        <v>12054</v>
      </c>
      <c r="F5730" s="151">
        <v>1</v>
      </c>
      <c r="G5730" s="151" t="s">
        <v>6757</v>
      </c>
      <c r="H5730" s="153">
        <v>9</v>
      </c>
      <c r="I5730" s="151">
        <v>17</v>
      </c>
      <c r="J5730" s="154" t="s">
        <v>72</v>
      </c>
    </row>
    <row r="5731" spans="1:10" x14ac:dyDescent="0.3">
      <c r="A5731" s="151">
        <v>5730</v>
      </c>
      <c r="B5731" s="151" t="s">
        <v>12063</v>
      </c>
      <c r="C5731" s="151" t="s">
        <v>12064</v>
      </c>
      <c r="D5731" s="151" t="s">
        <v>12053</v>
      </c>
      <c r="E5731" s="151" t="s">
        <v>12054</v>
      </c>
      <c r="F5731" s="151">
        <v>1</v>
      </c>
      <c r="G5731" s="151" t="s">
        <v>6757</v>
      </c>
      <c r="H5731" s="153">
        <v>9</v>
      </c>
      <c r="I5731" s="151">
        <v>17</v>
      </c>
      <c r="J5731" s="154" t="s">
        <v>72</v>
      </c>
    </row>
    <row r="5732" spans="1:10" x14ac:dyDescent="0.3">
      <c r="A5732" s="151">
        <v>5731</v>
      </c>
      <c r="B5732" s="151" t="s">
        <v>12065</v>
      </c>
      <c r="C5732" s="151" t="s">
        <v>12066</v>
      </c>
      <c r="D5732" s="151" t="s">
        <v>12053</v>
      </c>
      <c r="E5732" s="151" t="s">
        <v>12054</v>
      </c>
      <c r="F5732" s="151">
        <v>1</v>
      </c>
      <c r="G5732" s="151" t="s">
        <v>6757</v>
      </c>
      <c r="H5732" s="153">
        <v>8</v>
      </c>
      <c r="I5732" s="151">
        <v>16</v>
      </c>
      <c r="J5732" s="154" t="s">
        <v>161</v>
      </c>
    </row>
    <row r="5733" spans="1:10" x14ac:dyDescent="0.3">
      <c r="A5733" s="151">
        <v>5732</v>
      </c>
      <c r="B5733" s="151" t="s">
        <v>12067</v>
      </c>
      <c r="C5733" s="151" t="s">
        <v>12068</v>
      </c>
      <c r="D5733" s="151" t="s">
        <v>12053</v>
      </c>
      <c r="E5733" s="151" t="s">
        <v>12054</v>
      </c>
      <c r="F5733" s="151">
        <v>1</v>
      </c>
      <c r="G5733" s="151" t="s">
        <v>6757</v>
      </c>
      <c r="H5733" s="153">
        <v>9</v>
      </c>
      <c r="I5733" s="151">
        <v>17</v>
      </c>
      <c r="J5733" s="154" t="s">
        <v>72</v>
      </c>
    </row>
    <row r="5734" spans="1:10" x14ac:dyDescent="0.3">
      <c r="A5734" s="151">
        <v>5733</v>
      </c>
      <c r="B5734" s="151" t="s">
        <v>12069</v>
      </c>
      <c r="C5734" s="151" t="s">
        <v>12070</v>
      </c>
      <c r="D5734" s="151" t="s">
        <v>12053</v>
      </c>
      <c r="E5734" s="151" t="s">
        <v>12054</v>
      </c>
      <c r="F5734" s="151">
        <v>1</v>
      </c>
      <c r="G5734" s="151" t="s">
        <v>6757</v>
      </c>
      <c r="H5734" s="153">
        <v>8</v>
      </c>
      <c r="I5734" s="151">
        <v>16</v>
      </c>
      <c r="J5734" s="154" t="s">
        <v>161</v>
      </c>
    </row>
    <row r="5735" spans="1:10" x14ac:dyDescent="0.3">
      <c r="A5735" s="151">
        <v>5734</v>
      </c>
      <c r="B5735" s="151" t="s">
        <v>12071</v>
      </c>
      <c r="C5735" s="151" t="s">
        <v>12072</v>
      </c>
      <c r="D5735" s="151" t="s">
        <v>12053</v>
      </c>
      <c r="E5735" s="151" t="s">
        <v>12054</v>
      </c>
      <c r="F5735" s="151">
        <v>1</v>
      </c>
      <c r="G5735" s="151" t="s">
        <v>6757</v>
      </c>
      <c r="H5735" s="153">
        <v>8</v>
      </c>
      <c r="I5735" s="151">
        <v>16</v>
      </c>
      <c r="J5735" s="154" t="s">
        <v>161</v>
      </c>
    </row>
    <row r="5736" spans="1:10" x14ac:dyDescent="0.3">
      <c r="A5736" s="151">
        <v>5735</v>
      </c>
      <c r="B5736" s="151" t="s">
        <v>12073</v>
      </c>
      <c r="C5736" s="151" t="s">
        <v>12074</v>
      </c>
      <c r="D5736" s="151" t="s">
        <v>12053</v>
      </c>
      <c r="E5736" s="151" t="s">
        <v>12054</v>
      </c>
      <c r="F5736" s="151">
        <v>1</v>
      </c>
      <c r="G5736" s="151" t="s">
        <v>6757</v>
      </c>
      <c r="H5736" s="153">
        <v>9</v>
      </c>
      <c r="I5736" s="151">
        <v>17</v>
      </c>
      <c r="J5736" s="154" t="s">
        <v>72</v>
      </c>
    </row>
    <row r="5737" spans="1:10" x14ac:dyDescent="0.3">
      <c r="A5737" s="151">
        <v>5736</v>
      </c>
      <c r="B5737" s="151" t="s">
        <v>12075</v>
      </c>
      <c r="C5737" s="151" t="s">
        <v>12076</v>
      </c>
      <c r="D5737" s="151" t="s">
        <v>12053</v>
      </c>
      <c r="E5737" s="151" t="s">
        <v>12054</v>
      </c>
      <c r="F5737" s="151">
        <v>1</v>
      </c>
      <c r="G5737" s="151" t="s">
        <v>6757</v>
      </c>
      <c r="H5737" s="153">
        <v>9</v>
      </c>
      <c r="I5737" s="151">
        <v>17</v>
      </c>
      <c r="J5737" s="154" t="s">
        <v>72</v>
      </c>
    </row>
    <row r="5738" spans="1:10" x14ac:dyDescent="0.3">
      <c r="A5738" s="151">
        <v>5737</v>
      </c>
      <c r="B5738" s="151" t="s">
        <v>12077</v>
      </c>
      <c r="C5738" s="151" t="s">
        <v>12078</v>
      </c>
      <c r="D5738" s="151" t="s">
        <v>12053</v>
      </c>
      <c r="E5738" s="151" t="s">
        <v>12054</v>
      </c>
      <c r="F5738" s="151">
        <v>1</v>
      </c>
      <c r="G5738" s="151" t="s">
        <v>6757</v>
      </c>
      <c r="H5738" s="153">
        <v>9</v>
      </c>
      <c r="I5738" s="151">
        <v>17</v>
      </c>
      <c r="J5738" s="154" t="s">
        <v>72</v>
      </c>
    </row>
    <row r="5739" spans="1:10" x14ac:dyDescent="0.3">
      <c r="A5739" s="151">
        <v>5738</v>
      </c>
      <c r="B5739" s="151" t="s">
        <v>12079</v>
      </c>
      <c r="C5739" s="151" t="s">
        <v>12080</v>
      </c>
      <c r="D5739" s="151" t="s">
        <v>12053</v>
      </c>
      <c r="E5739" s="151" t="s">
        <v>12054</v>
      </c>
      <c r="F5739" s="151">
        <v>1</v>
      </c>
      <c r="G5739" s="151" t="s">
        <v>6757</v>
      </c>
      <c r="H5739" s="153">
        <v>9</v>
      </c>
      <c r="I5739" s="151">
        <v>17</v>
      </c>
      <c r="J5739" s="154" t="s">
        <v>72</v>
      </c>
    </row>
    <row r="5740" spans="1:10" x14ac:dyDescent="0.3">
      <c r="A5740" s="151">
        <v>5739</v>
      </c>
      <c r="B5740" s="151" t="s">
        <v>12081</v>
      </c>
      <c r="C5740" s="151" t="s">
        <v>12082</v>
      </c>
      <c r="D5740" s="151" t="s">
        <v>12053</v>
      </c>
      <c r="E5740" s="151" t="s">
        <v>12054</v>
      </c>
      <c r="F5740" s="151">
        <v>1</v>
      </c>
      <c r="G5740" s="151" t="s">
        <v>6757</v>
      </c>
      <c r="H5740" s="153">
        <v>9</v>
      </c>
      <c r="I5740" s="151">
        <v>17</v>
      </c>
      <c r="J5740" s="154" t="s">
        <v>72</v>
      </c>
    </row>
    <row r="5741" spans="1:10" x14ac:dyDescent="0.3">
      <c r="A5741" s="151">
        <v>5740</v>
      </c>
      <c r="B5741" s="151" t="s">
        <v>12083</v>
      </c>
      <c r="C5741" s="151" t="s">
        <v>12084</v>
      </c>
      <c r="D5741" s="151" t="s">
        <v>12053</v>
      </c>
      <c r="E5741" s="151" t="s">
        <v>12054</v>
      </c>
      <c r="F5741" s="151">
        <v>1</v>
      </c>
      <c r="G5741" s="151" t="s">
        <v>6757</v>
      </c>
      <c r="H5741" s="153">
        <v>9</v>
      </c>
      <c r="I5741" s="151">
        <v>17</v>
      </c>
      <c r="J5741" s="154" t="s">
        <v>72</v>
      </c>
    </row>
    <row r="5742" spans="1:10" x14ac:dyDescent="0.3">
      <c r="A5742" s="151">
        <v>5741</v>
      </c>
      <c r="B5742" s="151" t="s">
        <v>12085</v>
      </c>
      <c r="C5742" s="151" t="s">
        <v>12086</v>
      </c>
      <c r="D5742" s="151" t="s">
        <v>12053</v>
      </c>
      <c r="E5742" s="151" t="s">
        <v>12054</v>
      </c>
      <c r="F5742" s="151">
        <v>1</v>
      </c>
      <c r="G5742" s="151" t="s">
        <v>6757</v>
      </c>
      <c r="H5742" s="153">
        <v>6</v>
      </c>
      <c r="I5742" s="151">
        <v>8</v>
      </c>
      <c r="J5742" s="154" t="s">
        <v>277</v>
      </c>
    </row>
    <row r="5743" spans="1:10" x14ac:dyDescent="0.3">
      <c r="A5743" s="151">
        <v>5742</v>
      </c>
      <c r="B5743" s="151" t="s">
        <v>12087</v>
      </c>
      <c r="C5743" s="151" t="s">
        <v>12088</v>
      </c>
      <c r="D5743" s="151" t="s">
        <v>12053</v>
      </c>
      <c r="E5743" s="151" t="s">
        <v>12054</v>
      </c>
      <c r="F5743" s="151">
        <v>1</v>
      </c>
      <c r="G5743" s="151" t="s">
        <v>6757</v>
      </c>
      <c r="H5743" s="153">
        <v>6</v>
      </c>
      <c r="I5743" s="151">
        <v>8</v>
      </c>
      <c r="J5743" s="154" t="s">
        <v>277</v>
      </c>
    </row>
    <row r="5744" spans="1:10" x14ac:dyDescent="0.3">
      <c r="A5744" s="151">
        <v>5743</v>
      </c>
      <c r="B5744" s="151" t="s">
        <v>12089</v>
      </c>
      <c r="C5744" s="151" t="s">
        <v>12090</v>
      </c>
      <c r="D5744" s="151" t="s">
        <v>12053</v>
      </c>
      <c r="E5744" s="151" t="s">
        <v>12054</v>
      </c>
      <c r="F5744" s="151">
        <v>1</v>
      </c>
      <c r="G5744" s="151" t="s">
        <v>6757</v>
      </c>
      <c r="H5744" s="153">
        <v>6</v>
      </c>
      <c r="I5744" s="151">
        <v>8</v>
      </c>
      <c r="J5744" s="154" t="s">
        <v>277</v>
      </c>
    </row>
    <row r="5745" spans="1:10" x14ac:dyDescent="0.3">
      <c r="A5745" s="151">
        <v>5744</v>
      </c>
      <c r="B5745" s="151" t="s">
        <v>12091</v>
      </c>
      <c r="C5745" s="151" t="s">
        <v>12092</v>
      </c>
      <c r="D5745" s="151" t="s">
        <v>12053</v>
      </c>
      <c r="E5745" s="151" t="s">
        <v>12054</v>
      </c>
      <c r="F5745" s="151">
        <v>1</v>
      </c>
      <c r="G5745" s="151" t="s">
        <v>6757</v>
      </c>
      <c r="H5745" s="153">
        <v>6</v>
      </c>
      <c r="I5745" s="151">
        <v>8</v>
      </c>
      <c r="J5745" s="154" t="s">
        <v>277</v>
      </c>
    </row>
    <row r="5746" spans="1:10" x14ac:dyDescent="0.3">
      <c r="A5746" s="151">
        <v>5745</v>
      </c>
      <c r="B5746" s="151" t="s">
        <v>12093</v>
      </c>
      <c r="C5746" s="151" t="s">
        <v>12094</v>
      </c>
      <c r="D5746" s="151" t="s">
        <v>12053</v>
      </c>
      <c r="E5746" s="151" t="s">
        <v>12054</v>
      </c>
      <c r="F5746" s="151">
        <v>1</v>
      </c>
      <c r="G5746" s="151" t="s">
        <v>6757</v>
      </c>
      <c r="H5746" s="153">
        <v>6</v>
      </c>
      <c r="I5746" s="151">
        <v>8</v>
      </c>
      <c r="J5746" s="154" t="s">
        <v>277</v>
      </c>
    </row>
    <row r="5747" spans="1:10" x14ac:dyDescent="0.3">
      <c r="A5747" s="151">
        <v>5746</v>
      </c>
      <c r="B5747" s="151" t="s">
        <v>12095</v>
      </c>
      <c r="C5747" s="151" t="s">
        <v>12096</v>
      </c>
      <c r="D5747" s="151" t="s">
        <v>12053</v>
      </c>
      <c r="E5747" s="151" t="s">
        <v>12054</v>
      </c>
      <c r="F5747" s="151">
        <v>1</v>
      </c>
      <c r="G5747" s="151" t="s">
        <v>6757</v>
      </c>
      <c r="H5747" s="153">
        <v>9</v>
      </c>
      <c r="I5747" s="151">
        <v>17</v>
      </c>
      <c r="J5747" s="154" t="s">
        <v>72</v>
      </c>
    </row>
    <row r="5748" spans="1:10" x14ac:dyDescent="0.3">
      <c r="A5748" s="151">
        <v>5747</v>
      </c>
      <c r="B5748" s="151" t="s">
        <v>12097</v>
      </c>
      <c r="C5748" s="151" t="s">
        <v>12098</v>
      </c>
      <c r="D5748" s="151" t="s">
        <v>12099</v>
      </c>
      <c r="E5748" s="151" t="s">
        <v>12100</v>
      </c>
      <c r="F5748" s="151">
        <v>1</v>
      </c>
      <c r="G5748" s="151" t="s">
        <v>6757</v>
      </c>
      <c r="H5748" s="153">
        <v>9</v>
      </c>
      <c r="I5748" s="151">
        <v>17</v>
      </c>
      <c r="J5748" s="154" t="s">
        <v>72</v>
      </c>
    </row>
    <row r="5749" spans="1:10" x14ac:dyDescent="0.3">
      <c r="A5749" s="151">
        <v>5748</v>
      </c>
      <c r="B5749" s="151" t="s">
        <v>12101</v>
      </c>
      <c r="C5749" s="151" t="s">
        <v>12102</v>
      </c>
      <c r="D5749" s="151" t="s">
        <v>12099</v>
      </c>
      <c r="E5749" s="151" t="s">
        <v>12100</v>
      </c>
      <c r="F5749" s="151">
        <v>1</v>
      </c>
      <c r="G5749" s="151" t="s">
        <v>6757</v>
      </c>
      <c r="H5749" s="153">
        <v>9</v>
      </c>
      <c r="I5749" s="151">
        <v>17</v>
      </c>
      <c r="J5749" s="154" t="s">
        <v>72</v>
      </c>
    </row>
    <row r="5750" spans="1:10" x14ac:dyDescent="0.3">
      <c r="A5750" s="151">
        <v>5749</v>
      </c>
      <c r="B5750" s="151" t="s">
        <v>12103</v>
      </c>
      <c r="C5750" s="151" t="s">
        <v>12104</v>
      </c>
      <c r="D5750" s="151" t="s">
        <v>12099</v>
      </c>
      <c r="E5750" s="151" t="s">
        <v>12100</v>
      </c>
      <c r="F5750" s="151">
        <v>1</v>
      </c>
      <c r="G5750" s="151" t="s">
        <v>6757</v>
      </c>
      <c r="H5750" s="153">
        <v>9</v>
      </c>
      <c r="I5750" s="151">
        <v>17</v>
      </c>
      <c r="J5750" s="154" t="s">
        <v>72</v>
      </c>
    </row>
    <row r="5751" spans="1:10" x14ac:dyDescent="0.3">
      <c r="A5751" s="151">
        <v>5750</v>
      </c>
      <c r="B5751" s="151" t="s">
        <v>12105</v>
      </c>
      <c r="C5751" s="151" t="s">
        <v>12106</v>
      </c>
      <c r="D5751" s="151" t="s">
        <v>12099</v>
      </c>
      <c r="E5751" s="151" t="s">
        <v>12100</v>
      </c>
      <c r="F5751" s="151">
        <v>1</v>
      </c>
      <c r="G5751" s="151" t="s">
        <v>6757</v>
      </c>
      <c r="H5751" s="153">
        <v>9</v>
      </c>
      <c r="I5751" s="151">
        <v>17</v>
      </c>
      <c r="J5751" s="154" t="s">
        <v>72</v>
      </c>
    </row>
    <row r="5752" spans="1:10" x14ac:dyDescent="0.3">
      <c r="A5752" s="151">
        <v>5751</v>
      </c>
      <c r="B5752" s="151" t="s">
        <v>12107</v>
      </c>
      <c r="C5752" s="151" t="s">
        <v>12108</v>
      </c>
      <c r="D5752" s="151" t="s">
        <v>12099</v>
      </c>
      <c r="E5752" s="151" t="s">
        <v>12100</v>
      </c>
      <c r="F5752" s="151">
        <v>1</v>
      </c>
      <c r="G5752" s="151" t="s">
        <v>6757</v>
      </c>
      <c r="H5752" s="153">
        <v>9</v>
      </c>
      <c r="I5752" s="151">
        <v>17</v>
      </c>
      <c r="J5752" s="154" t="s">
        <v>72</v>
      </c>
    </row>
    <row r="5753" spans="1:10" x14ac:dyDescent="0.3">
      <c r="A5753" s="151">
        <v>5752</v>
      </c>
      <c r="B5753" s="151" t="s">
        <v>12109</v>
      </c>
      <c r="C5753" s="151" t="s">
        <v>12110</v>
      </c>
      <c r="D5753" s="151" t="s">
        <v>12099</v>
      </c>
      <c r="E5753" s="151" t="s">
        <v>12100</v>
      </c>
      <c r="F5753" s="151">
        <v>1</v>
      </c>
      <c r="G5753" s="151" t="s">
        <v>6757</v>
      </c>
      <c r="H5753" s="153">
        <v>9</v>
      </c>
      <c r="I5753" s="151">
        <v>17</v>
      </c>
      <c r="J5753" s="154" t="s">
        <v>72</v>
      </c>
    </row>
    <row r="5754" spans="1:10" x14ac:dyDescent="0.3">
      <c r="A5754" s="151">
        <v>5753</v>
      </c>
      <c r="B5754" s="151" t="s">
        <v>12111</v>
      </c>
      <c r="C5754" s="151" t="s">
        <v>12112</v>
      </c>
      <c r="D5754" s="151" t="s">
        <v>12099</v>
      </c>
      <c r="E5754" s="151" t="s">
        <v>12100</v>
      </c>
      <c r="F5754" s="151">
        <v>1</v>
      </c>
      <c r="G5754" s="151" t="s">
        <v>6757</v>
      </c>
      <c r="H5754" s="153">
        <v>9</v>
      </c>
      <c r="I5754" s="151">
        <v>17</v>
      </c>
      <c r="J5754" s="154" t="s">
        <v>88</v>
      </c>
    </row>
    <row r="5755" spans="1:10" x14ac:dyDescent="0.3">
      <c r="A5755" s="151">
        <v>5754</v>
      </c>
      <c r="B5755" s="151" t="s">
        <v>12113</v>
      </c>
      <c r="C5755" s="151" t="s">
        <v>12114</v>
      </c>
      <c r="D5755" s="151" t="s">
        <v>12099</v>
      </c>
      <c r="E5755" s="151" t="s">
        <v>12100</v>
      </c>
      <c r="F5755" s="151">
        <v>1</v>
      </c>
      <c r="G5755" s="151" t="s">
        <v>6757</v>
      </c>
      <c r="H5755" s="153">
        <v>9</v>
      </c>
      <c r="I5755" s="151">
        <v>17</v>
      </c>
      <c r="J5755" s="154" t="s">
        <v>72</v>
      </c>
    </row>
    <row r="5756" spans="1:10" x14ac:dyDescent="0.3">
      <c r="A5756" s="151">
        <v>5755</v>
      </c>
      <c r="B5756" s="151" t="s">
        <v>12115</v>
      </c>
      <c r="C5756" s="151" t="s">
        <v>12116</v>
      </c>
      <c r="D5756" s="151" t="s">
        <v>12099</v>
      </c>
      <c r="E5756" s="151" t="s">
        <v>12100</v>
      </c>
      <c r="F5756" s="151">
        <v>1</v>
      </c>
      <c r="G5756" s="151" t="s">
        <v>6757</v>
      </c>
      <c r="H5756" s="153">
        <v>9</v>
      </c>
      <c r="I5756" s="151">
        <v>17</v>
      </c>
      <c r="J5756" s="154" t="s">
        <v>72</v>
      </c>
    </row>
    <row r="5757" spans="1:10" x14ac:dyDescent="0.3">
      <c r="A5757" s="151">
        <v>5756</v>
      </c>
      <c r="B5757" s="151" t="s">
        <v>12117</v>
      </c>
      <c r="C5757" s="151" t="s">
        <v>12118</v>
      </c>
      <c r="D5757" s="151" t="s">
        <v>12119</v>
      </c>
      <c r="E5757" s="151" t="s">
        <v>12120</v>
      </c>
      <c r="F5757" s="151">
        <v>1</v>
      </c>
      <c r="G5757" s="151" t="s">
        <v>6757</v>
      </c>
      <c r="H5757" s="153">
        <v>9</v>
      </c>
      <c r="I5757" s="151">
        <v>17</v>
      </c>
      <c r="J5757" s="154" t="s">
        <v>72</v>
      </c>
    </row>
    <row r="5758" spans="1:10" x14ac:dyDescent="0.3">
      <c r="A5758" s="151">
        <v>5757</v>
      </c>
      <c r="B5758" s="151" t="s">
        <v>12121</v>
      </c>
      <c r="C5758" s="151" t="s">
        <v>12122</v>
      </c>
      <c r="D5758" s="151" t="s">
        <v>12119</v>
      </c>
      <c r="E5758" s="151" t="s">
        <v>12120</v>
      </c>
      <c r="F5758" s="151">
        <v>1</v>
      </c>
      <c r="G5758" s="151" t="s">
        <v>6757</v>
      </c>
      <c r="H5758" s="153">
        <v>6</v>
      </c>
      <c r="I5758" s="151">
        <v>8</v>
      </c>
      <c r="J5758" s="154" t="s">
        <v>277</v>
      </c>
    </row>
    <row r="5759" spans="1:10" x14ac:dyDescent="0.3">
      <c r="A5759" s="151">
        <v>5758</v>
      </c>
      <c r="B5759" s="151" t="s">
        <v>12123</v>
      </c>
      <c r="C5759" s="151" t="s">
        <v>12124</v>
      </c>
      <c r="D5759" s="151" t="s">
        <v>12119</v>
      </c>
      <c r="E5759" s="151" t="s">
        <v>12120</v>
      </c>
      <c r="F5759" s="151">
        <v>1</v>
      </c>
      <c r="G5759" s="151" t="s">
        <v>6757</v>
      </c>
      <c r="H5759" s="153">
        <v>6</v>
      </c>
      <c r="I5759" s="151">
        <v>8</v>
      </c>
      <c r="J5759" s="154" t="s">
        <v>277</v>
      </c>
    </row>
    <row r="5760" spans="1:10" x14ac:dyDescent="0.3">
      <c r="A5760" s="151">
        <v>5759</v>
      </c>
      <c r="B5760" s="151" t="s">
        <v>12125</v>
      </c>
      <c r="C5760" s="151" t="s">
        <v>12126</v>
      </c>
      <c r="D5760" s="151" t="s">
        <v>12119</v>
      </c>
      <c r="E5760" s="151" t="s">
        <v>12120</v>
      </c>
      <c r="F5760" s="151">
        <v>1</v>
      </c>
      <c r="G5760" s="151" t="s">
        <v>6757</v>
      </c>
      <c r="H5760" s="153">
        <v>9</v>
      </c>
      <c r="I5760" s="151">
        <v>17</v>
      </c>
      <c r="J5760" s="154" t="s">
        <v>72</v>
      </c>
    </row>
    <row r="5761" spans="1:10" x14ac:dyDescent="0.3">
      <c r="A5761" s="151">
        <v>5760</v>
      </c>
      <c r="B5761" s="151" t="s">
        <v>12127</v>
      </c>
      <c r="C5761" s="151" t="s">
        <v>12128</v>
      </c>
      <c r="D5761" s="151" t="s">
        <v>12119</v>
      </c>
      <c r="E5761" s="151" t="s">
        <v>12120</v>
      </c>
      <c r="F5761" s="151">
        <v>1</v>
      </c>
      <c r="G5761" s="151" t="s">
        <v>6757</v>
      </c>
      <c r="H5761" s="153">
        <v>9</v>
      </c>
      <c r="I5761" s="151">
        <v>17</v>
      </c>
      <c r="J5761" s="154" t="s">
        <v>72</v>
      </c>
    </row>
    <row r="5762" spans="1:10" x14ac:dyDescent="0.3">
      <c r="A5762" s="151">
        <v>5761</v>
      </c>
      <c r="B5762" s="151" t="s">
        <v>12129</v>
      </c>
      <c r="C5762" s="151" t="s">
        <v>12130</v>
      </c>
      <c r="D5762" s="151" t="s">
        <v>12119</v>
      </c>
      <c r="E5762" s="151" t="s">
        <v>12120</v>
      </c>
      <c r="F5762" s="151">
        <v>1</v>
      </c>
      <c r="G5762" s="151" t="s">
        <v>6757</v>
      </c>
      <c r="H5762" s="153">
        <v>9</v>
      </c>
      <c r="I5762" s="151">
        <v>17</v>
      </c>
      <c r="J5762" s="154" t="s">
        <v>88</v>
      </c>
    </row>
    <row r="5763" spans="1:10" x14ac:dyDescent="0.3">
      <c r="A5763" s="151">
        <v>5762</v>
      </c>
      <c r="B5763" s="151" t="s">
        <v>12131</v>
      </c>
      <c r="C5763" s="151" t="s">
        <v>12132</v>
      </c>
      <c r="D5763" s="151" t="s">
        <v>12119</v>
      </c>
      <c r="E5763" s="151" t="s">
        <v>12120</v>
      </c>
      <c r="F5763" s="151">
        <v>1</v>
      </c>
      <c r="G5763" s="151" t="s">
        <v>6757</v>
      </c>
      <c r="H5763" s="153">
        <v>9</v>
      </c>
      <c r="I5763" s="151">
        <v>17</v>
      </c>
      <c r="J5763" s="154" t="s">
        <v>72</v>
      </c>
    </row>
    <row r="5764" spans="1:10" x14ac:dyDescent="0.3">
      <c r="A5764" s="151">
        <v>5763</v>
      </c>
      <c r="B5764" s="151" t="s">
        <v>12133</v>
      </c>
      <c r="C5764" s="151" t="s">
        <v>12134</v>
      </c>
      <c r="D5764" s="151" t="s">
        <v>12119</v>
      </c>
      <c r="E5764" s="151" t="s">
        <v>12120</v>
      </c>
      <c r="F5764" s="151">
        <v>1</v>
      </c>
      <c r="G5764" s="151" t="s">
        <v>6757</v>
      </c>
      <c r="H5764" s="153">
        <v>9</v>
      </c>
      <c r="I5764" s="151">
        <v>17</v>
      </c>
      <c r="J5764" s="154" t="s">
        <v>72</v>
      </c>
    </row>
    <row r="5765" spans="1:10" x14ac:dyDescent="0.3">
      <c r="A5765" s="151">
        <v>5764</v>
      </c>
      <c r="B5765" s="151" t="s">
        <v>12135</v>
      </c>
      <c r="C5765" s="151" t="s">
        <v>12136</v>
      </c>
      <c r="D5765" s="151" t="s">
        <v>12119</v>
      </c>
      <c r="E5765" s="151" t="s">
        <v>12120</v>
      </c>
      <c r="F5765" s="151">
        <v>1</v>
      </c>
      <c r="G5765" s="151" t="s">
        <v>6757</v>
      </c>
      <c r="H5765" s="153">
        <v>7</v>
      </c>
      <c r="I5765" s="151">
        <v>12</v>
      </c>
      <c r="J5765" s="154" t="s">
        <v>75</v>
      </c>
    </row>
    <row r="5766" spans="1:10" x14ac:dyDescent="0.3">
      <c r="A5766" s="151">
        <v>5765</v>
      </c>
      <c r="B5766" s="151" t="s">
        <v>12137</v>
      </c>
      <c r="C5766" s="151" t="s">
        <v>12138</v>
      </c>
      <c r="D5766" s="151" t="s">
        <v>12119</v>
      </c>
      <c r="E5766" s="151" t="s">
        <v>12120</v>
      </c>
      <c r="F5766" s="151">
        <v>1</v>
      </c>
      <c r="G5766" s="151" t="s">
        <v>6757</v>
      </c>
      <c r="H5766" s="153">
        <v>7</v>
      </c>
      <c r="I5766" s="151">
        <v>12</v>
      </c>
      <c r="J5766" s="154" t="s">
        <v>75</v>
      </c>
    </row>
    <row r="5767" spans="1:10" x14ac:dyDescent="0.3">
      <c r="A5767" s="151">
        <v>5766</v>
      </c>
      <c r="B5767" s="151" t="s">
        <v>12139</v>
      </c>
      <c r="C5767" s="151" t="s">
        <v>12140</v>
      </c>
      <c r="D5767" s="151" t="s">
        <v>12119</v>
      </c>
      <c r="E5767" s="151" t="s">
        <v>12120</v>
      </c>
      <c r="F5767" s="151">
        <v>1</v>
      </c>
      <c r="G5767" s="151" t="s">
        <v>6757</v>
      </c>
      <c r="H5767" s="153">
        <v>7</v>
      </c>
      <c r="I5767" s="151">
        <v>12</v>
      </c>
      <c r="J5767" s="154" t="s">
        <v>75</v>
      </c>
    </row>
    <row r="5768" spans="1:10" x14ac:dyDescent="0.3">
      <c r="A5768" s="151">
        <v>5767</v>
      </c>
      <c r="B5768" s="151" t="s">
        <v>12141</v>
      </c>
      <c r="C5768" s="151" t="s">
        <v>12142</v>
      </c>
      <c r="D5768" s="151" t="s">
        <v>12119</v>
      </c>
      <c r="E5768" s="151" t="s">
        <v>12120</v>
      </c>
      <c r="F5768" s="151">
        <v>1</v>
      </c>
      <c r="G5768" s="151" t="s">
        <v>6757</v>
      </c>
      <c r="H5768" s="153">
        <v>7</v>
      </c>
      <c r="I5768" s="151">
        <v>12</v>
      </c>
      <c r="J5768" s="154" t="s">
        <v>75</v>
      </c>
    </row>
    <row r="5769" spans="1:10" x14ac:dyDescent="0.3">
      <c r="A5769" s="151">
        <v>5768</v>
      </c>
      <c r="B5769" s="151" t="s">
        <v>12143</v>
      </c>
      <c r="C5769" s="151" t="s">
        <v>12144</v>
      </c>
      <c r="D5769" s="151" t="s">
        <v>12119</v>
      </c>
      <c r="E5769" s="151" t="s">
        <v>12120</v>
      </c>
      <c r="F5769" s="151">
        <v>1</v>
      </c>
      <c r="G5769" s="151" t="s">
        <v>6757</v>
      </c>
      <c r="H5769" s="153">
        <v>7</v>
      </c>
      <c r="I5769" s="151">
        <v>12</v>
      </c>
      <c r="J5769" s="154" t="s">
        <v>75</v>
      </c>
    </row>
    <row r="5770" spans="1:10" x14ac:dyDescent="0.3">
      <c r="A5770" s="151">
        <v>5769</v>
      </c>
      <c r="B5770" s="151" t="s">
        <v>12145</v>
      </c>
      <c r="C5770" s="151" t="s">
        <v>12146</v>
      </c>
      <c r="D5770" s="151" t="s">
        <v>12119</v>
      </c>
      <c r="E5770" s="151" t="s">
        <v>12120</v>
      </c>
      <c r="F5770" s="151">
        <v>1</v>
      </c>
      <c r="G5770" s="151" t="s">
        <v>6757</v>
      </c>
      <c r="H5770" s="153">
        <v>7</v>
      </c>
      <c r="I5770" s="151">
        <v>12</v>
      </c>
      <c r="J5770" s="154" t="s">
        <v>75</v>
      </c>
    </row>
    <row r="5771" spans="1:10" x14ac:dyDescent="0.3">
      <c r="A5771" s="151">
        <v>5770</v>
      </c>
      <c r="B5771" s="151" t="s">
        <v>12147</v>
      </c>
      <c r="C5771" s="151" t="s">
        <v>12148</v>
      </c>
      <c r="D5771" s="151" t="s">
        <v>12149</v>
      </c>
      <c r="E5771" s="151" t="s">
        <v>12150</v>
      </c>
      <c r="F5771" s="151">
        <v>1</v>
      </c>
      <c r="G5771" s="151" t="s">
        <v>6757</v>
      </c>
      <c r="H5771" s="153">
        <v>9</v>
      </c>
      <c r="I5771" s="151">
        <v>17</v>
      </c>
      <c r="J5771" s="154" t="s">
        <v>72</v>
      </c>
    </row>
    <row r="5772" spans="1:10" x14ac:dyDescent="0.3">
      <c r="A5772" s="151">
        <v>5771</v>
      </c>
      <c r="B5772" s="151" t="s">
        <v>12151</v>
      </c>
      <c r="C5772" s="151" t="s">
        <v>12152</v>
      </c>
      <c r="D5772" s="151" t="s">
        <v>12149</v>
      </c>
      <c r="E5772" s="151" t="s">
        <v>12150</v>
      </c>
      <c r="F5772" s="151">
        <v>1</v>
      </c>
      <c r="G5772" s="151" t="s">
        <v>6757</v>
      </c>
      <c r="H5772" s="153">
        <v>8</v>
      </c>
      <c r="I5772" s="151">
        <v>16</v>
      </c>
      <c r="J5772" s="154" t="s">
        <v>161</v>
      </c>
    </row>
    <row r="5773" spans="1:10" x14ac:dyDescent="0.3">
      <c r="A5773" s="151">
        <v>5772</v>
      </c>
      <c r="B5773" s="151" t="s">
        <v>12153</v>
      </c>
      <c r="C5773" s="151" t="s">
        <v>12154</v>
      </c>
      <c r="D5773" s="151" t="s">
        <v>12149</v>
      </c>
      <c r="E5773" s="151" t="s">
        <v>12150</v>
      </c>
      <c r="F5773" s="151">
        <v>1</v>
      </c>
      <c r="G5773" s="151" t="s">
        <v>6757</v>
      </c>
      <c r="H5773" s="153">
        <v>9</v>
      </c>
      <c r="I5773" s="151">
        <v>17</v>
      </c>
      <c r="J5773" s="154" t="s">
        <v>72</v>
      </c>
    </row>
    <row r="5774" spans="1:10" x14ac:dyDescent="0.3">
      <c r="A5774" s="151">
        <v>5773</v>
      </c>
      <c r="B5774" s="151" t="s">
        <v>12155</v>
      </c>
      <c r="C5774" s="151" t="s">
        <v>12156</v>
      </c>
      <c r="D5774" s="151" t="s">
        <v>12149</v>
      </c>
      <c r="E5774" s="151" t="s">
        <v>12150</v>
      </c>
      <c r="F5774" s="151">
        <v>1</v>
      </c>
      <c r="G5774" s="151" t="s">
        <v>6757</v>
      </c>
      <c r="H5774" s="153">
        <v>8</v>
      </c>
      <c r="I5774" s="151">
        <v>16</v>
      </c>
      <c r="J5774" s="154" t="s">
        <v>161</v>
      </c>
    </row>
    <row r="5775" spans="1:10" x14ac:dyDescent="0.3">
      <c r="A5775" s="151">
        <v>5774</v>
      </c>
      <c r="B5775" s="151" t="s">
        <v>12157</v>
      </c>
      <c r="C5775" s="151" t="s">
        <v>12158</v>
      </c>
      <c r="D5775" s="151" t="s">
        <v>12149</v>
      </c>
      <c r="E5775" s="151" t="s">
        <v>12150</v>
      </c>
      <c r="F5775" s="151">
        <v>1</v>
      </c>
      <c r="G5775" s="151" t="s">
        <v>6757</v>
      </c>
      <c r="H5775" s="153">
        <v>8</v>
      </c>
      <c r="I5775" s="151">
        <v>16</v>
      </c>
      <c r="J5775" s="154" t="s">
        <v>161</v>
      </c>
    </row>
    <row r="5776" spans="1:10" x14ac:dyDescent="0.3">
      <c r="A5776" s="151">
        <v>5775</v>
      </c>
      <c r="B5776" s="151" t="s">
        <v>12159</v>
      </c>
      <c r="C5776" s="151" t="s">
        <v>12160</v>
      </c>
      <c r="D5776" s="151" t="s">
        <v>12149</v>
      </c>
      <c r="E5776" s="151" t="s">
        <v>12150</v>
      </c>
      <c r="F5776" s="151">
        <v>1</v>
      </c>
      <c r="G5776" s="151" t="s">
        <v>6757</v>
      </c>
      <c r="H5776" s="153">
        <v>9</v>
      </c>
      <c r="I5776" s="151">
        <v>17</v>
      </c>
      <c r="J5776" s="154" t="s">
        <v>72</v>
      </c>
    </row>
    <row r="5777" spans="1:10" x14ac:dyDescent="0.3">
      <c r="A5777" s="151">
        <v>5776</v>
      </c>
      <c r="B5777" s="151" t="s">
        <v>12161</v>
      </c>
      <c r="C5777" s="151" t="s">
        <v>12162</v>
      </c>
      <c r="D5777" s="151" t="s">
        <v>12163</v>
      </c>
      <c r="E5777" s="151" t="s">
        <v>12164</v>
      </c>
      <c r="F5777" s="151">
        <v>1</v>
      </c>
      <c r="G5777" s="151" t="s">
        <v>6757</v>
      </c>
      <c r="H5777" s="153">
        <v>9</v>
      </c>
      <c r="I5777" s="151">
        <v>17</v>
      </c>
      <c r="J5777" s="154" t="s">
        <v>72</v>
      </c>
    </row>
    <row r="5778" spans="1:10" x14ac:dyDescent="0.3">
      <c r="A5778" s="151">
        <v>5777</v>
      </c>
      <c r="B5778" s="151" t="s">
        <v>12165</v>
      </c>
      <c r="C5778" s="151" t="s">
        <v>12166</v>
      </c>
      <c r="D5778" s="151" t="s">
        <v>12163</v>
      </c>
      <c r="E5778" s="151" t="s">
        <v>12164</v>
      </c>
      <c r="F5778" s="151">
        <v>1</v>
      </c>
      <c r="G5778" s="151" t="s">
        <v>6757</v>
      </c>
      <c r="H5778" s="153">
        <v>9</v>
      </c>
      <c r="I5778" s="151">
        <v>17</v>
      </c>
      <c r="J5778" s="154" t="s">
        <v>72</v>
      </c>
    </row>
    <row r="5779" spans="1:10" x14ac:dyDescent="0.3">
      <c r="A5779" s="151">
        <v>5778</v>
      </c>
      <c r="B5779" s="151" t="s">
        <v>12167</v>
      </c>
      <c r="C5779" s="151" t="s">
        <v>12168</v>
      </c>
      <c r="D5779" s="151" t="s">
        <v>12163</v>
      </c>
      <c r="E5779" s="151" t="s">
        <v>12164</v>
      </c>
      <c r="F5779" s="151">
        <v>1</v>
      </c>
      <c r="G5779" s="151" t="s">
        <v>6757</v>
      </c>
      <c r="H5779" s="153">
        <v>9</v>
      </c>
      <c r="I5779" s="151">
        <v>17</v>
      </c>
      <c r="J5779" s="154" t="s">
        <v>88</v>
      </c>
    </row>
    <row r="5780" spans="1:10" x14ac:dyDescent="0.3">
      <c r="A5780" s="151">
        <v>5779</v>
      </c>
      <c r="B5780" s="151" t="s">
        <v>12169</v>
      </c>
      <c r="C5780" s="151" t="s">
        <v>12170</v>
      </c>
      <c r="D5780" s="151" t="s">
        <v>12163</v>
      </c>
      <c r="E5780" s="151" t="s">
        <v>12164</v>
      </c>
      <c r="F5780" s="151">
        <v>1</v>
      </c>
      <c r="G5780" s="151" t="s">
        <v>6757</v>
      </c>
      <c r="H5780" s="153">
        <v>8</v>
      </c>
      <c r="I5780" s="151">
        <v>16</v>
      </c>
      <c r="J5780" s="154" t="s">
        <v>161</v>
      </c>
    </row>
    <row r="5781" spans="1:10" x14ac:dyDescent="0.3">
      <c r="A5781" s="151">
        <v>5780</v>
      </c>
      <c r="B5781" s="151" t="s">
        <v>12171</v>
      </c>
      <c r="C5781" s="151" t="s">
        <v>12172</v>
      </c>
      <c r="D5781" s="151" t="s">
        <v>12163</v>
      </c>
      <c r="E5781" s="151" t="s">
        <v>12164</v>
      </c>
      <c r="F5781" s="151">
        <v>1</v>
      </c>
      <c r="G5781" s="151" t="s">
        <v>6757</v>
      </c>
      <c r="H5781" s="153">
        <v>9</v>
      </c>
      <c r="I5781" s="151">
        <v>17</v>
      </c>
      <c r="J5781" s="154" t="s">
        <v>72</v>
      </c>
    </row>
    <row r="5782" spans="1:10" x14ac:dyDescent="0.3">
      <c r="A5782" s="151">
        <v>5781</v>
      </c>
      <c r="B5782" s="151" t="s">
        <v>12173</v>
      </c>
      <c r="C5782" s="151" t="s">
        <v>12174</v>
      </c>
      <c r="D5782" s="151" t="s">
        <v>12163</v>
      </c>
      <c r="E5782" s="151" t="s">
        <v>12164</v>
      </c>
      <c r="F5782" s="151">
        <v>1</v>
      </c>
      <c r="G5782" s="151" t="s">
        <v>6757</v>
      </c>
      <c r="H5782" s="153">
        <v>9</v>
      </c>
      <c r="I5782" s="151">
        <v>17</v>
      </c>
      <c r="J5782" s="154" t="s">
        <v>88</v>
      </c>
    </row>
    <row r="5783" spans="1:10" x14ac:dyDescent="0.3">
      <c r="A5783" s="151">
        <v>5782</v>
      </c>
      <c r="B5783" s="151" t="s">
        <v>12175</v>
      </c>
      <c r="C5783" s="151" t="s">
        <v>12176</v>
      </c>
      <c r="D5783" s="151" t="s">
        <v>12163</v>
      </c>
      <c r="E5783" s="151" t="s">
        <v>12164</v>
      </c>
      <c r="F5783" s="151">
        <v>1</v>
      </c>
      <c r="G5783" s="151" t="s">
        <v>6757</v>
      </c>
      <c r="H5783" s="153">
        <v>8</v>
      </c>
      <c r="I5783" s="151">
        <v>16</v>
      </c>
      <c r="J5783" s="154" t="s">
        <v>161</v>
      </c>
    </row>
    <row r="5784" spans="1:10" x14ac:dyDescent="0.3">
      <c r="A5784" s="151">
        <v>5783</v>
      </c>
      <c r="B5784" s="151" t="s">
        <v>12177</v>
      </c>
      <c r="C5784" s="151" t="s">
        <v>12178</v>
      </c>
      <c r="D5784" s="151" t="s">
        <v>12163</v>
      </c>
      <c r="E5784" s="151" t="s">
        <v>12164</v>
      </c>
      <c r="F5784" s="151">
        <v>1</v>
      </c>
      <c r="G5784" s="151" t="s">
        <v>6757</v>
      </c>
      <c r="H5784" s="153">
        <v>9</v>
      </c>
      <c r="I5784" s="151">
        <v>17</v>
      </c>
      <c r="J5784" s="154" t="s">
        <v>72</v>
      </c>
    </row>
    <row r="5785" spans="1:10" x14ac:dyDescent="0.3">
      <c r="A5785" s="151">
        <v>5784</v>
      </c>
      <c r="B5785" s="151" t="s">
        <v>12179</v>
      </c>
      <c r="C5785" s="151" t="s">
        <v>12180</v>
      </c>
      <c r="D5785" s="151" t="s">
        <v>12163</v>
      </c>
      <c r="E5785" s="151" t="s">
        <v>12164</v>
      </c>
      <c r="F5785" s="151">
        <v>1</v>
      </c>
      <c r="G5785" s="151" t="s">
        <v>6757</v>
      </c>
      <c r="H5785" s="153">
        <v>9</v>
      </c>
      <c r="I5785" s="151">
        <v>17</v>
      </c>
      <c r="J5785" s="154" t="s">
        <v>72</v>
      </c>
    </row>
    <row r="5786" spans="1:10" x14ac:dyDescent="0.3">
      <c r="A5786" s="151">
        <v>5785</v>
      </c>
      <c r="B5786" s="151" t="s">
        <v>12181</v>
      </c>
      <c r="C5786" s="151" t="s">
        <v>12182</v>
      </c>
      <c r="D5786" s="151" t="s">
        <v>12163</v>
      </c>
      <c r="E5786" s="151" t="s">
        <v>12164</v>
      </c>
      <c r="F5786" s="151">
        <v>1</v>
      </c>
      <c r="G5786" s="151" t="s">
        <v>6757</v>
      </c>
      <c r="H5786" s="153">
        <v>8</v>
      </c>
      <c r="I5786" s="151">
        <v>16</v>
      </c>
      <c r="J5786" s="154" t="s">
        <v>161</v>
      </c>
    </row>
    <row r="5787" spans="1:10" x14ac:dyDescent="0.3">
      <c r="A5787" s="151">
        <v>5786</v>
      </c>
      <c r="B5787" s="151" t="s">
        <v>12183</v>
      </c>
      <c r="C5787" s="151" t="s">
        <v>12184</v>
      </c>
      <c r="D5787" s="151" t="s">
        <v>12163</v>
      </c>
      <c r="E5787" s="151" t="s">
        <v>12164</v>
      </c>
      <c r="F5787" s="151">
        <v>1</v>
      </c>
      <c r="G5787" s="151" t="s">
        <v>6757</v>
      </c>
      <c r="H5787" s="153">
        <v>8</v>
      </c>
      <c r="I5787" s="151">
        <v>16</v>
      </c>
      <c r="J5787" s="154" t="s">
        <v>161</v>
      </c>
    </row>
    <row r="5788" spans="1:10" x14ac:dyDescent="0.3">
      <c r="A5788" s="151">
        <v>5787</v>
      </c>
      <c r="B5788" s="151" t="s">
        <v>12185</v>
      </c>
      <c r="C5788" s="151" t="s">
        <v>12186</v>
      </c>
      <c r="D5788" s="151" t="s">
        <v>12163</v>
      </c>
      <c r="E5788" s="151" t="s">
        <v>12164</v>
      </c>
      <c r="F5788" s="151">
        <v>1</v>
      </c>
      <c r="G5788" s="151" t="s">
        <v>6757</v>
      </c>
      <c r="H5788" s="153">
        <v>9</v>
      </c>
      <c r="I5788" s="151">
        <v>17</v>
      </c>
      <c r="J5788" s="154" t="s">
        <v>72</v>
      </c>
    </row>
    <row r="5789" spans="1:10" x14ac:dyDescent="0.3">
      <c r="A5789" s="151">
        <v>5788</v>
      </c>
      <c r="B5789" s="151" t="s">
        <v>12187</v>
      </c>
      <c r="C5789" s="151" t="s">
        <v>12188</v>
      </c>
      <c r="D5789" s="151" t="s">
        <v>12163</v>
      </c>
      <c r="E5789" s="151" t="s">
        <v>12164</v>
      </c>
      <c r="F5789" s="151">
        <v>1</v>
      </c>
      <c r="G5789" s="151" t="s">
        <v>6757</v>
      </c>
      <c r="H5789" s="153">
        <v>9</v>
      </c>
      <c r="I5789" s="151">
        <v>17</v>
      </c>
      <c r="J5789" s="154" t="s">
        <v>72</v>
      </c>
    </row>
    <row r="5790" spans="1:10" x14ac:dyDescent="0.3">
      <c r="A5790" s="151">
        <v>5789</v>
      </c>
      <c r="B5790" s="151" t="s">
        <v>12189</v>
      </c>
      <c r="C5790" s="151" t="s">
        <v>12190</v>
      </c>
      <c r="D5790" s="151" t="s">
        <v>12191</v>
      </c>
      <c r="E5790" s="151" t="s">
        <v>12192</v>
      </c>
      <c r="F5790" s="151">
        <v>1</v>
      </c>
      <c r="G5790" s="151" t="s">
        <v>6757</v>
      </c>
      <c r="H5790" s="153">
        <v>6</v>
      </c>
      <c r="I5790" s="151">
        <v>8</v>
      </c>
      <c r="J5790" s="154" t="s">
        <v>277</v>
      </c>
    </row>
    <row r="5791" spans="1:10" x14ac:dyDescent="0.3">
      <c r="A5791" s="151">
        <v>5790</v>
      </c>
      <c r="B5791" s="151" t="s">
        <v>12193</v>
      </c>
      <c r="C5791" s="151" t="s">
        <v>12194</v>
      </c>
      <c r="D5791" s="151" t="s">
        <v>12191</v>
      </c>
      <c r="E5791" s="151" t="s">
        <v>12192</v>
      </c>
      <c r="F5791" s="151">
        <v>1</v>
      </c>
      <c r="G5791" s="151" t="s">
        <v>6757</v>
      </c>
      <c r="H5791" s="153">
        <v>6</v>
      </c>
      <c r="I5791" s="151">
        <v>8</v>
      </c>
      <c r="J5791" s="154" t="s">
        <v>277</v>
      </c>
    </row>
    <row r="5792" spans="1:10" x14ac:dyDescent="0.3">
      <c r="A5792" s="151">
        <v>5791</v>
      </c>
      <c r="B5792" s="151" t="s">
        <v>12195</v>
      </c>
      <c r="C5792" s="151" t="s">
        <v>12196</v>
      </c>
      <c r="D5792" s="151" t="s">
        <v>12191</v>
      </c>
      <c r="E5792" s="151" t="s">
        <v>12192</v>
      </c>
      <c r="F5792" s="151">
        <v>1</v>
      </c>
      <c r="G5792" s="151" t="s">
        <v>6757</v>
      </c>
      <c r="H5792" s="153">
        <v>6</v>
      </c>
      <c r="I5792" s="151">
        <v>8</v>
      </c>
      <c r="J5792" s="154" t="s">
        <v>277</v>
      </c>
    </row>
    <row r="5793" spans="1:10" x14ac:dyDescent="0.3">
      <c r="A5793" s="151">
        <v>5792</v>
      </c>
      <c r="B5793" s="151" t="s">
        <v>12197</v>
      </c>
      <c r="C5793" s="151" t="s">
        <v>12198</v>
      </c>
      <c r="D5793" s="151" t="s">
        <v>12191</v>
      </c>
      <c r="E5793" s="151" t="s">
        <v>12192</v>
      </c>
      <c r="F5793" s="151">
        <v>1</v>
      </c>
      <c r="G5793" s="151" t="s">
        <v>6757</v>
      </c>
      <c r="H5793" s="153">
        <v>6</v>
      </c>
      <c r="I5793" s="151">
        <v>8</v>
      </c>
      <c r="J5793" s="154" t="s">
        <v>277</v>
      </c>
    </row>
    <row r="5794" spans="1:10" x14ac:dyDescent="0.3">
      <c r="A5794" s="151">
        <v>5793</v>
      </c>
      <c r="B5794" s="151" t="s">
        <v>12199</v>
      </c>
      <c r="C5794" s="151" t="s">
        <v>12200</v>
      </c>
      <c r="D5794" s="151" t="s">
        <v>12201</v>
      </c>
      <c r="E5794" s="151" t="s">
        <v>12202</v>
      </c>
      <c r="F5794" s="151">
        <v>1</v>
      </c>
      <c r="G5794" s="151" t="s">
        <v>6757</v>
      </c>
      <c r="H5794" s="153">
        <v>9</v>
      </c>
      <c r="I5794" s="151">
        <v>17</v>
      </c>
      <c r="J5794" s="154" t="s">
        <v>72</v>
      </c>
    </row>
    <row r="5795" spans="1:10" x14ac:dyDescent="0.3">
      <c r="A5795" s="151">
        <v>5794</v>
      </c>
      <c r="B5795" s="151" t="s">
        <v>12203</v>
      </c>
      <c r="C5795" s="151" t="s">
        <v>12204</v>
      </c>
      <c r="D5795" s="151" t="s">
        <v>12201</v>
      </c>
      <c r="E5795" s="151" t="s">
        <v>12202</v>
      </c>
      <c r="F5795" s="151">
        <v>1</v>
      </c>
      <c r="G5795" s="151" t="s">
        <v>6757</v>
      </c>
      <c r="H5795" s="153">
        <v>8</v>
      </c>
      <c r="I5795" s="151">
        <v>16</v>
      </c>
      <c r="J5795" s="154" t="s">
        <v>161</v>
      </c>
    </row>
    <row r="5796" spans="1:10" x14ac:dyDescent="0.3">
      <c r="A5796" s="151">
        <v>5795</v>
      </c>
      <c r="B5796" s="151" t="s">
        <v>12205</v>
      </c>
      <c r="C5796" s="151" t="s">
        <v>12206</v>
      </c>
      <c r="D5796" s="151" t="s">
        <v>12201</v>
      </c>
      <c r="E5796" s="151" t="s">
        <v>12202</v>
      </c>
      <c r="F5796" s="151">
        <v>1</v>
      </c>
      <c r="G5796" s="151" t="s">
        <v>6757</v>
      </c>
      <c r="H5796" s="153">
        <v>8</v>
      </c>
      <c r="I5796" s="151">
        <v>16</v>
      </c>
      <c r="J5796" s="154" t="s">
        <v>161</v>
      </c>
    </row>
    <row r="5797" spans="1:10" x14ac:dyDescent="0.3">
      <c r="A5797" s="151">
        <v>5796</v>
      </c>
      <c r="B5797" s="151" t="s">
        <v>12207</v>
      </c>
      <c r="C5797" s="151" t="s">
        <v>12208</v>
      </c>
      <c r="D5797" s="151" t="s">
        <v>12201</v>
      </c>
      <c r="E5797" s="151" t="s">
        <v>12202</v>
      </c>
      <c r="F5797" s="151">
        <v>1</v>
      </c>
      <c r="G5797" s="151" t="s">
        <v>6757</v>
      </c>
      <c r="H5797" s="153">
        <v>8</v>
      </c>
      <c r="I5797" s="151">
        <v>16</v>
      </c>
      <c r="J5797" s="154" t="s">
        <v>161</v>
      </c>
    </row>
    <row r="5798" spans="1:10" x14ac:dyDescent="0.3">
      <c r="A5798" s="151">
        <v>5797</v>
      </c>
      <c r="B5798" s="151" t="s">
        <v>12209</v>
      </c>
      <c r="C5798" s="151" t="s">
        <v>12210</v>
      </c>
      <c r="D5798" s="151" t="s">
        <v>12201</v>
      </c>
      <c r="E5798" s="151" t="s">
        <v>12202</v>
      </c>
      <c r="F5798" s="151">
        <v>1</v>
      </c>
      <c r="G5798" s="151" t="s">
        <v>6757</v>
      </c>
      <c r="H5798" s="153">
        <v>9</v>
      </c>
      <c r="I5798" s="151">
        <v>17</v>
      </c>
      <c r="J5798" s="154" t="s">
        <v>72</v>
      </c>
    </row>
    <row r="5799" spans="1:10" x14ac:dyDescent="0.3">
      <c r="A5799" s="151">
        <v>5798</v>
      </c>
      <c r="B5799" s="151" t="s">
        <v>12211</v>
      </c>
      <c r="C5799" s="151" t="s">
        <v>12212</v>
      </c>
      <c r="D5799" s="151" t="s">
        <v>12201</v>
      </c>
      <c r="E5799" s="151" t="s">
        <v>12202</v>
      </c>
      <c r="F5799" s="151">
        <v>1</v>
      </c>
      <c r="G5799" s="151" t="s">
        <v>6757</v>
      </c>
      <c r="H5799" s="153">
        <v>9</v>
      </c>
      <c r="I5799" s="151">
        <v>17</v>
      </c>
      <c r="J5799" s="154" t="s">
        <v>72</v>
      </c>
    </row>
    <row r="5800" spans="1:10" x14ac:dyDescent="0.3">
      <c r="A5800" s="151">
        <v>5799</v>
      </c>
      <c r="B5800" s="151" t="s">
        <v>12213</v>
      </c>
      <c r="C5800" s="151" t="s">
        <v>12214</v>
      </c>
      <c r="D5800" s="151" t="s">
        <v>12215</v>
      </c>
      <c r="E5800" s="151" t="s">
        <v>12216</v>
      </c>
      <c r="F5800" s="151">
        <v>1</v>
      </c>
      <c r="G5800" s="151" t="s">
        <v>6757</v>
      </c>
      <c r="H5800" s="153">
        <v>9</v>
      </c>
      <c r="I5800" s="151">
        <v>17</v>
      </c>
      <c r="J5800" s="154" t="s">
        <v>72</v>
      </c>
    </row>
    <row r="5801" spans="1:10" x14ac:dyDescent="0.3">
      <c r="A5801" s="151">
        <v>5800</v>
      </c>
      <c r="B5801" s="151" t="s">
        <v>12217</v>
      </c>
      <c r="C5801" s="151" t="s">
        <v>12218</v>
      </c>
      <c r="D5801" s="151" t="s">
        <v>12215</v>
      </c>
      <c r="E5801" s="151" t="s">
        <v>12216</v>
      </c>
      <c r="F5801" s="151">
        <v>1</v>
      </c>
      <c r="G5801" s="151" t="s">
        <v>6757</v>
      </c>
      <c r="H5801" s="153">
        <v>9</v>
      </c>
      <c r="I5801" s="151">
        <v>17</v>
      </c>
      <c r="J5801" s="154" t="s">
        <v>72</v>
      </c>
    </row>
    <row r="5802" spans="1:10" x14ac:dyDescent="0.3">
      <c r="A5802" s="151">
        <v>5801</v>
      </c>
      <c r="B5802" s="151" t="s">
        <v>12219</v>
      </c>
      <c r="C5802" s="151" t="s">
        <v>12220</v>
      </c>
      <c r="D5802" s="151" t="s">
        <v>12215</v>
      </c>
      <c r="E5802" s="151" t="s">
        <v>12216</v>
      </c>
      <c r="F5802" s="151">
        <v>1</v>
      </c>
      <c r="G5802" s="151" t="s">
        <v>6757</v>
      </c>
      <c r="H5802" s="153">
        <v>9</v>
      </c>
      <c r="I5802" s="151">
        <v>17</v>
      </c>
      <c r="J5802" s="154" t="s">
        <v>88</v>
      </c>
    </row>
    <row r="5803" spans="1:10" x14ac:dyDescent="0.3">
      <c r="A5803" s="151">
        <v>5802</v>
      </c>
      <c r="B5803" s="151" t="s">
        <v>12221</v>
      </c>
      <c r="C5803" s="151" t="s">
        <v>12222</v>
      </c>
      <c r="D5803" s="151" t="s">
        <v>12215</v>
      </c>
      <c r="E5803" s="151" t="s">
        <v>12216</v>
      </c>
      <c r="F5803" s="151">
        <v>1</v>
      </c>
      <c r="G5803" s="151" t="s">
        <v>6757</v>
      </c>
      <c r="H5803" s="153">
        <v>9</v>
      </c>
      <c r="I5803" s="151">
        <v>17</v>
      </c>
      <c r="J5803" s="154" t="s">
        <v>88</v>
      </c>
    </row>
    <row r="5804" spans="1:10" x14ac:dyDescent="0.3">
      <c r="A5804" s="151">
        <v>5803</v>
      </c>
      <c r="B5804" s="151" t="s">
        <v>12223</v>
      </c>
      <c r="C5804" s="151" t="s">
        <v>12224</v>
      </c>
      <c r="D5804" s="151" t="s">
        <v>12215</v>
      </c>
      <c r="E5804" s="151" t="s">
        <v>12216</v>
      </c>
      <c r="F5804" s="151">
        <v>1</v>
      </c>
      <c r="G5804" s="151" t="s">
        <v>6757</v>
      </c>
      <c r="H5804" s="153">
        <v>9</v>
      </c>
      <c r="I5804" s="151">
        <v>17</v>
      </c>
      <c r="J5804" s="154" t="s">
        <v>72</v>
      </c>
    </row>
    <row r="5805" spans="1:10" x14ac:dyDescent="0.3">
      <c r="A5805" s="151">
        <v>5804</v>
      </c>
      <c r="B5805" s="151" t="s">
        <v>12225</v>
      </c>
      <c r="C5805" s="151" t="s">
        <v>12226</v>
      </c>
      <c r="D5805" s="151" t="s">
        <v>12215</v>
      </c>
      <c r="E5805" s="151" t="s">
        <v>12216</v>
      </c>
      <c r="F5805" s="151">
        <v>1</v>
      </c>
      <c r="G5805" s="151" t="s">
        <v>6757</v>
      </c>
      <c r="H5805" s="153">
        <v>9</v>
      </c>
      <c r="I5805" s="151">
        <v>17</v>
      </c>
      <c r="J5805" s="154" t="s">
        <v>72</v>
      </c>
    </row>
    <row r="5806" spans="1:10" x14ac:dyDescent="0.3">
      <c r="A5806" s="151">
        <v>5805</v>
      </c>
      <c r="B5806" s="151" t="s">
        <v>12227</v>
      </c>
      <c r="C5806" s="151" t="s">
        <v>12228</v>
      </c>
      <c r="D5806" s="151" t="s">
        <v>12215</v>
      </c>
      <c r="E5806" s="151" t="s">
        <v>12216</v>
      </c>
      <c r="F5806" s="151">
        <v>1</v>
      </c>
      <c r="G5806" s="151" t="s">
        <v>6757</v>
      </c>
      <c r="H5806" s="153">
        <v>9</v>
      </c>
      <c r="I5806" s="151">
        <v>17</v>
      </c>
      <c r="J5806" s="154" t="s">
        <v>72</v>
      </c>
    </row>
    <row r="5807" spans="1:10" x14ac:dyDescent="0.3">
      <c r="A5807" s="151">
        <v>5806</v>
      </c>
      <c r="B5807" s="151" t="s">
        <v>12229</v>
      </c>
      <c r="C5807" s="151" t="s">
        <v>12230</v>
      </c>
      <c r="D5807" s="151" t="s">
        <v>12215</v>
      </c>
      <c r="E5807" s="151" t="s">
        <v>12216</v>
      </c>
      <c r="F5807" s="151">
        <v>1</v>
      </c>
      <c r="G5807" s="151" t="s">
        <v>6757</v>
      </c>
      <c r="H5807" s="153">
        <v>9</v>
      </c>
      <c r="I5807" s="151">
        <v>17</v>
      </c>
      <c r="J5807" s="154" t="s">
        <v>72</v>
      </c>
    </row>
    <row r="5808" spans="1:10" x14ac:dyDescent="0.3">
      <c r="A5808" s="151">
        <v>5807</v>
      </c>
      <c r="B5808" s="151" t="s">
        <v>12231</v>
      </c>
      <c r="C5808" s="151" t="s">
        <v>12232</v>
      </c>
      <c r="D5808" s="151" t="s">
        <v>12215</v>
      </c>
      <c r="E5808" s="151" t="s">
        <v>12216</v>
      </c>
      <c r="F5808" s="151">
        <v>1</v>
      </c>
      <c r="G5808" s="151" t="s">
        <v>6757</v>
      </c>
      <c r="H5808" s="153">
        <v>9</v>
      </c>
      <c r="I5808" s="151">
        <v>17</v>
      </c>
      <c r="J5808" s="154" t="s">
        <v>72</v>
      </c>
    </row>
    <row r="5809" spans="1:10" x14ac:dyDescent="0.3">
      <c r="A5809" s="151">
        <v>5808</v>
      </c>
      <c r="B5809" s="151" t="s">
        <v>12233</v>
      </c>
      <c r="C5809" s="151" t="s">
        <v>12234</v>
      </c>
      <c r="D5809" s="151" t="s">
        <v>12215</v>
      </c>
      <c r="E5809" s="151" t="s">
        <v>12216</v>
      </c>
      <c r="F5809" s="151">
        <v>1</v>
      </c>
      <c r="G5809" s="151" t="s">
        <v>6757</v>
      </c>
      <c r="H5809" s="153">
        <v>9</v>
      </c>
      <c r="I5809" s="151">
        <v>17</v>
      </c>
      <c r="J5809" s="154" t="s">
        <v>72</v>
      </c>
    </row>
    <row r="5810" spans="1:10" x14ac:dyDescent="0.3">
      <c r="A5810" s="151">
        <v>5809</v>
      </c>
      <c r="B5810" s="151" t="s">
        <v>12235</v>
      </c>
      <c r="C5810" s="151" t="s">
        <v>12236</v>
      </c>
      <c r="D5810" s="151" t="s">
        <v>12215</v>
      </c>
      <c r="E5810" s="151" t="s">
        <v>12216</v>
      </c>
      <c r="F5810" s="151">
        <v>1</v>
      </c>
      <c r="G5810" s="151" t="s">
        <v>6757</v>
      </c>
      <c r="H5810" s="153">
        <v>9</v>
      </c>
      <c r="I5810" s="151">
        <v>17</v>
      </c>
      <c r="J5810" s="154" t="s">
        <v>72</v>
      </c>
    </row>
    <row r="5811" spans="1:10" x14ac:dyDescent="0.3">
      <c r="A5811" s="151">
        <v>5810</v>
      </c>
      <c r="B5811" s="151" t="s">
        <v>12237</v>
      </c>
      <c r="C5811" s="151" t="s">
        <v>12238</v>
      </c>
      <c r="D5811" s="151" t="s">
        <v>12215</v>
      </c>
      <c r="E5811" s="151" t="s">
        <v>12216</v>
      </c>
      <c r="F5811" s="151">
        <v>1</v>
      </c>
      <c r="G5811" s="151" t="s">
        <v>6757</v>
      </c>
      <c r="H5811" s="153">
        <v>9</v>
      </c>
      <c r="I5811" s="151">
        <v>17</v>
      </c>
      <c r="J5811" s="154" t="s">
        <v>88</v>
      </c>
    </row>
    <row r="5812" spans="1:10" x14ac:dyDescent="0.3">
      <c r="A5812" s="151">
        <v>5811</v>
      </c>
      <c r="B5812" s="151" t="s">
        <v>12239</v>
      </c>
      <c r="C5812" s="151" t="s">
        <v>12240</v>
      </c>
      <c r="D5812" s="151" t="s">
        <v>12215</v>
      </c>
      <c r="E5812" s="151" t="s">
        <v>12216</v>
      </c>
      <c r="F5812" s="151">
        <v>1</v>
      </c>
      <c r="G5812" s="151" t="s">
        <v>6757</v>
      </c>
      <c r="H5812" s="153">
        <v>9</v>
      </c>
      <c r="I5812" s="151">
        <v>17</v>
      </c>
      <c r="J5812" s="154" t="s">
        <v>72</v>
      </c>
    </row>
    <row r="5813" spans="1:10" x14ac:dyDescent="0.3">
      <c r="A5813" s="151">
        <v>5812</v>
      </c>
      <c r="B5813" s="151" t="s">
        <v>12241</v>
      </c>
      <c r="C5813" s="151" t="s">
        <v>12242</v>
      </c>
      <c r="D5813" s="151" t="s">
        <v>12215</v>
      </c>
      <c r="E5813" s="151" t="s">
        <v>12216</v>
      </c>
      <c r="F5813" s="151">
        <v>1</v>
      </c>
      <c r="G5813" s="151" t="s">
        <v>6757</v>
      </c>
      <c r="H5813" s="153">
        <v>9</v>
      </c>
      <c r="I5813" s="151">
        <v>17</v>
      </c>
      <c r="J5813" s="154" t="s">
        <v>88</v>
      </c>
    </row>
    <row r="5814" spans="1:10" x14ac:dyDescent="0.3">
      <c r="A5814" s="151">
        <v>5813</v>
      </c>
      <c r="B5814" s="151" t="s">
        <v>12243</v>
      </c>
      <c r="C5814" s="151" t="s">
        <v>12244</v>
      </c>
      <c r="D5814" s="151" t="s">
        <v>12215</v>
      </c>
      <c r="E5814" s="151" t="s">
        <v>12216</v>
      </c>
      <c r="F5814" s="151">
        <v>1</v>
      </c>
      <c r="G5814" s="151" t="s">
        <v>6757</v>
      </c>
      <c r="H5814" s="153">
        <v>9</v>
      </c>
      <c r="I5814" s="151">
        <v>17</v>
      </c>
      <c r="J5814" s="154" t="s">
        <v>88</v>
      </c>
    </row>
    <row r="5815" spans="1:10" x14ac:dyDescent="0.3">
      <c r="A5815" s="151">
        <v>5814</v>
      </c>
      <c r="B5815" s="151" t="s">
        <v>12245</v>
      </c>
      <c r="C5815" s="151" t="s">
        <v>12246</v>
      </c>
      <c r="D5815" s="151" t="s">
        <v>12215</v>
      </c>
      <c r="E5815" s="151" t="s">
        <v>12216</v>
      </c>
      <c r="F5815" s="151">
        <v>1</v>
      </c>
      <c r="G5815" s="151" t="s">
        <v>6757</v>
      </c>
      <c r="H5815" s="153">
        <v>9</v>
      </c>
      <c r="I5815" s="151">
        <v>17</v>
      </c>
      <c r="J5815" s="154" t="s">
        <v>72</v>
      </c>
    </row>
    <row r="5816" spans="1:10" x14ac:dyDescent="0.3">
      <c r="A5816" s="151">
        <v>5815</v>
      </c>
      <c r="B5816" s="151" t="s">
        <v>12247</v>
      </c>
      <c r="C5816" s="151" t="s">
        <v>12248</v>
      </c>
      <c r="D5816" s="151" t="s">
        <v>12215</v>
      </c>
      <c r="E5816" s="151" t="s">
        <v>12216</v>
      </c>
      <c r="F5816" s="151">
        <v>1</v>
      </c>
      <c r="G5816" s="151" t="s">
        <v>6757</v>
      </c>
      <c r="H5816" s="153">
        <v>9</v>
      </c>
      <c r="I5816" s="151">
        <v>17</v>
      </c>
      <c r="J5816" s="154" t="s">
        <v>72</v>
      </c>
    </row>
    <row r="5817" spans="1:10" x14ac:dyDescent="0.3">
      <c r="A5817" s="151">
        <v>5816</v>
      </c>
      <c r="B5817" s="151" t="s">
        <v>12249</v>
      </c>
      <c r="C5817" s="151" t="s">
        <v>12250</v>
      </c>
      <c r="D5817" s="151" t="s">
        <v>12215</v>
      </c>
      <c r="E5817" s="151" t="s">
        <v>12216</v>
      </c>
      <c r="F5817" s="151">
        <v>1</v>
      </c>
      <c r="G5817" s="151" t="s">
        <v>6757</v>
      </c>
      <c r="H5817" s="153">
        <v>9</v>
      </c>
      <c r="I5817" s="151">
        <v>17</v>
      </c>
      <c r="J5817" s="154" t="s">
        <v>72</v>
      </c>
    </row>
    <row r="5818" spans="1:10" x14ac:dyDescent="0.3">
      <c r="A5818" s="151">
        <v>5817</v>
      </c>
      <c r="B5818" s="151" t="s">
        <v>12251</v>
      </c>
      <c r="C5818" s="151" t="s">
        <v>12252</v>
      </c>
      <c r="D5818" s="151" t="s">
        <v>12253</v>
      </c>
      <c r="E5818" s="151" t="s">
        <v>12254</v>
      </c>
      <c r="F5818" s="151">
        <v>1</v>
      </c>
      <c r="G5818" s="151" t="s">
        <v>6757</v>
      </c>
      <c r="H5818" s="153">
        <v>7</v>
      </c>
      <c r="I5818" s="151">
        <v>12</v>
      </c>
      <c r="J5818" s="154" t="s">
        <v>75</v>
      </c>
    </row>
    <row r="5819" spans="1:10" x14ac:dyDescent="0.3">
      <c r="A5819" s="151">
        <v>5818</v>
      </c>
      <c r="B5819" s="151" t="s">
        <v>12255</v>
      </c>
      <c r="C5819" s="151" t="s">
        <v>12256</v>
      </c>
      <c r="D5819" s="151" t="s">
        <v>12253</v>
      </c>
      <c r="E5819" s="151" t="s">
        <v>12254</v>
      </c>
      <c r="F5819" s="151">
        <v>1</v>
      </c>
      <c r="G5819" s="151" t="s">
        <v>6757</v>
      </c>
      <c r="H5819" s="153">
        <v>7</v>
      </c>
      <c r="I5819" s="151">
        <v>12</v>
      </c>
      <c r="J5819" s="154" t="s">
        <v>75</v>
      </c>
    </row>
    <row r="5820" spans="1:10" x14ac:dyDescent="0.3">
      <c r="A5820" s="151">
        <v>5819</v>
      </c>
      <c r="B5820" s="151" t="s">
        <v>12257</v>
      </c>
      <c r="C5820" s="151" t="s">
        <v>12258</v>
      </c>
      <c r="D5820" s="151" t="s">
        <v>12253</v>
      </c>
      <c r="E5820" s="151" t="s">
        <v>12254</v>
      </c>
      <c r="F5820" s="151">
        <v>1</v>
      </c>
      <c r="G5820" s="151" t="s">
        <v>6757</v>
      </c>
      <c r="H5820" s="153">
        <v>7</v>
      </c>
      <c r="I5820" s="151">
        <v>12</v>
      </c>
      <c r="J5820" s="154" t="s">
        <v>75</v>
      </c>
    </row>
    <row r="5821" spans="1:10" x14ac:dyDescent="0.3">
      <c r="A5821" s="151">
        <v>5820</v>
      </c>
      <c r="B5821" s="151" t="s">
        <v>12259</v>
      </c>
      <c r="C5821" s="151" t="s">
        <v>12260</v>
      </c>
      <c r="D5821" s="151" t="s">
        <v>12253</v>
      </c>
      <c r="E5821" s="151" t="s">
        <v>12254</v>
      </c>
      <c r="F5821" s="151">
        <v>1</v>
      </c>
      <c r="G5821" s="151" t="s">
        <v>6757</v>
      </c>
      <c r="H5821" s="153">
        <v>7</v>
      </c>
      <c r="I5821" s="151">
        <v>12</v>
      </c>
      <c r="J5821" s="154" t="s">
        <v>75</v>
      </c>
    </row>
    <row r="5822" spans="1:10" x14ac:dyDescent="0.3">
      <c r="A5822" s="151">
        <v>5821</v>
      </c>
      <c r="B5822" s="151" t="s">
        <v>12261</v>
      </c>
      <c r="C5822" s="151" t="s">
        <v>12262</v>
      </c>
      <c r="D5822" s="151" t="s">
        <v>12253</v>
      </c>
      <c r="E5822" s="151" t="s">
        <v>12254</v>
      </c>
      <c r="F5822" s="151">
        <v>1</v>
      </c>
      <c r="G5822" s="151" t="s">
        <v>6757</v>
      </c>
      <c r="H5822" s="153">
        <v>7</v>
      </c>
      <c r="I5822" s="151">
        <v>12</v>
      </c>
      <c r="J5822" s="154" t="s">
        <v>75</v>
      </c>
    </row>
    <row r="5823" spans="1:10" x14ac:dyDescent="0.3">
      <c r="A5823" s="151">
        <v>5822</v>
      </c>
      <c r="B5823" s="151" t="s">
        <v>12263</v>
      </c>
      <c r="C5823" s="151" t="s">
        <v>12264</v>
      </c>
      <c r="D5823" s="151" t="s">
        <v>12253</v>
      </c>
      <c r="E5823" s="151" t="s">
        <v>12254</v>
      </c>
      <c r="F5823" s="151">
        <v>1</v>
      </c>
      <c r="G5823" s="151" t="s">
        <v>6757</v>
      </c>
      <c r="H5823" s="153">
        <v>7</v>
      </c>
      <c r="I5823" s="151">
        <v>12</v>
      </c>
      <c r="J5823" s="154" t="s">
        <v>75</v>
      </c>
    </row>
    <row r="5824" spans="1:10" x14ac:dyDescent="0.3">
      <c r="A5824" s="151">
        <v>5823</v>
      </c>
      <c r="B5824" s="151" t="s">
        <v>12265</v>
      </c>
      <c r="C5824" s="151" t="s">
        <v>12266</v>
      </c>
      <c r="D5824" s="151" t="s">
        <v>12253</v>
      </c>
      <c r="E5824" s="151" t="s">
        <v>12254</v>
      </c>
      <c r="F5824" s="151">
        <v>1</v>
      </c>
      <c r="G5824" s="151" t="s">
        <v>6757</v>
      </c>
      <c r="H5824" s="153">
        <v>7</v>
      </c>
      <c r="I5824" s="151">
        <v>12</v>
      </c>
      <c r="J5824" s="154" t="s">
        <v>75</v>
      </c>
    </row>
    <row r="5825" spans="1:10" x14ac:dyDescent="0.3">
      <c r="A5825" s="151">
        <v>5824</v>
      </c>
      <c r="B5825" s="151" t="s">
        <v>12267</v>
      </c>
      <c r="C5825" s="151" t="s">
        <v>12268</v>
      </c>
      <c r="D5825" s="151" t="s">
        <v>12253</v>
      </c>
      <c r="E5825" s="151" t="s">
        <v>12254</v>
      </c>
      <c r="F5825" s="151">
        <v>1</v>
      </c>
      <c r="G5825" s="151" t="s">
        <v>6757</v>
      </c>
      <c r="H5825" s="153">
        <v>7</v>
      </c>
      <c r="I5825" s="151">
        <v>12</v>
      </c>
      <c r="J5825" s="154" t="s">
        <v>75</v>
      </c>
    </row>
    <row r="5826" spans="1:10" x14ac:dyDescent="0.3">
      <c r="A5826" s="151">
        <v>5825</v>
      </c>
      <c r="B5826" s="151" t="s">
        <v>12269</v>
      </c>
      <c r="C5826" s="151" t="s">
        <v>12270</v>
      </c>
      <c r="D5826" s="151" t="s">
        <v>12253</v>
      </c>
      <c r="E5826" s="151" t="s">
        <v>12254</v>
      </c>
      <c r="F5826" s="151">
        <v>1</v>
      </c>
      <c r="G5826" s="151" t="s">
        <v>6757</v>
      </c>
      <c r="H5826" s="153">
        <v>7</v>
      </c>
      <c r="I5826" s="151">
        <v>12</v>
      </c>
      <c r="J5826" s="154" t="s">
        <v>75</v>
      </c>
    </row>
    <row r="5827" spans="1:10" x14ac:dyDescent="0.3">
      <c r="A5827" s="151">
        <v>5826</v>
      </c>
      <c r="B5827" s="151" t="s">
        <v>12271</v>
      </c>
      <c r="C5827" s="151" t="s">
        <v>12272</v>
      </c>
      <c r="D5827" s="151" t="s">
        <v>12253</v>
      </c>
      <c r="E5827" s="151" t="s">
        <v>12254</v>
      </c>
      <c r="F5827" s="151">
        <v>1</v>
      </c>
      <c r="G5827" s="151" t="s">
        <v>6757</v>
      </c>
      <c r="H5827" s="153">
        <v>7</v>
      </c>
      <c r="I5827" s="151">
        <v>12</v>
      </c>
      <c r="J5827" s="154" t="s">
        <v>75</v>
      </c>
    </row>
    <row r="5828" spans="1:10" x14ac:dyDescent="0.3">
      <c r="A5828" s="151">
        <v>5827</v>
      </c>
      <c r="B5828" s="151" t="s">
        <v>12273</v>
      </c>
      <c r="C5828" s="151" t="s">
        <v>12274</v>
      </c>
      <c r="D5828" s="151" t="s">
        <v>12253</v>
      </c>
      <c r="E5828" s="151" t="s">
        <v>12254</v>
      </c>
      <c r="F5828" s="151">
        <v>1</v>
      </c>
      <c r="G5828" s="151" t="s">
        <v>6757</v>
      </c>
      <c r="H5828" s="153">
        <v>7</v>
      </c>
      <c r="I5828" s="151">
        <v>12</v>
      </c>
      <c r="J5828" s="154" t="s">
        <v>75</v>
      </c>
    </row>
    <row r="5829" spans="1:10" x14ac:dyDescent="0.3">
      <c r="A5829" s="151">
        <v>5828</v>
      </c>
      <c r="B5829" s="151" t="s">
        <v>12275</v>
      </c>
      <c r="C5829" s="151" t="s">
        <v>12276</v>
      </c>
      <c r="D5829" s="151" t="s">
        <v>12277</v>
      </c>
      <c r="E5829" s="151" t="s">
        <v>12278</v>
      </c>
      <c r="F5829" s="151">
        <v>1</v>
      </c>
      <c r="G5829" s="151" t="s">
        <v>6757</v>
      </c>
      <c r="H5829" s="153">
        <v>9</v>
      </c>
      <c r="I5829" s="151">
        <v>17</v>
      </c>
      <c r="J5829" s="154" t="s">
        <v>72</v>
      </c>
    </row>
    <row r="5830" spans="1:10" x14ac:dyDescent="0.3">
      <c r="A5830" s="151">
        <v>5829</v>
      </c>
      <c r="B5830" s="151" t="s">
        <v>12279</v>
      </c>
      <c r="C5830" s="151" t="s">
        <v>12280</v>
      </c>
      <c r="D5830" s="151" t="s">
        <v>12277</v>
      </c>
      <c r="E5830" s="151" t="s">
        <v>12278</v>
      </c>
      <c r="F5830" s="151">
        <v>1</v>
      </c>
      <c r="G5830" s="151" t="s">
        <v>6757</v>
      </c>
      <c r="H5830" s="153">
        <v>9</v>
      </c>
      <c r="I5830" s="151">
        <v>17</v>
      </c>
      <c r="J5830" s="154" t="s">
        <v>72</v>
      </c>
    </row>
    <row r="5831" spans="1:10" x14ac:dyDescent="0.3">
      <c r="A5831" s="151">
        <v>5830</v>
      </c>
      <c r="B5831" s="151" t="s">
        <v>12281</v>
      </c>
      <c r="C5831" s="151" t="s">
        <v>12282</v>
      </c>
      <c r="D5831" s="151" t="s">
        <v>12277</v>
      </c>
      <c r="E5831" s="151" t="s">
        <v>12278</v>
      </c>
      <c r="F5831" s="151">
        <v>1</v>
      </c>
      <c r="G5831" s="151" t="s">
        <v>6757</v>
      </c>
      <c r="H5831" s="153">
        <v>7</v>
      </c>
      <c r="I5831" s="151">
        <v>12</v>
      </c>
      <c r="J5831" s="154" t="s">
        <v>75</v>
      </c>
    </row>
    <row r="5832" spans="1:10" x14ac:dyDescent="0.3">
      <c r="A5832" s="151">
        <v>5831</v>
      </c>
      <c r="B5832" s="151" t="s">
        <v>12283</v>
      </c>
      <c r="C5832" s="151" t="s">
        <v>12284</v>
      </c>
      <c r="D5832" s="151" t="s">
        <v>12277</v>
      </c>
      <c r="E5832" s="151" t="s">
        <v>12278</v>
      </c>
      <c r="F5832" s="151">
        <v>1</v>
      </c>
      <c r="G5832" s="151" t="s">
        <v>6757</v>
      </c>
      <c r="H5832" s="153">
        <v>9</v>
      </c>
      <c r="I5832" s="151">
        <v>17</v>
      </c>
      <c r="J5832" s="154" t="s">
        <v>72</v>
      </c>
    </row>
    <row r="5833" spans="1:10" x14ac:dyDescent="0.3">
      <c r="A5833" s="151">
        <v>5832</v>
      </c>
      <c r="B5833" s="151" t="s">
        <v>12285</v>
      </c>
      <c r="C5833" s="151" t="s">
        <v>12286</v>
      </c>
      <c r="D5833" s="151" t="s">
        <v>12277</v>
      </c>
      <c r="E5833" s="151" t="s">
        <v>12278</v>
      </c>
      <c r="F5833" s="151">
        <v>1</v>
      </c>
      <c r="G5833" s="151" t="s">
        <v>6757</v>
      </c>
      <c r="H5833" s="153">
        <v>9</v>
      </c>
      <c r="I5833" s="151">
        <v>17</v>
      </c>
      <c r="J5833" s="154" t="s">
        <v>72</v>
      </c>
    </row>
    <row r="5834" spans="1:10" x14ac:dyDescent="0.3">
      <c r="A5834" s="151">
        <v>5833</v>
      </c>
      <c r="B5834" s="151" t="s">
        <v>12287</v>
      </c>
      <c r="C5834" s="151" t="s">
        <v>12288</v>
      </c>
      <c r="D5834" s="151" t="s">
        <v>12277</v>
      </c>
      <c r="E5834" s="151" t="s">
        <v>12278</v>
      </c>
      <c r="F5834" s="151">
        <v>1</v>
      </c>
      <c r="G5834" s="151" t="s">
        <v>6757</v>
      </c>
      <c r="H5834" s="153">
        <v>9</v>
      </c>
      <c r="I5834" s="151">
        <v>17</v>
      </c>
      <c r="J5834" s="154" t="s">
        <v>72</v>
      </c>
    </row>
    <row r="5835" spans="1:10" x14ac:dyDescent="0.3">
      <c r="A5835" s="151">
        <v>5834</v>
      </c>
      <c r="B5835" s="151" t="s">
        <v>12289</v>
      </c>
      <c r="C5835" s="151" t="s">
        <v>12290</v>
      </c>
      <c r="D5835" s="151" t="s">
        <v>12277</v>
      </c>
      <c r="E5835" s="151" t="s">
        <v>12278</v>
      </c>
      <c r="F5835" s="151">
        <v>1</v>
      </c>
      <c r="G5835" s="151" t="s">
        <v>6757</v>
      </c>
      <c r="H5835" s="153">
        <v>9</v>
      </c>
      <c r="I5835" s="151">
        <v>17</v>
      </c>
      <c r="J5835" s="154" t="s">
        <v>72</v>
      </c>
    </row>
    <row r="5836" spans="1:10" x14ac:dyDescent="0.3">
      <c r="A5836" s="151">
        <v>5835</v>
      </c>
      <c r="B5836" s="151" t="s">
        <v>12291</v>
      </c>
      <c r="C5836" s="151" t="s">
        <v>12292</v>
      </c>
      <c r="D5836" s="151" t="s">
        <v>12277</v>
      </c>
      <c r="E5836" s="151" t="s">
        <v>12278</v>
      </c>
      <c r="F5836" s="151">
        <v>1</v>
      </c>
      <c r="G5836" s="151" t="s">
        <v>6757</v>
      </c>
      <c r="H5836" s="153">
        <v>9</v>
      </c>
      <c r="I5836" s="151">
        <v>17</v>
      </c>
      <c r="J5836" s="154" t="s">
        <v>72</v>
      </c>
    </row>
    <row r="5837" spans="1:10" x14ac:dyDescent="0.3">
      <c r="A5837" s="151">
        <v>5836</v>
      </c>
      <c r="B5837" s="151" t="s">
        <v>12293</v>
      </c>
      <c r="C5837" s="151" t="s">
        <v>12294</v>
      </c>
      <c r="D5837" s="151" t="s">
        <v>12277</v>
      </c>
      <c r="E5837" s="151" t="s">
        <v>12278</v>
      </c>
      <c r="F5837" s="151">
        <v>1</v>
      </c>
      <c r="G5837" s="151" t="s">
        <v>6757</v>
      </c>
      <c r="H5837" s="153">
        <v>9</v>
      </c>
      <c r="I5837" s="151">
        <v>17</v>
      </c>
      <c r="J5837" s="154" t="s">
        <v>72</v>
      </c>
    </row>
    <row r="5838" spans="1:10" x14ac:dyDescent="0.3">
      <c r="A5838" s="151">
        <v>5837</v>
      </c>
      <c r="B5838" s="151" t="s">
        <v>12295</v>
      </c>
      <c r="C5838" s="151" t="s">
        <v>12296</v>
      </c>
      <c r="D5838" s="151" t="s">
        <v>12277</v>
      </c>
      <c r="E5838" s="151" t="s">
        <v>12278</v>
      </c>
      <c r="F5838" s="151">
        <v>1</v>
      </c>
      <c r="G5838" s="151" t="s">
        <v>6757</v>
      </c>
      <c r="H5838" s="153">
        <v>9</v>
      </c>
      <c r="I5838" s="151">
        <v>17</v>
      </c>
      <c r="J5838" s="154" t="s">
        <v>72</v>
      </c>
    </row>
    <row r="5839" spans="1:10" x14ac:dyDescent="0.3">
      <c r="A5839" s="151">
        <v>5838</v>
      </c>
      <c r="B5839" s="151" t="s">
        <v>12297</v>
      </c>
      <c r="C5839" s="151" t="s">
        <v>12298</v>
      </c>
      <c r="D5839" s="151" t="s">
        <v>12277</v>
      </c>
      <c r="E5839" s="151" t="s">
        <v>12278</v>
      </c>
      <c r="F5839" s="151">
        <v>1</v>
      </c>
      <c r="G5839" s="151" t="s">
        <v>6757</v>
      </c>
      <c r="H5839" s="153">
        <v>9</v>
      </c>
      <c r="I5839" s="151">
        <v>17</v>
      </c>
      <c r="J5839" s="154" t="s">
        <v>72</v>
      </c>
    </row>
    <row r="5840" spans="1:10" x14ac:dyDescent="0.3">
      <c r="A5840" s="151">
        <v>5839</v>
      </c>
      <c r="B5840" s="151" t="s">
        <v>12299</v>
      </c>
      <c r="C5840" s="151" t="s">
        <v>12300</v>
      </c>
      <c r="D5840" s="151" t="s">
        <v>12301</v>
      </c>
      <c r="E5840" s="151" t="s">
        <v>12302</v>
      </c>
      <c r="F5840" s="151">
        <v>1</v>
      </c>
      <c r="G5840" s="151" t="s">
        <v>6757</v>
      </c>
      <c r="H5840" s="153">
        <v>9</v>
      </c>
      <c r="I5840" s="151">
        <v>17</v>
      </c>
      <c r="J5840" s="154" t="s">
        <v>72</v>
      </c>
    </row>
    <row r="5841" spans="1:10" x14ac:dyDescent="0.3">
      <c r="A5841" s="151">
        <v>5840</v>
      </c>
      <c r="B5841" s="151" t="s">
        <v>12303</v>
      </c>
      <c r="C5841" s="151" t="s">
        <v>12304</v>
      </c>
      <c r="D5841" s="151" t="s">
        <v>12301</v>
      </c>
      <c r="E5841" s="151" t="s">
        <v>12302</v>
      </c>
      <c r="F5841" s="151">
        <v>1</v>
      </c>
      <c r="G5841" s="151" t="s">
        <v>6757</v>
      </c>
      <c r="H5841" s="153">
        <v>9</v>
      </c>
      <c r="I5841" s="151">
        <v>17</v>
      </c>
      <c r="J5841" s="154" t="s">
        <v>72</v>
      </c>
    </row>
    <row r="5842" spans="1:10" x14ac:dyDescent="0.3">
      <c r="A5842" s="151">
        <v>5841</v>
      </c>
      <c r="B5842" s="151" t="s">
        <v>12305</v>
      </c>
      <c r="C5842" s="151" t="s">
        <v>12306</v>
      </c>
      <c r="D5842" s="151" t="s">
        <v>12301</v>
      </c>
      <c r="E5842" s="151" t="s">
        <v>12302</v>
      </c>
      <c r="F5842" s="151">
        <v>1</v>
      </c>
      <c r="G5842" s="151" t="s">
        <v>6757</v>
      </c>
      <c r="H5842" s="153">
        <v>9</v>
      </c>
      <c r="I5842" s="151">
        <v>17</v>
      </c>
      <c r="J5842" s="154" t="s">
        <v>72</v>
      </c>
    </row>
    <row r="5843" spans="1:10" x14ac:dyDescent="0.3">
      <c r="A5843" s="151">
        <v>5842</v>
      </c>
      <c r="B5843" s="151" t="s">
        <v>12307</v>
      </c>
      <c r="C5843" s="151" t="s">
        <v>12308</v>
      </c>
      <c r="D5843" s="151" t="s">
        <v>12301</v>
      </c>
      <c r="E5843" s="151" t="s">
        <v>12302</v>
      </c>
      <c r="F5843" s="151">
        <v>1</v>
      </c>
      <c r="G5843" s="151" t="s">
        <v>6757</v>
      </c>
      <c r="H5843" s="153">
        <v>9</v>
      </c>
      <c r="I5843" s="151">
        <v>17</v>
      </c>
      <c r="J5843" s="154" t="s">
        <v>72</v>
      </c>
    </row>
    <row r="5844" spans="1:10" x14ac:dyDescent="0.3">
      <c r="A5844" s="151">
        <v>5843</v>
      </c>
      <c r="B5844" s="151" t="s">
        <v>12309</v>
      </c>
      <c r="C5844" s="151" t="s">
        <v>12310</v>
      </c>
      <c r="D5844" s="151" t="s">
        <v>12301</v>
      </c>
      <c r="E5844" s="151" t="s">
        <v>12302</v>
      </c>
      <c r="F5844" s="151">
        <v>1</v>
      </c>
      <c r="G5844" s="151" t="s">
        <v>6757</v>
      </c>
      <c r="H5844" s="153">
        <v>9</v>
      </c>
      <c r="I5844" s="151">
        <v>17</v>
      </c>
      <c r="J5844" s="154" t="s">
        <v>72</v>
      </c>
    </row>
    <row r="5845" spans="1:10" x14ac:dyDescent="0.3">
      <c r="A5845" s="151">
        <v>5844</v>
      </c>
      <c r="B5845" s="151" t="s">
        <v>12311</v>
      </c>
      <c r="C5845" s="151" t="s">
        <v>12312</v>
      </c>
      <c r="D5845" s="151" t="s">
        <v>12301</v>
      </c>
      <c r="E5845" s="151" t="s">
        <v>12302</v>
      </c>
      <c r="F5845" s="151">
        <v>1</v>
      </c>
      <c r="G5845" s="151" t="s">
        <v>6757</v>
      </c>
      <c r="H5845" s="153">
        <v>8</v>
      </c>
      <c r="I5845" s="151">
        <v>16</v>
      </c>
      <c r="J5845" s="154" t="s">
        <v>161</v>
      </c>
    </row>
    <row r="5846" spans="1:10" x14ac:dyDescent="0.3">
      <c r="A5846" s="151">
        <v>5845</v>
      </c>
      <c r="B5846" s="151" t="s">
        <v>12313</v>
      </c>
      <c r="C5846" s="151" t="s">
        <v>12314</v>
      </c>
      <c r="D5846" s="151" t="s">
        <v>12301</v>
      </c>
      <c r="E5846" s="151" t="s">
        <v>12302</v>
      </c>
      <c r="F5846" s="151">
        <v>1</v>
      </c>
      <c r="G5846" s="151" t="s">
        <v>6757</v>
      </c>
      <c r="H5846" s="153">
        <v>8</v>
      </c>
      <c r="I5846" s="151">
        <v>16</v>
      </c>
      <c r="J5846" s="154" t="s">
        <v>161</v>
      </c>
    </row>
    <row r="5847" spans="1:10" x14ac:dyDescent="0.3">
      <c r="A5847" s="151">
        <v>5846</v>
      </c>
      <c r="B5847" s="151" t="s">
        <v>12315</v>
      </c>
      <c r="C5847" s="151" t="s">
        <v>12316</v>
      </c>
      <c r="D5847" s="151" t="s">
        <v>12301</v>
      </c>
      <c r="E5847" s="151" t="s">
        <v>12302</v>
      </c>
      <c r="F5847" s="151">
        <v>1</v>
      </c>
      <c r="G5847" s="151" t="s">
        <v>6757</v>
      </c>
      <c r="H5847" s="153">
        <v>9</v>
      </c>
      <c r="I5847" s="151">
        <v>17</v>
      </c>
      <c r="J5847" s="154" t="s">
        <v>72</v>
      </c>
    </row>
    <row r="5848" spans="1:10" x14ac:dyDescent="0.3">
      <c r="A5848" s="151">
        <v>5847</v>
      </c>
      <c r="B5848" s="151" t="s">
        <v>12317</v>
      </c>
      <c r="C5848" s="151" t="s">
        <v>12318</v>
      </c>
      <c r="D5848" s="151" t="s">
        <v>12301</v>
      </c>
      <c r="E5848" s="151" t="s">
        <v>12302</v>
      </c>
      <c r="F5848" s="151">
        <v>1</v>
      </c>
      <c r="G5848" s="151" t="s">
        <v>6757</v>
      </c>
      <c r="H5848" s="153">
        <v>8</v>
      </c>
      <c r="I5848" s="151">
        <v>16</v>
      </c>
      <c r="J5848" s="154" t="s">
        <v>161</v>
      </c>
    </row>
    <row r="5849" spans="1:10" x14ac:dyDescent="0.3">
      <c r="A5849" s="151">
        <v>5848</v>
      </c>
      <c r="B5849" s="151" t="s">
        <v>12319</v>
      </c>
      <c r="C5849" s="151" t="s">
        <v>12320</v>
      </c>
      <c r="D5849" s="151" t="s">
        <v>12301</v>
      </c>
      <c r="E5849" s="151" t="s">
        <v>12302</v>
      </c>
      <c r="F5849" s="151">
        <v>1</v>
      </c>
      <c r="G5849" s="151" t="s">
        <v>6757</v>
      </c>
      <c r="H5849" s="153">
        <v>9</v>
      </c>
      <c r="I5849" s="151">
        <v>17</v>
      </c>
      <c r="J5849" s="154" t="s">
        <v>72</v>
      </c>
    </row>
    <row r="5850" spans="1:10" x14ac:dyDescent="0.3">
      <c r="A5850" s="151">
        <v>5849</v>
      </c>
      <c r="B5850" s="151" t="s">
        <v>12321</v>
      </c>
      <c r="C5850" s="151" t="s">
        <v>12322</v>
      </c>
      <c r="D5850" s="151" t="s">
        <v>12301</v>
      </c>
      <c r="E5850" s="151" t="s">
        <v>12302</v>
      </c>
      <c r="F5850" s="151">
        <v>1</v>
      </c>
      <c r="G5850" s="151" t="s">
        <v>6757</v>
      </c>
      <c r="H5850" s="153">
        <v>9</v>
      </c>
      <c r="I5850" s="151">
        <v>17</v>
      </c>
      <c r="J5850" s="154" t="s">
        <v>72</v>
      </c>
    </row>
    <row r="5851" spans="1:10" x14ac:dyDescent="0.3">
      <c r="A5851" s="151">
        <v>5850</v>
      </c>
      <c r="B5851" s="151" t="s">
        <v>12323</v>
      </c>
      <c r="C5851" s="151" t="s">
        <v>12324</v>
      </c>
      <c r="D5851" s="151" t="s">
        <v>12325</v>
      </c>
      <c r="E5851" s="151" t="s">
        <v>12326</v>
      </c>
      <c r="F5851" s="151">
        <v>1</v>
      </c>
      <c r="G5851" s="151" t="s">
        <v>6757</v>
      </c>
      <c r="H5851" s="153">
        <v>9</v>
      </c>
      <c r="I5851" s="151">
        <v>17</v>
      </c>
      <c r="J5851" s="154" t="s">
        <v>72</v>
      </c>
    </row>
    <row r="5852" spans="1:10" x14ac:dyDescent="0.3">
      <c r="A5852" s="151">
        <v>5851</v>
      </c>
      <c r="B5852" s="151" t="s">
        <v>12327</v>
      </c>
      <c r="C5852" s="151" t="s">
        <v>12328</v>
      </c>
      <c r="D5852" s="151" t="s">
        <v>12325</v>
      </c>
      <c r="E5852" s="151" t="s">
        <v>12326</v>
      </c>
      <c r="F5852" s="151">
        <v>1</v>
      </c>
      <c r="G5852" s="151" t="s">
        <v>6757</v>
      </c>
      <c r="H5852" s="153">
        <v>9</v>
      </c>
      <c r="I5852" s="151">
        <v>17</v>
      </c>
      <c r="J5852" s="154" t="s">
        <v>72</v>
      </c>
    </row>
    <row r="5853" spans="1:10" x14ac:dyDescent="0.3">
      <c r="A5853" s="151">
        <v>5852</v>
      </c>
      <c r="B5853" s="151" t="s">
        <v>12329</v>
      </c>
      <c r="C5853" s="151" t="s">
        <v>12330</v>
      </c>
      <c r="D5853" s="151" t="s">
        <v>12325</v>
      </c>
      <c r="E5853" s="151" t="s">
        <v>12326</v>
      </c>
      <c r="F5853" s="151">
        <v>1</v>
      </c>
      <c r="G5853" s="151" t="s">
        <v>6757</v>
      </c>
      <c r="H5853" s="153">
        <v>8</v>
      </c>
      <c r="I5853" s="151">
        <v>16</v>
      </c>
      <c r="J5853" s="154" t="s">
        <v>161</v>
      </c>
    </row>
    <row r="5854" spans="1:10" x14ac:dyDescent="0.3">
      <c r="A5854" s="151">
        <v>5853</v>
      </c>
      <c r="B5854" s="151" t="s">
        <v>12331</v>
      </c>
      <c r="C5854" s="151" t="s">
        <v>12332</v>
      </c>
      <c r="D5854" s="151" t="s">
        <v>12325</v>
      </c>
      <c r="E5854" s="151" t="s">
        <v>12326</v>
      </c>
      <c r="F5854" s="151">
        <v>1</v>
      </c>
      <c r="G5854" s="151" t="s">
        <v>6757</v>
      </c>
      <c r="H5854" s="153">
        <v>8</v>
      </c>
      <c r="I5854" s="151">
        <v>16</v>
      </c>
      <c r="J5854" s="154" t="s">
        <v>161</v>
      </c>
    </row>
    <row r="5855" spans="1:10" x14ac:dyDescent="0.3">
      <c r="A5855" s="151">
        <v>5854</v>
      </c>
      <c r="B5855" s="151" t="s">
        <v>12333</v>
      </c>
      <c r="C5855" s="151" t="s">
        <v>12334</v>
      </c>
      <c r="D5855" s="151" t="s">
        <v>12325</v>
      </c>
      <c r="E5855" s="151" t="s">
        <v>12326</v>
      </c>
      <c r="F5855" s="151">
        <v>1</v>
      </c>
      <c r="G5855" s="151" t="s">
        <v>6757</v>
      </c>
      <c r="H5855" s="153">
        <v>8</v>
      </c>
      <c r="I5855" s="151">
        <v>16</v>
      </c>
      <c r="J5855" s="154" t="s">
        <v>161</v>
      </c>
    </row>
    <row r="5856" spans="1:10" x14ac:dyDescent="0.3">
      <c r="A5856" s="151">
        <v>5855</v>
      </c>
      <c r="B5856" s="151" t="s">
        <v>12335</v>
      </c>
      <c r="C5856" s="151" t="s">
        <v>12336</v>
      </c>
      <c r="D5856" s="151" t="s">
        <v>12325</v>
      </c>
      <c r="E5856" s="151" t="s">
        <v>12326</v>
      </c>
      <c r="F5856" s="151">
        <v>1</v>
      </c>
      <c r="G5856" s="151" t="s">
        <v>6757</v>
      </c>
      <c r="H5856" s="153">
        <v>8</v>
      </c>
      <c r="I5856" s="151">
        <v>16</v>
      </c>
      <c r="J5856" s="154" t="s">
        <v>161</v>
      </c>
    </row>
    <row r="5857" spans="1:10" x14ac:dyDescent="0.3">
      <c r="A5857" s="151">
        <v>5856</v>
      </c>
      <c r="B5857" s="151" t="s">
        <v>12337</v>
      </c>
      <c r="C5857" s="151" t="s">
        <v>12338</v>
      </c>
      <c r="D5857" s="151" t="s">
        <v>12325</v>
      </c>
      <c r="E5857" s="151" t="s">
        <v>12326</v>
      </c>
      <c r="F5857" s="151">
        <v>1</v>
      </c>
      <c r="G5857" s="151" t="s">
        <v>6757</v>
      </c>
      <c r="H5857" s="153">
        <v>9</v>
      </c>
      <c r="I5857" s="151">
        <v>17</v>
      </c>
      <c r="J5857" s="154" t="s">
        <v>72</v>
      </c>
    </row>
    <row r="5858" spans="1:10" x14ac:dyDescent="0.3">
      <c r="A5858" s="151">
        <v>5857</v>
      </c>
      <c r="B5858" s="151" t="s">
        <v>12339</v>
      </c>
      <c r="C5858" s="151" t="s">
        <v>12340</v>
      </c>
      <c r="D5858" s="151" t="s">
        <v>12325</v>
      </c>
      <c r="E5858" s="151" t="s">
        <v>12326</v>
      </c>
      <c r="F5858" s="151">
        <v>1</v>
      </c>
      <c r="G5858" s="151" t="s">
        <v>6757</v>
      </c>
      <c r="H5858" s="153">
        <v>9</v>
      </c>
      <c r="I5858" s="151">
        <v>17</v>
      </c>
      <c r="J5858" s="154" t="s">
        <v>72</v>
      </c>
    </row>
    <row r="5859" spans="1:10" x14ac:dyDescent="0.3">
      <c r="A5859" s="151">
        <v>5858</v>
      </c>
      <c r="B5859" s="151" t="s">
        <v>12341</v>
      </c>
      <c r="C5859" s="151" t="s">
        <v>12342</v>
      </c>
      <c r="D5859" s="151" t="s">
        <v>12325</v>
      </c>
      <c r="E5859" s="151" t="s">
        <v>12326</v>
      </c>
      <c r="F5859" s="151">
        <v>1</v>
      </c>
      <c r="G5859" s="151" t="s">
        <v>6757</v>
      </c>
      <c r="H5859" s="153">
        <v>9</v>
      </c>
      <c r="I5859" s="151">
        <v>17</v>
      </c>
      <c r="J5859" s="154" t="s">
        <v>72</v>
      </c>
    </row>
    <row r="5860" spans="1:10" x14ac:dyDescent="0.3">
      <c r="A5860" s="151">
        <v>5859</v>
      </c>
      <c r="B5860" s="151" t="s">
        <v>12343</v>
      </c>
      <c r="C5860" s="151" t="s">
        <v>12344</v>
      </c>
      <c r="D5860" s="151" t="s">
        <v>12325</v>
      </c>
      <c r="E5860" s="151" t="s">
        <v>12326</v>
      </c>
      <c r="F5860" s="151">
        <v>1</v>
      </c>
      <c r="G5860" s="151" t="s">
        <v>6757</v>
      </c>
      <c r="H5860" s="153">
        <v>9</v>
      </c>
      <c r="I5860" s="151">
        <v>17</v>
      </c>
      <c r="J5860" s="154" t="s">
        <v>72</v>
      </c>
    </row>
    <row r="5861" spans="1:10" x14ac:dyDescent="0.3">
      <c r="A5861" s="151">
        <v>5860</v>
      </c>
      <c r="B5861" s="151" t="s">
        <v>12345</v>
      </c>
      <c r="C5861" s="151" t="s">
        <v>12346</v>
      </c>
      <c r="D5861" s="151" t="s">
        <v>12325</v>
      </c>
      <c r="E5861" s="151" t="s">
        <v>12326</v>
      </c>
      <c r="F5861" s="151">
        <v>1</v>
      </c>
      <c r="G5861" s="151" t="s">
        <v>6757</v>
      </c>
      <c r="H5861" s="153">
        <v>9</v>
      </c>
      <c r="I5861" s="151">
        <v>17</v>
      </c>
      <c r="J5861" s="154" t="s">
        <v>72</v>
      </c>
    </row>
    <row r="5862" spans="1:10" x14ac:dyDescent="0.3">
      <c r="A5862" s="151">
        <v>5861</v>
      </c>
      <c r="B5862" s="151" t="s">
        <v>12347</v>
      </c>
      <c r="C5862" s="151" t="s">
        <v>12348</v>
      </c>
      <c r="D5862" s="151" t="s">
        <v>12325</v>
      </c>
      <c r="E5862" s="151" t="s">
        <v>12326</v>
      </c>
      <c r="F5862" s="151">
        <v>1</v>
      </c>
      <c r="G5862" s="151" t="s">
        <v>6757</v>
      </c>
      <c r="H5862" s="153">
        <v>9</v>
      </c>
      <c r="I5862" s="151">
        <v>17</v>
      </c>
      <c r="J5862" s="154" t="s">
        <v>72</v>
      </c>
    </row>
    <row r="5863" spans="1:10" x14ac:dyDescent="0.3">
      <c r="A5863" s="151">
        <v>5862</v>
      </c>
      <c r="B5863" s="151" t="s">
        <v>12349</v>
      </c>
      <c r="C5863" s="151" t="s">
        <v>12350</v>
      </c>
      <c r="D5863" s="151" t="s">
        <v>12325</v>
      </c>
      <c r="E5863" s="151" t="s">
        <v>12326</v>
      </c>
      <c r="F5863" s="151">
        <v>1</v>
      </c>
      <c r="G5863" s="151" t="s">
        <v>6757</v>
      </c>
      <c r="H5863" s="153">
        <v>9</v>
      </c>
      <c r="I5863" s="151">
        <v>17</v>
      </c>
      <c r="J5863" s="154" t="s">
        <v>72</v>
      </c>
    </row>
    <row r="5864" spans="1:10" x14ac:dyDescent="0.3">
      <c r="A5864" s="151">
        <v>5863</v>
      </c>
      <c r="B5864" s="151" t="s">
        <v>12351</v>
      </c>
      <c r="C5864" s="151" t="s">
        <v>12352</v>
      </c>
      <c r="D5864" s="151" t="s">
        <v>12325</v>
      </c>
      <c r="E5864" s="151" t="s">
        <v>12326</v>
      </c>
      <c r="F5864" s="151">
        <v>1</v>
      </c>
      <c r="G5864" s="151" t="s">
        <v>6757</v>
      </c>
      <c r="H5864" s="153">
        <v>9</v>
      </c>
      <c r="I5864" s="151">
        <v>17</v>
      </c>
      <c r="J5864" s="154" t="s">
        <v>72</v>
      </c>
    </row>
    <row r="5865" spans="1:10" x14ac:dyDescent="0.3">
      <c r="A5865" s="151">
        <v>5864</v>
      </c>
      <c r="B5865" s="151" t="s">
        <v>12353</v>
      </c>
      <c r="C5865" s="151" t="s">
        <v>12354</v>
      </c>
      <c r="D5865" s="151" t="s">
        <v>12325</v>
      </c>
      <c r="E5865" s="151" t="s">
        <v>12326</v>
      </c>
      <c r="F5865" s="151">
        <v>1</v>
      </c>
      <c r="G5865" s="151" t="s">
        <v>6757</v>
      </c>
      <c r="H5865" s="153">
        <v>9</v>
      </c>
      <c r="I5865" s="151">
        <v>17</v>
      </c>
      <c r="J5865" s="154" t="s">
        <v>88</v>
      </c>
    </row>
    <row r="5866" spans="1:10" x14ac:dyDescent="0.3">
      <c r="A5866" s="151">
        <v>5865</v>
      </c>
      <c r="B5866" s="151" t="s">
        <v>12355</v>
      </c>
      <c r="C5866" s="151" t="s">
        <v>12356</v>
      </c>
      <c r="D5866" s="151" t="s">
        <v>12325</v>
      </c>
      <c r="E5866" s="151" t="s">
        <v>12326</v>
      </c>
      <c r="F5866" s="151">
        <v>1</v>
      </c>
      <c r="G5866" s="151" t="s">
        <v>6757</v>
      </c>
      <c r="H5866" s="153">
        <v>9</v>
      </c>
      <c r="I5866" s="151">
        <v>17</v>
      </c>
      <c r="J5866" s="154" t="s">
        <v>88</v>
      </c>
    </row>
    <row r="5867" spans="1:10" x14ac:dyDescent="0.3">
      <c r="A5867" s="151">
        <v>5866</v>
      </c>
      <c r="B5867" s="151" t="s">
        <v>12357</v>
      </c>
      <c r="C5867" s="151" t="s">
        <v>12358</v>
      </c>
      <c r="D5867" s="151" t="s">
        <v>12359</v>
      </c>
      <c r="E5867" s="151" t="s">
        <v>12360</v>
      </c>
      <c r="F5867" s="151">
        <v>1</v>
      </c>
      <c r="G5867" s="151" t="s">
        <v>6757</v>
      </c>
      <c r="H5867" s="153">
        <v>9</v>
      </c>
      <c r="I5867" s="151">
        <v>17</v>
      </c>
      <c r="J5867" s="154" t="s">
        <v>72</v>
      </c>
    </row>
    <row r="5868" spans="1:10" x14ac:dyDescent="0.3">
      <c r="A5868" s="151">
        <v>5867</v>
      </c>
      <c r="B5868" s="151" t="s">
        <v>12361</v>
      </c>
      <c r="C5868" s="151" t="s">
        <v>12362</v>
      </c>
      <c r="D5868" s="151" t="s">
        <v>12359</v>
      </c>
      <c r="E5868" s="151" t="s">
        <v>12360</v>
      </c>
      <c r="F5868" s="151">
        <v>1</v>
      </c>
      <c r="G5868" s="151" t="s">
        <v>6757</v>
      </c>
      <c r="H5868" s="153">
        <v>9</v>
      </c>
      <c r="I5868" s="151">
        <v>17</v>
      </c>
      <c r="J5868" s="154" t="s">
        <v>72</v>
      </c>
    </row>
    <row r="5869" spans="1:10" x14ac:dyDescent="0.3">
      <c r="A5869" s="151">
        <v>5868</v>
      </c>
      <c r="B5869" s="151" t="s">
        <v>12363</v>
      </c>
      <c r="C5869" s="151" t="s">
        <v>12364</v>
      </c>
      <c r="D5869" s="151" t="s">
        <v>12359</v>
      </c>
      <c r="E5869" s="151" t="s">
        <v>12360</v>
      </c>
      <c r="F5869" s="151">
        <v>1</v>
      </c>
      <c r="G5869" s="151" t="s">
        <v>6757</v>
      </c>
      <c r="H5869" s="153">
        <v>9</v>
      </c>
      <c r="I5869" s="151">
        <v>17</v>
      </c>
      <c r="J5869" s="154" t="s">
        <v>72</v>
      </c>
    </row>
    <row r="5870" spans="1:10" x14ac:dyDescent="0.3">
      <c r="A5870" s="151">
        <v>5869</v>
      </c>
      <c r="B5870" s="151" t="s">
        <v>12365</v>
      </c>
      <c r="C5870" s="151" t="s">
        <v>12366</v>
      </c>
      <c r="D5870" s="151" t="s">
        <v>12359</v>
      </c>
      <c r="E5870" s="151" t="s">
        <v>12360</v>
      </c>
      <c r="F5870" s="151">
        <v>1</v>
      </c>
      <c r="G5870" s="151" t="s">
        <v>6757</v>
      </c>
      <c r="H5870" s="153">
        <v>9</v>
      </c>
      <c r="I5870" s="151">
        <v>17</v>
      </c>
      <c r="J5870" s="154" t="s">
        <v>88</v>
      </c>
    </row>
    <row r="5871" spans="1:10" x14ac:dyDescent="0.3">
      <c r="A5871" s="151">
        <v>5870</v>
      </c>
      <c r="B5871" s="151" t="s">
        <v>12367</v>
      </c>
      <c r="C5871" s="151" t="s">
        <v>12368</v>
      </c>
      <c r="D5871" s="151" t="s">
        <v>12359</v>
      </c>
      <c r="E5871" s="151" t="s">
        <v>12360</v>
      </c>
      <c r="F5871" s="151">
        <v>1</v>
      </c>
      <c r="G5871" s="151" t="s">
        <v>6757</v>
      </c>
      <c r="H5871" s="153">
        <v>9</v>
      </c>
      <c r="I5871" s="151">
        <v>17</v>
      </c>
      <c r="J5871" s="154" t="s">
        <v>72</v>
      </c>
    </row>
    <row r="5872" spans="1:10" x14ac:dyDescent="0.3">
      <c r="A5872" s="151">
        <v>5871</v>
      </c>
      <c r="B5872" s="151" t="s">
        <v>12369</v>
      </c>
      <c r="C5872" s="151" t="s">
        <v>12370</v>
      </c>
      <c r="D5872" s="151" t="s">
        <v>12359</v>
      </c>
      <c r="E5872" s="151" t="s">
        <v>12360</v>
      </c>
      <c r="F5872" s="151">
        <v>1</v>
      </c>
      <c r="G5872" s="151" t="s">
        <v>6757</v>
      </c>
      <c r="H5872" s="153">
        <v>9</v>
      </c>
      <c r="I5872" s="151">
        <v>17</v>
      </c>
      <c r="J5872" s="154" t="s">
        <v>88</v>
      </c>
    </row>
    <row r="5873" spans="1:10" x14ac:dyDescent="0.3">
      <c r="A5873" s="151">
        <v>5872</v>
      </c>
      <c r="B5873" s="151" t="s">
        <v>12371</v>
      </c>
      <c r="C5873" s="151" t="s">
        <v>12372</v>
      </c>
      <c r="D5873" s="151" t="s">
        <v>12359</v>
      </c>
      <c r="E5873" s="151" t="s">
        <v>12360</v>
      </c>
      <c r="F5873" s="151">
        <v>1</v>
      </c>
      <c r="G5873" s="151" t="s">
        <v>6757</v>
      </c>
      <c r="H5873" s="153">
        <v>9</v>
      </c>
      <c r="I5873" s="151">
        <v>17</v>
      </c>
      <c r="J5873" s="154" t="s">
        <v>72</v>
      </c>
    </row>
    <row r="5874" spans="1:10" x14ac:dyDescent="0.3">
      <c r="A5874" s="151">
        <v>5873</v>
      </c>
      <c r="B5874" s="151" t="s">
        <v>12373</v>
      </c>
      <c r="C5874" s="151" t="s">
        <v>12374</v>
      </c>
      <c r="D5874" s="151" t="s">
        <v>12359</v>
      </c>
      <c r="E5874" s="151" t="s">
        <v>12360</v>
      </c>
      <c r="F5874" s="151">
        <v>1</v>
      </c>
      <c r="G5874" s="151" t="s">
        <v>6757</v>
      </c>
      <c r="H5874" s="153">
        <v>9</v>
      </c>
      <c r="I5874" s="151">
        <v>17</v>
      </c>
      <c r="J5874" s="154" t="s">
        <v>72</v>
      </c>
    </row>
    <row r="5875" spans="1:10" x14ac:dyDescent="0.3">
      <c r="A5875" s="151">
        <v>5874</v>
      </c>
      <c r="B5875" s="151" t="s">
        <v>12375</v>
      </c>
      <c r="C5875" s="151" t="s">
        <v>12376</v>
      </c>
      <c r="D5875" s="151" t="s">
        <v>12359</v>
      </c>
      <c r="E5875" s="151" t="s">
        <v>12360</v>
      </c>
      <c r="F5875" s="151">
        <v>1</v>
      </c>
      <c r="G5875" s="151" t="s">
        <v>6757</v>
      </c>
      <c r="H5875" s="153">
        <v>9</v>
      </c>
      <c r="I5875" s="151">
        <v>17</v>
      </c>
      <c r="J5875" s="154" t="s">
        <v>72</v>
      </c>
    </row>
    <row r="5876" spans="1:10" x14ac:dyDescent="0.3">
      <c r="A5876" s="151">
        <v>5875</v>
      </c>
      <c r="B5876" s="151" t="s">
        <v>12377</v>
      </c>
      <c r="C5876" s="151" t="s">
        <v>12378</v>
      </c>
      <c r="D5876" s="151" t="s">
        <v>12359</v>
      </c>
      <c r="E5876" s="151" t="s">
        <v>12360</v>
      </c>
      <c r="F5876" s="151">
        <v>1</v>
      </c>
      <c r="G5876" s="151" t="s">
        <v>6757</v>
      </c>
      <c r="H5876" s="153">
        <v>9</v>
      </c>
      <c r="I5876" s="151">
        <v>17</v>
      </c>
      <c r="J5876" s="154" t="s">
        <v>72</v>
      </c>
    </row>
    <row r="5877" spans="1:10" x14ac:dyDescent="0.3">
      <c r="A5877" s="151">
        <v>5876</v>
      </c>
      <c r="B5877" s="151" t="s">
        <v>12379</v>
      </c>
      <c r="C5877" s="151" t="s">
        <v>12380</v>
      </c>
      <c r="D5877" s="151" t="s">
        <v>12359</v>
      </c>
      <c r="E5877" s="151" t="s">
        <v>12360</v>
      </c>
      <c r="F5877" s="151">
        <v>1</v>
      </c>
      <c r="G5877" s="151" t="s">
        <v>6757</v>
      </c>
      <c r="H5877" s="153">
        <v>9</v>
      </c>
      <c r="I5877" s="151">
        <v>17</v>
      </c>
      <c r="J5877" s="154" t="s">
        <v>72</v>
      </c>
    </row>
    <row r="5878" spans="1:10" x14ac:dyDescent="0.3">
      <c r="A5878" s="151">
        <v>5877</v>
      </c>
      <c r="B5878" s="151" t="s">
        <v>12381</v>
      </c>
      <c r="C5878" s="151" t="s">
        <v>12382</v>
      </c>
      <c r="D5878" s="151" t="s">
        <v>12383</v>
      </c>
      <c r="E5878" s="151" t="s">
        <v>12384</v>
      </c>
      <c r="F5878" s="151">
        <v>8</v>
      </c>
      <c r="G5878" s="151" t="s">
        <v>1141</v>
      </c>
      <c r="H5878" s="153">
        <v>9</v>
      </c>
      <c r="I5878" s="151">
        <v>17</v>
      </c>
      <c r="J5878" s="154" t="s">
        <v>72</v>
      </c>
    </row>
    <row r="5879" spans="1:10" x14ac:dyDescent="0.3">
      <c r="A5879" s="151">
        <v>5878</v>
      </c>
      <c r="B5879" s="151" t="s">
        <v>12385</v>
      </c>
      <c r="C5879" s="151" t="s">
        <v>12386</v>
      </c>
      <c r="D5879" s="151" t="s">
        <v>12383</v>
      </c>
      <c r="E5879" s="151" t="s">
        <v>12384</v>
      </c>
      <c r="F5879" s="151">
        <v>8</v>
      </c>
      <c r="G5879" s="151" t="s">
        <v>1141</v>
      </c>
      <c r="H5879" s="153">
        <v>9</v>
      </c>
      <c r="I5879" s="151">
        <v>17</v>
      </c>
      <c r="J5879" s="154" t="s">
        <v>72</v>
      </c>
    </row>
    <row r="5880" spans="1:10" x14ac:dyDescent="0.3">
      <c r="A5880" s="151">
        <v>5879</v>
      </c>
      <c r="B5880" s="151" t="s">
        <v>12387</v>
      </c>
      <c r="C5880" s="151" t="s">
        <v>12388</v>
      </c>
      <c r="D5880" s="151" t="s">
        <v>12383</v>
      </c>
      <c r="E5880" s="151" t="s">
        <v>12384</v>
      </c>
      <c r="F5880" s="151">
        <v>8</v>
      </c>
      <c r="G5880" s="151" t="s">
        <v>1141</v>
      </c>
      <c r="H5880" s="153">
        <v>9</v>
      </c>
      <c r="I5880" s="151">
        <v>17</v>
      </c>
      <c r="J5880" s="154" t="s">
        <v>88</v>
      </c>
    </row>
    <row r="5881" spans="1:10" x14ac:dyDescent="0.3">
      <c r="A5881" s="151">
        <v>5880</v>
      </c>
      <c r="B5881" s="151" t="s">
        <v>12389</v>
      </c>
      <c r="C5881" s="151" t="s">
        <v>12390</v>
      </c>
      <c r="D5881" s="151" t="s">
        <v>12383</v>
      </c>
      <c r="E5881" s="151" t="s">
        <v>12384</v>
      </c>
      <c r="F5881" s="151">
        <v>8</v>
      </c>
      <c r="G5881" s="151" t="s">
        <v>1141</v>
      </c>
      <c r="H5881" s="153">
        <v>9</v>
      </c>
      <c r="I5881" s="151">
        <v>17</v>
      </c>
      <c r="J5881" s="154" t="s">
        <v>72</v>
      </c>
    </row>
    <row r="5882" spans="1:10" x14ac:dyDescent="0.3">
      <c r="A5882" s="151">
        <v>5881</v>
      </c>
      <c r="B5882" s="151" t="s">
        <v>12391</v>
      </c>
      <c r="C5882" s="151" t="s">
        <v>12392</v>
      </c>
      <c r="D5882" s="151" t="s">
        <v>12383</v>
      </c>
      <c r="E5882" s="151" t="s">
        <v>12384</v>
      </c>
      <c r="F5882" s="151">
        <v>8</v>
      </c>
      <c r="G5882" s="151" t="s">
        <v>1141</v>
      </c>
      <c r="H5882" s="153">
        <v>9</v>
      </c>
      <c r="I5882" s="151">
        <v>17</v>
      </c>
      <c r="J5882" s="154" t="s">
        <v>88</v>
      </c>
    </row>
    <row r="5883" spans="1:10" x14ac:dyDescent="0.3">
      <c r="A5883" s="151">
        <v>5882</v>
      </c>
      <c r="B5883" s="151" t="s">
        <v>12393</v>
      </c>
      <c r="C5883" s="151" t="s">
        <v>12394</v>
      </c>
      <c r="D5883" s="151" t="s">
        <v>12383</v>
      </c>
      <c r="E5883" s="151" t="s">
        <v>12384</v>
      </c>
      <c r="F5883" s="151">
        <v>8</v>
      </c>
      <c r="G5883" s="151" t="s">
        <v>1141</v>
      </c>
      <c r="H5883" s="153">
        <v>9</v>
      </c>
      <c r="I5883" s="151">
        <v>17</v>
      </c>
      <c r="J5883" s="154" t="s">
        <v>72</v>
      </c>
    </row>
    <row r="5884" spans="1:10" x14ac:dyDescent="0.3">
      <c r="A5884" s="151">
        <v>5883</v>
      </c>
      <c r="B5884" s="151" t="s">
        <v>12395</v>
      </c>
      <c r="C5884" s="151" t="s">
        <v>12396</v>
      </c>
      <c r="D5884" s="151" t="s">
        <v>12383</v>
      </c>
      <c r="E5884" s="151" t="s">
        <v>12384</v>
      </c>
      <c r="F5884" s="151">
        <v>8</v>
      </c>
      <c r="G5884" s="151" t="s">
        <v>1141</v>
      </c>
      <c r="H5884" s="153">
        <v>9</v>
      </c>
      <c r="I5884" s="151">
        <v>17</v>
      </c>
      <c r="J5884" s="154" t="s">
        <v>72</v>
      </c>
    </row>
    <row r="5885" spans="1:10" x14ac:dyDescent="0.3">
      <c r="A5885" s="151">
        <v>5884</v>
      </c>
      <c r="B5885" s="151" t="s">
        <v>12397</v>
      </c>
      <c r="C5885" s="151" t="s">
        <v>12398</v>
      </c>
      <c r="D5885" s="151" t="s">
        <v>12383</v>
      </c>
      <c r="E5885" s="151" t="s">
        <v>12384</v>
      </c>
      <c r="F5885" s="151">
        <v>8</v>
      </c>
      <c r="G5885" s="151" t="s">
        <v>1141</v>
      </c>
      <c r="H5885" s="153">
        <v>9</v>
      </c>
      <c r="I5885" s="151">
        <v>17</v>
      </c>
      <c r="J5885" s="154" t="s">
        <v>72</v>
      </c>
    </row>
    <row r="5886" spans="1:10" x14ac:dyDescent="0.3">
      <c r="A5886" s="151">
        <v>5885</v>
      </c>
      <c r="B5886" s="151" t="s">
        <v>12399</v>
      </c>
      <c r="C5886" s="151" t="s">
        <v>12400</v>
      </c>
      <c r="D5886" s="151" t="s">
        <v>12383</v>
      </c>
      <c r="E5886" s="151" t="s">
        <v>12384</v>
      </c>
      <c r="F5886" s="151">
        <v>8</v>
      </c>
      <c r="G5886" s="151" t="s">
        <v>1141</v>
      </c>
      <c r="H5886" s="153">
        <v>9</v>
      </c>
      <c r="I5886" s="151">
        <v>17</v>
      </c>
      <c r="J5886" s="154" t="s">
        <v>72</v>
      </c>
    </row>
    <row r="5887" spans="1:10" x14ac:dyDescent="0.3">
      <c r="A5887" s="151">
        <v>5886</v>
      </c>
      <c r="B5887" s="151" t="s">
        <v>12401</v>
      </c>
      <c r="C5887" s="151" t="s">
        <v>12402</v>
      </c>
      <c r="D5887" s="151" t="s">
        <v>12383</v>
      </c>
      <c r="E5887" s="151" t="s">
        <v>12384</v>
      </c>
      <c r="F5887" s="151">
        <v>8</v>
      </c>
      <c r="G5887" s="151" t="s">
        <v>1141</v>
      </c>
      <c r="H5887" s="153">
        <v>9</v>
      </c>
      <c r="I5887" s="151">
        <v>17</v>
      </c>
      <c r="J5887" s="154" t="s">
        <v>72</v>
      </c>
    </row>
    <row r="5888" spans="1:10" x14ac:dyDescent="0.3">
      <c r="A5888" s="151">
        <v>5887</v>
      </c>
      <c r="B5888" s="151" t="s">
        <v>12403</v>
      </c>
      <c r="C5888" s="151" t="s">
        <v>12404</v>
      </c>
      <c r="D5888" s="151" t="s">
        <v>12383</v>
      </c>
      <c r="E5888" s="151" t="s">
        <v>12384</v>
      </c>
      <c r="F5888" s="151">
        <v>8</v>
      </c>
      <c r="G5888" s="151" t="s">
        <v>1141</v>
      </c>
      <c r="H5888" s="153">
        <v>9</v>
      </c>
      <c r="I5888" s="151">
        <v>17</v>
      </c>
      <c r="J5888" s="154" t="s">
        <v>72</v>
      </c>
    </row>
    <row r="5889" spans="1:10" x14ac:dyDescent="0.3">
      <c r="A5889" s="151">
        <v>5888</v>
      </c>
      <c r="B5889" s="151" t="s">
        <v>12405</v>
      </c>
      <c r="C5889" s="151" t="s">
        <v>12406</v>
      </c>
      <c r="D5889" s="151" t="s">
        <v>12383</v>
      </c>
      <c r="E5889" s="151" t="s">
        <v>12384</v>
      </c>
      <c r="F5889" s="151">
        <v>8</v>
      </c>
      <c r="G5889" s="151" t="s">
        <v>1141</v>
      </c>
      <c r="H5889" s="153">
        <v>9</v>
      </c>
      <c r="I5889" s="151">
        <v>17</v>
      </c>
      <c r="J5889" s="154" t="s">
        <v>72</v>
      </c>
    </row>
    <row r="5890" spans="1:10" x14ac:dyDescent="0.3">
      <c r="A5890" s="151">
        <v>5889</v>
      </c>
      <c r="B5890" s="151" t="s">
        <v>12407</v>
      </c>
      <c r="C5890" s="151" t="s">
        <v>12408</v>
      </c>
      <c r="D5890" s="151" t="s">
        <v>12383</v>
      </c>
      <c r="E5890" s="151" t="s">
        <v>12384</v>
      </c>
      <c r="F5890" s="151">
        <v>8</v>
      </c>
      <c r="G5890" s="151" t="s">
        <v>1141</v>
      </c>
      <c r="H5890" s="153">
        <v>9</v>
      </c>
      <c r="I5890" s="151">
        <v>17</v>
      </c>
      <c r="J5890" s="154" t="s">
        <v>72</v>
      </c>
    </row>
    <row r="5891" spans="1:10" x14ac:dyDescent="0.3">
      <c r="A5891" s="151">
        <v>5890</v>
      </c>
      <c r="B5891" s="151" t="s">
        <v>12409</v>
      </c>
      <c r="C5891" s="151" t="s">
        <v>12410</v>
      </c>
      <c r="D5891" s="151" t="s">
        <v>12383</v>
      </c>
      <c r="E5891" s="151" t="s">
        <v>12384</v>
      </c>
      <c r="F5891" s="151">
        <v>8</v>
      </c>
      <c r="G5891" s="151" t="s">
        <v>1141</v>
      </c>
      <c r="H5891" s="153">
        <v>9</v>
      </c>
      <c r="I5891" s="151">
        <v>17</v>
      </c>
      <c r="J5891" s="154" t="s">
        <v>72</v>
      </c>
    </row>
    <row r="5892" spans="1:10" x14ac:dyDescent="0.3">
      <c r="A5892" s="151">
        <v>5891</v>
      </c>
      <c r="B5892" s="151" t="s">
        <v>12411</v>
      </c>
      <c r="C5892" s="151" t="s">
        <v>12412</v>
      </c>
      <c r="D5892" s="151" t="s">
        <v>12383</v>
      </c>
      <c r="E5892" s="151" t="s">
        <v>12384</v>
      </c>
      <c r="F5892" s="151">
        <v>8</v>
      </c>
      <c r="G5892" s="151" t="s">
        <v>1141</v>
      </c>
      <c r="H5892" s="153">
        <v>9</v>
      </c>
      <c r="I5892" s="151">
        <v>17</v>
      </c>
      <c r="J5892" s="154" t="s">
        <v>88</v>
      </c>
    </row>
    <row r="5893" spans="1:10" x14ac:dyDescent="0.3">
      <c r="A5893" s="151">
        <v>5892</v>
      </c>
      <c r="B5893" s="151" t="s">
        <v>12413</v>
      </c>
      <c r="C5893" s="151" t="s">
        <v>12414</v>
      </c>
      <c r="D5893" s="151" t="s">
        <v>12383</v>
      </c>
      <c r="E5893" s="151" t="s">
        <v>12384</v>
      </c>
      <c r="F5893" s="151">
        <v>8</v>
      </c>
      <c r="G5893" s="151" t="s">
        <v>1141</v>
      </c>
      <c r="H5893" s="153">
        <v>9</v>
      </c>
      <c r="I5893" s="151">
        <v>17</v>
      </c>
      <c r="J5893" s="154" t="s">
        <v>88</v>
      </c>
    </row>
    <row r="5894" spans="1:10" x14ac:dyDescent="0.3">
      <c r="A5894" s="151">
        <v>5893</v>
      </c>
      <c r="B5894" s="151" t="s">
        <v>12415</v>
      </c>
      <c r="C5894" s="151" t="s">
        <v>12416</v>
      </c>
      <c r="D5894" s="151" t="s">
        <v>12383</v>
      </c>
      <c r="E5894" s="151" t="s">
        <v>12384</v>
      </c>
      <c r="F5894" s="151">
        <v>8</v>
      </c>
      <c r="G5894" s="151" t="s">
        <v>1141</v>
      </c>
      <c r="H5894" s="153">
        <v>9</v>
      </c>
      <c r="I5894" s="151">
        <v>17</v>
      </c>
      <c r="J5894" s="154" t="s">
        <v>88</v>
      </c>
    </row>
    <row r="5895" spans="1:10" x14ac:dyDescent="0.3">
      <c r="A5895" s="151">
        <v>5894</v>
      </c>
      <c r="B5895" s="151" t="s">
        <v>12417</v>
      </c>
      <c r="C5895" s="151" t="s">
        <v>12418</v>
      </c>
      <c r="D5895" s="151" t="s">
        <v>12419</v>
      </c>
      <c r="E5895" s="151" t="s">
        <v>12420</v>
      </c>
      <c r="F5895" s="151">
        <v>8</v>
      </c>
      <c r="G5895" s="151" t="s">
        <v>1141</v>
      </c>
      <c r="H5895" s="153">
        <v>9</v>
      </c>
      <c r="I5895" s="151">
        <v>17</v>
      </c>
      <c r="J5895" s="154" t="s">
        <v>72</v>
      </c>
    </row>
    <row r="5896" spans="1:10" x14ac:dyDescent="0.3">
      <c r="A5896" s="151">
        <v>5895</v>
      </c>
      <c r="B5896" s="151" t="s">
        <v>12421</v>
      </c>
      <c r="C5896" s="151" t="s">
        <v>12422</v>
      </c>
      <c r="D5896" s="151" t="s">
        <v>12419</v>
      </c>
      <c r="E5896" s="151" t="s">
        <v>12420</v>
      </c>
      <c r="F5896" s="151">
        <v>8</v>
      </c>
      <c r="G5896" s="151" t="s">
        <v>1141</v>
      </c>
      <c r="H5896" s="153">
        <v>9</v>
      </c>
      <c r="I5896" s="151">
        <v>17</v>
      </c>
      <c r="J5896" s="154" t="s">
        <v>72</v>
      </c>
    </row>
    <row r="5897" spans="1:10" x14ac:dyDescent="0.3">
      <c r="A5897" s="151">
        <v>5896</v>
      </c>
      <c r="B5897" s="151" t="s">
        <v>12423</v>
      </c>
      <c r="C5897" s="151" t="s">
        <v>12424</v>
      </c>
      <c r="D5897" s="151" t="s">
        <v>12419</v>
      </c>
      <c r="E5897" s="151" t="s">
        <v>12420</v>
      </c>
      <c r="F5897" s="151">
        <v>8</v>
      </c>
      <c r="G5897" s="151" t="s">
        <v>1141</v>
      </c>
      <c r="H5897" s="153">
        <v>9</v>
      </c>
      <c r="I5897" s="151">
        <v>17</v>
      </c>
      <c r="J5897" s="154" t="s">
        <v>72</v>
      </c>
    </row>
    <row r="5898" spans="1:10" x14ac:dyDescent="0.3">
      <c r="A5898" s="151">
        <v>5897</v>
      </c>
      <c r="B5898" s="151" t="s">
        <v>12425</v>
      </c>
      <c r="C5898" s="151" t="s">
        <v>12426</v>
      </c>
      <c r="D5898" s="151" t="s">
        <v>12419</v>
      </c>
      <c r="E5898" s="151" t="s">
        <v>12420</v>
      </c>
      <c r="F5898" s="151">
        <v>8</v>
      </c>
      <c r="G5898" s="151" t="s">
        <v>1141</v>
      </c>
      <c r="H5898" s="153">
        <v>9</v>
      </c>
      <c r="I5898" s="151">
        <v>17</v>
      </c>
      <c r="J5898" s="154" t="s">
        <v>72</v>
      </c>
    </row>
    <row r="5899" spans="1:10" x14ac:dyDescent="0.3">
      <c r="A5899" s="151">
        <v>5898</v>
      </c>
      <c r="B5899" s="151" t="s">
        <v>12427</v>
      </c>
      <c r="C5899" s="151" t="s">
        <v>12428</v>
      </c>
      <c r="D5899" s="151" t="s">
        <v>12419</v>
      </c>
      <c r="E5899" s="151" t="s">
        <v>12420</v>
      </c>
      <c r="F5899" s="151">
        <v>8</v>
      </c>
      <c r="G5899" s="151" t="s">
        <v>1141</v>
      </c>
      <c r="H5899" s="153">
        <v>7</v>
      </c>
      <c r="I5899" s="151">
        <v>14</v>
      </c>
      <c r="J5899" s="154" t="s">
        <v>75</v>
      </c>
    </row>
    <row r="5900" spans="1:10" x14ac:dyDescent="0.3">
      <c r="A5900" s="151">
        <v>5899</v>
      </c>
      <c r="B5900" s="151" t="s">
        <v>12429</v>
      </c>
      <c r="C5900" s="151" t="s">
        <v>12430</v>
      </c>
      <c r="D5900" s="151" t="s">
        <v>12419</v>
      </c>
      <c r="E5900" s="151" t="s">
        <v>12420</v>
      </c>
      <c r="F5900" s="151">
        <v>8</v>
      </c>
      <c r="G5900" s="151" t="s">
        <v>1141</v>
      </c>
      <c r="H5900" s="153">
        <v>7</v>
      </c>
      <c r="I5900" s="151">
        <v>14</v>
      </c>
      <c r="J5900" s="154" t="s">
        <v>75</v>
      </c>
    </row>
    <row r="5901" spans="1:10" x14ac:dyDescent="0.3">
      <c r="A5901" s="151">
        <v>5900</v>
      </c>
      <c r="B5901" s="151" t="s">
        <v>12431</v>
      </c>
      <c r="C5901" s="151" t="s">
        <v>12432</v>
      </c>
      <c r="D5901" s="151" t="s">
        <v>12419</v>
      </c>
      <c r="E5901" s="151" t="s">
        <v>12420</v>
      </c>
      <c r="F5901" s="151">
        <v>8</v>
      </c>
      <c r="G5901" s="151" t="s">
        <v>1141</v>
      </c>
      <c r="H5901" s="153">
        <v>7</v>
      </c>
      <c r="I5901" s="151">
        <v>14</v>
      </c>
      <c r="J5901" s="154" t="s">
        <v>75</v>
      </c>
    </row>
    <row r="5902" spans="1:10" x14ac:dyDescent="0.3">
      <c r="A5902" s="151">
        <v>5901</v>
      </c>
      <c r="B5902" s="151" t="s">
        <v>12433</v>
      </c>
      <c r="C5902" s="151" t="s">
        <v>12434</v>
      </c>
      <c r="D5902" s="151" t="s">
        <v>12419</v>
      </c>
      <c r="E5902" s="151" t="s">
        <v>12420</v>
      </c>
      <c r="F5902" s="151">
        <v>8</v>
      </c>
      <c r="G5902" s="151" t="s">
        <v>1141</v>
      </c>
      <c r="H5902" s="153">
        <v>9</v>
      </c>
      <c r="I5902" s="151">
        <v>17</v>
      </c>
      <c r="J5902" s="154" t="s">
        <v>72</v>
      </c>
    </row>
    <row r="5903" spans="1:10" x14ac:dyDescent="0.3">
      <c r="A5903" s="151">
        <v>5902</v>
      </c>
      <c r="B5903" s="151" t="s">
        <v>12435</v>
      </c>
      <c r="C5903" s="151" t="s">
        <v>12436</v>
      </c>
      <c r="D5903" s="151" t="s">
        <v>12419</v>
      </c>
      <c r="E5903" s="151" t="s">
        <v>12420</v>
      </c>
      <c r="F5903" s="151">
        <v>8</v>
      </c>
      <c r="G5903" s="151" t="s">
        <v>1141</v>
      </c>
      <c r="H5903" s="153">
        <v>7</v>
      </c>
      <c r="I5903" s="151">
        <v>14</v>
      </c>
      <c r="J5903" s="154" t="s">
        <v>75</v>
      </c>
    </row>
    <row r="5904" spans="1:10" x14ac:dyDescent="0.3">
      <c r="A5904" s="151">
        <v>5903</v>
      </c>
      <c r="B5904" s="151" t="s">
        <v>12437</v>
      </c>
      <c r="C5904" s="151" t="s">
        <v>12438</v>
      </c>
      <c r="D5904" s="151" t="s">
        <v>12419</v>
      </c>
      <c r="E5904" s="151" t="s">
        <v>12420</v>
      </c>
      <c r="F5904" s="151">
        <v>8</v>
      </c>
      <c r="G5904" s="151" t="s">
        <v>1141</v>
      </c>
      <c r="H5904" s="153">
        <v>7</v>
      </c>
      <c r="I5904" s="151">
        <v>14</v>
      </c>
      <c r="J5904" s="154" t="s">
        <v>75</v>
      </c>
    </row>
    <row r="5905" spans="1:10" x14ac:dyDescent="0.3">
      <c r="A5905" s="151">
        <v>5904</v>
      </c>
      <c r="B5905" s="151" t="s">
        <v>12439</v>
      </c>
      <c r="C5905" s="151" t="s">
        <v>12440</v>
      </c>
      <c r="D5905" s="151" t="s">
        <v>12419</v>
      </c>
      <c r="E5905" s="151" t="s">
        <v>12420</v>
      </c>
      <c r="F5905" s="151">
        <v>8</v>
      </c>
      <c r="G5905" s="151" t="s">
        <v>1141</v>
      </c>
      <c r="H5905" s="153">
        <v>7</v>
      </c>
      <c r="I5905" s="151">
        <v>14</v>
      </c>
      <c r="J5905" s="154" t="s">
        <v>75</v>
      </c>
    </row>
    <row r="5906" spans="1:10" x14ac:dyDescent="0.3">
      <c r="A5906" s="151">
        <v>5905</v>
      </c>
      <c r="B5906" s="151" t="s">
        <v>12441</v>
      </c>
      <c r="C5906" s="151" t="s">
        <v>12442</v>
      </c>
      <c r="D5906" s="151" t="s">
        <v>12419</v>
      </c>
      <c r="E5906" s="151" t="s">
        <v>12420</v>
      </c>
      <c r="F5906" s="151">
        <v>8</v>
      </c>
      <c r="G5906" s="151" t="s">
        <v>1141</v>
      </c>
      <c r="H5906" s="153">
        <v>7</v>
      </c>
      <c r="I5906" s="151">
        <v>14</v>
      </c>
      <c r="J5906" s="154" t="s">
        <v>75</v>
      </c>
    </row>
    <row r="5907" spans="1:10" x14ac:dyDescent="0.3">
      <c r="A5907" s="151">
        <v>5906</v>
      </c>
      <c r="B5907" s="151" t="s">
        <v>12443</v>
      </c>
      <c r="C5907" s="151" t="s">
        <v>12444</v>
      </c>
      <c r="D5907" s="151" t="s">
        <v>12419</v>
      </c>
      <c r="E5907" s="151" t="s">
        <v>12420</v>
      </c>
      <c r="F5907" s="151">
        <v>8</v>
      </c>
      <c r="G5907" s="151" t="s">
        <v>1141</v>
      </c>
      <c r="H5907" s="153">
        <v>7</v>
      </c>
      <c r="I5907" s="151">
        <v>14</v>
      </c>
      <c r="J5907" s="154" t="s">
        <v>75</v>
      </c>
    </row>
    <row r="5908" spans="1:10" x14ac:dyDescent="0.3">
      <c r="A5908" s="151">
        <v>5907</v>
      </c>
      <c r="B5908" s="151" t="s">
        <v>12445</v>
      </c>
      <c r="C5908" s="151" t="s">
        <v>12446</v>
      </c>
      <c r="D5908" s="151" t="s">
        <v>12419</v>
      </c>
      <c r="E5908" s="151" t="s">
        <v>12420</v>
      </c>
      <c r="F5908" s="151">
        <v>8</v>
      </c>
      <c r="G5908" s="151" t="s">
        <v>1141</v>
      </c>
      <c r="H5908" s="153">
        <v>9</v>
      </c>
      <c r="I5908" s="151">
        <v>17</v>
      </c>
      <c r="J5908" s="154" t="s">
        <v>72</v>
      </c>
    </row>
    <row r="5909" spans="1:10" x14ac:dyDescent="0.3">
      <c r="A5909" s="151">
        <v>5908</v>
      </c>
      <c r="B5909" s="151" t="s">
        <v>12447</v>
      </c>
      <c r="C5909" s="151" t="s">
        <v>12448</v>
      </c>
      <c r="D5909" s="151" t="s">
        <v>12419</v>
      </c>
      <c r="E5909" s="151" t="s">
        <v>12420</v>
      </c>
      <c r="F5909" s="151">
        <v>8</v>
      </c>
      <c r="G5909" s="151" t="s">
        <v>1141</v>
      </c>
      <c r="H5909" s="153">
        <v>7</v>
      </c>
      <c r="I5909" s="151">
        <v>14</v>
      </c>
      <c r="J5909" s="154" t="s">
        <v>75</v>
      </c>
    </row>
    <row r="5910" spans="1:10" x14ac:dyDescent="0.3">
      <c r="A5910" s="151">
        <v>5909</v>
      </c>
      <c r="B5910" s="151" t="s">
        <v>12449</v>
      </c>
      <c r="C5910" s="151" t="s">
        <v>12450</v>
      </c>
      <c r="D5910" s="151" t="s">
        <v>12419</v>
      </c>
      <c r="E5910" s="151" t="s">
        <v>12420</v>
      </c>
      <c r="F5910" s="151">
        <v>8</v>
      </c>
      <c r="G5910" s="151" t="s">
        <v>1141</v>
      </c>
      <c r="H5910" s="153">
        <v>7</v>
      </c>
      <c r="I5910" s="151">
        <v>14</v>
      </c>
      <c r="J5910" s="154" t="s">
        <v>75</v>
      </c>
    </row>
    <row r="5911" spans="1:10" x14ac:dyDescent="0.3">
      <c r="A5911" s="151">
        <v>5910</v>
      </c>
      <c r="B5911" s="151" t="s">
        <v>12451</v>
      </c>
      <c r="C5911" s="151" t="s">
        <v>12452</v>
      </c>
      <c r="D5911" s="151" t="s">
        <v>12419</v>
      </c>
      <c r="E5911" s="151" t="s">
        <v>12420</v>
      </c>
      <c r="F5911" s="151">
        <v>8</v>
      </c>
      <c r="G5911" s="151" t="s">
        <v>1141</v>
      </c>
      <c r="H5911" s="153">
        <v>9</v>
      </c>
      <c r="I5911" s="151">
        <v>17</v>
      </c>
      <c r="J5911" s="154" t="s">
        <v>72</v>
      </c>
    </row>
    <row r="5912" spans="1:10" x14ac:dyDescent="0.3">
      <c r="A5912" s="151">
        <v>5911</v>
      </c>
      <c r="B5912" s="151" t="s">
        <v>12453</v>
      </c>
      <c r="C5912" s="151" t="s">
        <v>12454</v>
      </c>
      <c r="D5912" s="151" t="s">
        <v>12419</v>
      </c>
      <c r="E5912" s="151" t="s">
        <v>12420</v>
      </c>
      <c r="F5912" s="151">
        <v>8</v>
      </c>
      <c r="G5912" s="151" t="s">
        <v>1141</v>
      </c>
      <c r="H5912" s="153">
        <v>9</v>
      </c>
      <c r="I5912" s="151">
        <v>17</v>
      </c>
      <c r="J5912" s="154" t="s">
        <v>72</v>
      </c>
    </row>
    <row r="5913" spans="1:10" x14ac:dyDescent="0.3">
      <c r="A5913" s="151">
        <v>5912</v>
      </c>
      <c r="B5913" s="151" t="s">
        <v>12455</v>
      </c>
      <c r="C5913" s="151" t="s">
        <v>12456</v>
      </c>
      <c r="D5913" s="151" t="s">
        <v>12457</v>
      </c>
      <c r="E5913" s="151" t="s">
        <v>12458</v>
      </c>
      <c r="F5913" s="151">
        <v>8</v>
      </c>
      <c r="G5913" s="151" t="s">
        <v>1141</v>
      </c>
      <c r="H5913" s="153">
        <v>9</v>
      </c>
      <c r="I5913" s="151">
        <v>17</v>
      </c>
      <c r="J5913" s="154" t="s">
        <v>72</v>
      </c>
    </row>
    <row r="5914" spans="1:10" x14ac:dyDescent="0.3">
      <c r="A5914" s="151">
        <v>5913</v>
      </c>
      <c r="B5914" s="151" t="s">
        <v>12459</v>
      </c>
      <c r="C5914" s="151" t="s">
        <v>12460</v>
      </c>
      <c r="D5914" s="151" t="s">
        <v>12457</v>
      </c>
      <c r="E5914" s="151" t="s">
        <v>12458</v>
      </c>
      <c r="F5914" s="151">
        <v>8</v>
      </c>
      <c r="G5914" s="151" t="s">
        <v>1141</v>
      </c>
      <c r="H5914" s="153">
        <v>9</v>
      </c>
      <c r="I5914" s="151">
        <v>17</v>
      </c>
      <c r="J5914" s="154" t="s">
        <v>72</v>
      </c>
    </row>
    <row r="5915" spans="1:10" x14ac:dyDescent="0.3">
      <c r="A5915" s="151">
        <v>5914</v>
      </c>
      <c r="B5915" s="151" t="s">
        <v>12461</v>
      </c>
      <c r="C5915" s="151" t="s">
        <v>12462</v>
      </c>
      <c r="D5915" s="151" t="s">
        <v>12457</v>
      </c>
      <c r="E5915" s="151" t="s">
        <v>12458</v>
      </c>
      <c r="F5915" s="151">
        <v>8</v>
      </c>
      <c r="G5915" s="151" t="s">
        <v>1141</v>
      </c>
      <c r="H5915" s="153">
        <v>8</v>
      </c>
      <c r="I5915" s="151">
        <v>16</v>
      </c>
      <c r="J5915" s="154" t="s">
        <v>161</v>
      </c>
    </row>
    <row r="5916" spans="1:10" x14ac:dyDescent="0.3">
      <c r="A5916" s="151">
        <v>5915</v>
      </c>
      <c r="B5916" s="151" t="s">
        <v>12463</v>
      </c>
      <c r="C5916" s="151" t="s">
        <v>12464</v>
      </c>
      <c r="D5916" s="151" t="s">
        <v>12457</v>
      </c>
      <c r="E5916" s="151" t="s">
        <v>12458</v>
      </c>
      <c r="F5916" s="151">
        <v>8</v>
      </c>
      <c r="G5916" s="151" t="s">
        <v>1141</v>
      </c>
      <c r="H5916" s="153">
        <v>8</v>
      </c>
      <c r="I5916" s="151">
        <v>16</v>
      </c>
      <c r="J5916" s="154" t="s">
        <v>161</v>
      </c>
    </row>
    <row r="5917" spans="1:10" x14ac:dyDescent="0.3">
      <c r="A5917" s="151">
        <v>5916</v>
      </c>
      <c r="B5917" s="151" t="s">
        <v>12465</v>
      </c>
      <c r="C5917" s="151" t="s">
        <v>12466</v>
      </c>
      <c r="D5917" s="151" t="s">
        <v>12457</v>
      </c>
      <c r="E5917" s="151" t="s">
        <v>12458</v>
      </c>
      <c r="F5917" s="151">
        <v>8</v>
      </c>
      <c r="G5917" s="151" t="s">
        <v>1141</v>
      </c>
      <c r="H5917" s="153">
        <v>8</v>
      </c>
      <c r="I5917" s="151">
        <v>16</v>
      </c>
      <c r="J5917" s="154" t="s">
        <v>161</v>
      </c>
    </row>
    <row r="5918" spans="1:10" x14ac:dyDescent="0.3">
      <c r="A5918" s="151">
        <v>5917</v>
      </c>
      <c r="B5918" s="151" t="s">
        <v>12467</v>
      </c>
      <c r="C5918" s="151" t="s">
        <v>12468</v>
      </c>
      <c r="D5918" s="151" t="s">
        <v>12457</v>
      </c>
      <c r="E5918" s="151" t="s">
        <v>12458</v>
      </c>
      <c r="F5918" s="151">
        <v>8</v>
      </c>
      <c r="G5918" s="151" t="s">
        <v>1141</v>
      </c>
      <c r="H5918" s="153">
        <v>8</v>
      </c>
      <c r="I5918" s="151">
        <v>16</v>
      </c>
      <c r="J5918" s="154" t="s">
        <v>161</v>
      </c>
    </row>
    <row r="5919" spans="1:10" x14ac:dyDescent="0.3">
      <c r="A5919" s="151">
        <v>5918</v>
      </c>
      <c r="B5919" s="151" t="s">
        <v>12469</v>
      </c>
      <c r="C5919" s="151" t="s">
        <v>12470</v>
      </c>
      <c r="D5919" s="151" t="s">
        <v>12457</v>
      </c>
      <c r="E5919" s="151" t="s">
        <v>12458</v>
      </c>
      <c r="F5919" s="151">
        <v>8</v>
      </c>
      <c r="G5919" s="151" t="s">
        <v>1141</v>
      </c>
      <c r="H5919" s="153">
        <v>8</v>
      </c>
      <c r="I5919" s="151">
        <v>16</v>
      </c>
      <c r="J5919" s="154" t="s">
        <v>161</v>
      </c>
    </row>
    <row r="5920" spans="1:10" x14ac:dyDescent="0.3">
      <c r="A5920" s="151">
        <v>5919</v>
      </c>
      <c r="B5920" s="151" t="s">
        <v>12471</v>
      </c>
      <c r="C5920" s="151" t="s">
        <v>12472</v>
      </c>
      <c r="D5920" s="151" t="s">
        <v>12457</v>
      </c>
      <c r="E5920" s="151" t="s">
        <v>12458</v>
      </c>
      <c r="F5920" s="151">
        <v>8</v>
      </c>
      <c r="G5920" s="151" t="s">
        <v>1141</v>
      </c>
      <c r="H5920" s="153">
        <v>8</v>
      </c>
      <c r="I5920" s="151">
        <v>16</v>
      </c>
      <c r="J5920" s="154" t="s">
        <v>161</v>
      </c>
    </row>
    <row r="5921" spans="1:10" x14ac:dyDescent="0.3">
      <c r="A5921" s="151">
        <v>5920</v>
      </c>
      <c r="B5921" s="151" t="s">
        <v>12473</v>
      </c>
      <c r="C5921" s="151" t="s">
        <v>12474</v>
      </c>
      <c r="D5921" s="151" t="s">
        <v>12457</v>
      </c>
      <c r="E5921" s="151" t="s">
        <v>12458</v>
      </c>
      <c r="F5921" s="151">
        <v>8</v>
      </c>
      <c r="G5921" s="151" t="s">
        <v>1141</v>
      </c>
      <c r="H5921" s="153">
        <v>8</v>
      </c>
      <c r="I5921" s="151">
        <v>16</v>
      </c>
      <c r="J5921" s="154" t="s">
        <v>161</v>
      </c>
    </row>
    <row r="5922" spans="1:10" x14ac:dyDescent="0.3">
      <c r="A5922" s="151">
        <v>5921</v>
      </c>
      <c r="B5922" s="151" t="s">
        <v>12475</v>
      </c>
      <c r="C5922" s="151" t="s">
        <v>12476</v>
      </c>
      <c r="D5922" s="151" t="s">
        <v>12457</v>
      </c>
      <c r="E5922" s="151" t="s">
        <v>12458</v>
      </c>
      <c r="F5922" s="151">
        <v>8</v>
      </c>
      <c r="G5922" s="151" t="s">
        <v>1141</v>
      </c>
      <c r="H5922" s="153">
        <v>8</v>
      </c>
      <c r="I5922" s="151">
        <v>16</v>
      </c>
      <c r="J5922" s="154" t="s">
        <v>161</v>
      </c>
    </row>
    <row r="5923" spans="1:10" x14ac:dyDescent="0.3">
      <c r="A5923" s="151">
        <v>5922</v>
      </c>
      <c r="B5923" s="151" t="s">
        <v>12477</v>
      </c>
      <c r="C5923" s="151" t="s">
        <v>12478</v>
      </c>
      <c r="D5923" s="151" t="s">
        <v>12457</v>
      </c>
      <c r="E5923" s="151" t="s">
        <v>12458</v>
      </c>
      <c r="F5923" s="151">
        <v>8</v>
      </c>
      <c r="G5923" s="151" t="s">
        <v>1141</v>
      </c>
      <c r="H5923" s="153">
        <v>8</v>
      </c>
      <c r="I5923" s="151">
        <v>16</v>
      </c>
      <c r="J5923" s="154" t="s">
        <v>161</v>
      </c>
    </row>
    <row r="5924" spans="1:10" x14ac:dyDescent="0.3">
      <c r="A5924" s="151">
        <v>5923</v>
      </c>
      <c r="B5924" s="151" t="s">
        <v>12479</v>
      </c>
      <c r="C5924" s="151" t="s">
        <v>12480</v>
      </c>
      <c r="D5924" s="151" t="s">
        <v>12457</v>
      </c>
      <c r="E5924" s="151" t="s">
        <v>12458</v>
      </c>
      <c r="F5924" s="151">
        <v>8</v>
      </c>
      <c r="G5924" s="151" t="s">
        <v>1141</v>
      </c>
      <c r="H5924" s="153">
        <v>9</v>
      </c>
      <c r="I5924" s="151">
        <v>17</v>
      </c>
      <c r="J5924" s="154" t="s">
        <v>72</v>
      </c>
    </row>
    <row r="5925" spans="1:10" x14ac:dyDescent="0.3">
      <c r="A5925" s="151">
        <v>5924</v>
      </c>
      <c r="B5925" s="151" t="s">
        <v>12481</v>
      </c>
      <c r="C5925" s="151" t="s">
        <v>12482</v>
      </c>
      <c r="D5925" s="151" t="s">
        <v>12457</v>
      </c>
      <c r="E5925" s="151" t="s">
        <v>12458</v>
      </c>
      <c r="F5925" s="151">
        <v>8</v>
      </c>
      <c r="G5925" s="151" t="s">
        <v>1141</v>
      </c>
      <c r="H5925" s="153">
        <v>8</v>
      </c>
      <c r="I5925" s="151">
        <v>16</v>
      </c>
      <c r="J5925" s="154" t="s">
        <v>161</v>
      </c>
    </row>
    <row r="5926" spans="1:10" x14ac:dyDescent="0.3">
      <c r="A5926" s="151">
        <v>5925</v>
      </c>
      <c r="B5926" s="151" t="s">
        <v>12483</v>
      </c>
      <c r="C5926" s="151" t="s">
        <v>12484</v>
      </c>
      <c r="D5926" s="151" t="s">
        <v>12485</v>
      </c>
      <c r="E5926" s="151" t="s">
        <v>12486</v>
      </c>
      <c r="F5926" s="151">
        <v>8</v>
      </c>
      <c r="G5926" s="151" t="s">
        <v>1141</v>
      </c>
      <c r="H5926" s="153">
        <v>9</v>
      </c>
      <c r="I5926" s="151">
        <v>17</v>
      </c>
      <c r="J5926" s="154" t="s">
        <v>72</v>
      </c>
    </row>
    <row r="5927" spans="1:10" x14ac:dyDescent="0.3">
      <c r="A5927" s="151">
        <v>5926</v>
      </c>
      <c r="B5927" s="151" t="s">
        <v>12487</v>
      </c>
      <c r="C5927" s="151" t="s">
        <v>12488</v>
      </c>
      <c r="D5927" s="151" t="s">
        <v>12485</v>
      </c>
      <c r="E5927" s="151" t="s">
        <v>12486</v>
      </c>
      <c r="F5927" s="151">
        <v>8</v>
      </c>
      <c r="G5927" s="151" t="s">
        <v>1141</v>
      </c>
      <c r="H5927" s="153">
        <v>9</v>
      </c>
      <c r="I5927" s="151">
        <v>17</v>
      </c>
      <c r="J5927" s="154" t="s">
        <v>72</v>
      </c>
    </row>
    <row r="5928" spans="1:10" x14ac:dyDescent="0.3">
      <c r="A5928" s="151">
        <v>5927</v>
      </c>
      <c r="B5928" s="151" t="s">
        <v>12489</v>
      </c>
      <c r="C5928" s="151" t="s">
        <v>12490</v>
      </c>
      <c r="D5928" s="151" t="s">
        <v>12485</v>
      </c>
      <c r="E5928" s="151" t="s">
        <v>12486</v>
      </c>
      <c r="F5928" s="151">
        <v>8</v>
      </c>
      <c r="G5928" s="151" t="s">
        <v>1141</v>
      </c>
      <c r="H5928" s="153">
        <v>9</v>
      </c>
      <c r="I5928" s="151">
        <v>17</v>
      </c>
      <c r="J5928" s="154" t="s">
        <v>72</v>
      </c>
    </row>
    <row r="5929" spans="1:10" x14ac:dyDescent="0.3">
      <c r="A5929" s="151">
        <v>5928</v>
      </c>
      <c r="B5929" s="151" t="s">
        <v>12491</v>
      </c>
      <c r="C5929" s="151" t="s">
        <v>12492</v>
      </c>
      <c r="D5929" s="151" t="s">
        <v>12485</v>
      </c>
      <c r="E5929" s="151" t="s">
        <v>12486</v>
      </c>
      <c r="F5929" s="151">
        <v>8</v>
      </c>
      <c r="G5929" s="151" t="s">
        <v>1141</v>
      </c>
      <c r="H5929" s="153">
        <v>9</v>
      </c>
      <c r="I5929" s="151">
        <v>17</v>
      </c>
      <c r="J5929" s="154" t="s">
        <v>72</v>
      </c>
    </row>
    <row r="5930" spans="1:10" x14ac:dyDescent="0.3">
      <c r="A5930" s="151">
        <v>5929</v>
      </c>
      <c r="B5930" s="151" t="s">
        <v>12493</v>
      </c>
      <c r="C5930" s="151" t="s">
        <v>12494</v>
      </c>
      <c r="D5930" s="151" t="s">
        <v>12485</v>
      </c>
      <c r="E5930" s="151" t="s">
        <v>12486</v>
      </c>
      <c r="F5930" s="151">
        <v>8</v>
      </c>
      <c r="G5930" s="151" t="s">
        <v>1141</v>
      </c>
      <c r="H5930" s="153">
        <v>9</v>
      </c>
      <c r="I5930" s="151">
        <v>17</v>
      </c>
      <c r="J5930" s="154" t="s">
        <v>72</v>
      </c>
    </row>
    <row r="5931" spans="1:10" x14ac:dyDescent="0.3">
      <c r="A5931" s="151">
        <v>5930</v>
      </c>
      <c r="B5931" s="151" t="s">
        <v>12495</v>
      </c>
      <c r="C5931" s="151" t="s">
        <v>12496</v>
      </c>
      <c r="D5931" s="151" t="s">
        <v>12485</v>
      </c>
      <c r="E5931" s="151" t="s">
        <v>12486</v>
      </c>
      <c r="F5931" s="151">
        <v>8</v>
      </c>
      <c r="G5931" s="151" t="s">
        <v>1141</v>
      </c>
      <c r="H5931" s="153">
        <v>8</v>
      </c>
      <c r="I5931" s="151">
        <v>16</v>
      </c>
      <c r="J5931" s="154" t="s">
        <v>161</v>
      </c>
    </row>
    <row r="5932" spans="1:10" x14ac:dyDescent="0.3">
      <c r="A5932" s="151">
        <v>5931</v>
      </c>
      <c r="B5932" s="151" t="s">
        <v>12497</v>
      </c>
      <c r="C5932" s="151" t="s">
        <v>12498</v>
      </c>
      <c r="D5932" s="151" t="s">
        <v>12485</v>
      </c>
      <c r="E5932" s="151" t="s">
        <v>12486</v>
      </c>
      <c r="F5932" s="151">
        <v>8</v>
      </c>
      <c r="G5932" s="151" t="s">
        <v>1141</v>
      </c>
      <c r="H5932" s="153">
        <v>8</v>
      </c>
      <c r="I5932" s="151">
        <v>16</v>
      </c>
      <c r="J5932" s="154" t="s">
        <v>161</v>
      </c>
    </row>
    <row r="5933" spans="1:10" x14ac:dyDescent="0.3">
      <c r="A5933" s="151">
        <v>5932</v>
      </c>
      <c r="B5933" s="151" t="s">
        <v>12499</v>
      </c>
      <c r="C5933" s="151" t="s">
        <v>12500</v>
      </c>
      <c r="D5933" s="151" t="s">
        <v>12485</v>
      </c>
      <c r="E5933" s="151" t="s">
        <v>12486</v>
      </c>
      <c r="F5933" s="151">
        <v>8</v>
      </c>
      <c r="G5933" s="151" t="s">
        <v>1141</v>
      </c>
      <c r="H5933" s="153">
        <v>9</v>
      </c>
      <c r="I5933" s="151">
        <v>17</v>
      </c>
      <c r="J5933" s="154" t="s">
        <v>72</v>
      </c>
    </row>
    <row r="5934" spans="1:10" x14ac:dyDescent="0.3">
      <c r="A5934" s="151">
        <v>5933</v>
      </c>
      <c r="B5934" s="151" t="s">
        <v>12501</v>
      </c>
      <c r="C5934" s="151" t="s">
        <v>12502</v>
      </c>
      <c r="D5934" s="151" t="s">
        <v>12485</v>
      </c>
      <c r="E5934" s="151" t="s">
        <v>12486</v>
      </c>
      <c r="F5934" s="151">
        <v>8</v>
      </c>
      <c r="G5934" s="151" t="s">
        <v>1141</v>
      </c>
      <c r="H5934" s="153">
        <v>8</v>
      </c>
      <c r="I5934" s="151">
        <v>16</v>
      </c>
      <c r="J5934" s="154" t="s">
        <v>161</v>
      </c>
    </row>
    <row r="5935" spans="1:10" x14ac:dyDescent="0.3">
      <c r="A5935" s="151">
        <v>5934</v>
      </c>
      <c r="B5935" s="151" t="s">
        <v>12503</v>
      </c>
      <c r="C5935" s="151" t="s">
        <v>12504</v>
      </c>
      <c r="D5935" s="151" t="s">
        <v>12485</v>
      </c>
      <c r="E5935" s="151" t="s">
        <v>12486</v>
      </c>
      <c r="F5935" s="151">
        <v>8</v>
      </c>
      <c r="G5935" s="151" t="s">
        <v>1141</v>
      </c>
      <c r="H5935" s="153">
        <v>8</v>
      </c>
      <c r="I5935" s="151">
        <v>16</v>
      </c>
      <c r="J5935" s="154" t="s">
        <v>161</v>
      </c>
    </row>
    <row r="5936" spans="1:10" x14ac:dyDescent="0.3">
      <c r="A5936" s="151">
        <v>5935</v>
      </c>
      <c r="B5936" s="151" t="s">
        <v>12505</v>
      </c>
      <c r="C5936" s="151" t="s">
        <v>12506</v>
      </c>
      <c r="D5936" s="151" t="s">
        <v>12485</v>
      </c>
      <c r="E5936" s="151" t="s">
        <v>12486</v>
      </c>
      <c r="F5936" s="151">
        <v>8</v>
      </c>
      <c r="G5936" s="151" t="s">
        <v>1141</v>
      </c>
      <c r="H5936" s="153">
        <v>8</v>
      </c>
      <c r="I5936" s="151">
        <v>16</v>
      </c>
      <c r="J5936" s="154" t="s">
        <v>161</v>
      </c>
    </row>
    <row r="5937" spans="1:10" x14ac:dyDescent="0.3">
      <c r="A5937" s="151">
        <v>5936</v>
      </c>
      <c r="B5937" s="151" t="s">
        <v>12507</v>
      </c>
      <c r="C5937" s="151" t="s">
        <v>12508</v>
      </c>
      <c r="D5937" s="151" t="s">
        <v>12485</v>
      </c>
      <c r="E5937" s="151" t="s">
        <v>12486</v>
      </c>
      <c r="F5937" s="151">
        <v>8</v>
      </c>
      <c r="G5937" s="151" t="s">
        <v>1141</v>
      </c>
      <c r="H5937" s="153">
        <v>9</v>
      </c>
      <c r="I5937" s="151">
        <v>17</v>
      </c>
      <c r="J5937" s="154" t="s">
        <v>72</v>
      </c>
    </row>
    <row r="5938" spans="1:10" x14ac:dyDescent="0.3">
      <c r="A5938" s="151">
        <v>5937</v>
      </c>
      <c r="B5938" s="151" t="s">
        <v>12509</v>
      </c>
      <c r="C5938" s="151" t="s">
        <v>12510</v>
      </c>
      <c r="D5938" s="151" t="s">
        <v>12485</v>
      </c>
      <c r="E5938" s="151" t="s">
        <v>12486</v>
      </c>
      <c r="F5938" s="151">
        <v>8</v>
      </c>
      <c r="G5938" s="151" t="s">
        <v>1141</v>
      </c>
      <c r="H5938" s="153">
        <v>9</v>
      </c>
      <c r="I5938" s="151">
        <v>17</v>
      </c>
      <c r="J5938" s="154" t="s">
        <v>72</v>
      </c>
    </row>
    <row r="5939" spans="1:10" x14ac:dyDescent="0.3">
      <c r="A5939" s="151">
        <v>5938</v>
      </c>
      <c r="B5939" s="151" t="s">
        <v>12511</v>
      </c>
      <c r="C5939" s="151" t="s">
        <v>12512</v>
      </c>
      <c r="D5939" s="151" t="s">
        <v>12485</v>
      </c>
      <c r="E5939" s="151" t="s">
        <v>12486</v>
      </c>
      <c r="F5939" s="151">
        <v>8</v>
      </c>
      <c r="G5939" s="151" t="s">
        <v>1141</v>
      </c>
      <c r="H5939" s="153">
        <v>9</v>
      </c>
      <c r="I5939" s="151">
        <v>17</v>
      </c>
      <c r="J5939" s="154" t="s">
        <v>72</v>
      </c>
    </row>
    <row r="5940" spans="1:10" x14ac:dyDescent="0.3">
      <c r="A5940" s="151">
        <v>5939</v>
      </c>
      <c r="B5940" s="151" t="s">
        <v>12513</v>
      </c>
      <c r="C5940" s="151" t="s">
        <v>12514</v>
      </c>
      <c r="D5940" s="151" t="s">
        <v>12485</v>
      </c>
      <c r="E5940" s="151" t="s">
        <v>12486</v>
      </c>
      <c r="F5940" s="151">
        <v>8</v>
      </c>
      <c r="G5940" s="151" t="s">
        <v>1141</v>
      </c>
      <c r="H5940" s="153">
        <v>9</v>
      </c>
      <c r="I5940" s="151">
        <v>17</v>
      </c>
      <c r="J5940" s="154" t="s">
        <v>72</v>
      </c>
    </row>
    <row r="5941" spans="1:10" x14ac:dyDescent="0.3">
      <c r="A5941" s="151">
        <v>5940</v>
      </c>
      <c r="B5941" s="151" t="s">
        <v>12515</v>
      </c>
      <c r="C5941" s="151" t="s">
        <v>12516</v>
      </c>
      <c r="D5941" s="151" t="s">
        <v>12485</v>
      </c>
      <c r="E5941" s="151" t="s">
        <v>12486</v>
      </c>
      <c r="F5941" s="151">
        <v>8</v>
      </c>
      <c r="G5941" s="151" t="s">
        <v>1141</v>
      </c>
      <c r="H5941" s="153">
        <v>9</v>
      </c>
      <c r="I5941" s="151">
        <v>17</v>
      </c>
      <c r="J5941" s="154" t="s">
        <v>72</v>
      </c>
    </row>
    <row r="5942" spans="1:10" x14ac:dyDescent="0.3">
      <c r="A5942" s="151">
        <v>5941</v>
      </c>
      <c r="B5942" s="151" t="s">
        <v>12517</v>
      </c>
      <c r="C5942" s="151" t="s">
        <v>12518</v>
      </c>
      <c r="D5942" s="151" t="s">
        <v>12485</v>
      </c>
      <c r="E5942" s="151" t="s">
        <v>12486</v>
      </c>
      <c r="F5942" s="151">
        <v>8</v>
      </c>
      <c r="G5942" s="151" t="s">
        <v>1141</v>
      </c>
      <c r="H5942" s="153">
        <v>9</v>
      </c>
      <c r="I5942" s="151">
        <v>17</v>
      </c>
      <c r="J5942" s="154" t="s">
        <v>72</v>
      </c>
    </row>
    <row r="5943" spans="1:10" x14ac:dyDescent="0.3">
      <c r="A5943" s="151">
        <v>5942</v>
      </c>
      <c r="B5943" s="151" t="s">
        <v>12519</v>
      </c>
      <c r="C5943" s="151" t="s">
        <v>12520</v>
      </c>
      <c r="D5943" s="151" t="s">
        <v>12485</v>
      </c>
      <c r="E5943" s="151" t="s">
        <v>12486</v>
      </c>
      <c r="F5943" s="151">
        <v>8</v>
      </c>
      <c r="G5943" s="151" t="s">
        <v>1141</v>
      </c>
      <c r="H5943" s="153">
        <v>9</v>
      </c>
      <c r="I5943" s="151">
        <v>17</v>
      </c>
      <c r="J5943" s="154" t="s">
        <v>72</v>
      </c>
    </row>
    <row r="5944" spans="1:10" x14ac:dyDescent="0.3">
      <c r="A5944" s="151">
        <v>5943</v>
      </c>
      <c r="B5944" s="151" t="s">
        <v>12521</v>
      </c>
      <c r="C5944" s="151" t="s">
        <v>12522</v>
      </c>
      <c r="D5944" s="151" t="s">
        <v>12485</v>
      </c>
      <c r="E5944" s="151" t="s">
        <v>12486</v>
      </c>
      <c r="F5944" s="151">
        <v>8</v>
      </c>
      <c r="G5944" s="151" t="s">
        <v>1141</v>
      </c>
      <c r="H5944" s="153">
        <v>9</v>
      </c>
      <c r="I5944" s="151">
        <v>17</v>
      </c>
      <c r="J5944" s="154" t="s">
        <v>72</v>
      </c>
    </row>
    <row r="5945" spans="1:10" x14ac:dyDescent="0.3">
      <c r="A5945" s="151">
        <v>5944</v>
      </c>
      <c r="B5945" s="151" t="s">
        <v>12523</v>
      </c>
      <c r="C5945" s="151" t="s">
        <v>12524</v>
      </c>
      <c r="D5945" s="151" t="s">
        <v>12525</v>
      </c>
      <c r="E5945" s="151" t="s">
        <v>12526</v>
      </c>
      <c r="F5945" s="151">
        <v>8</v>
      </c>
      <c r="G5945" s="151" t="s">
        <v>1141</v>
      </c>
      <c r="H5945" s="153">
        <v>9</v>
      </c>
      <c r="I5945" s="151">
        <v>17</v>
      </c>
      <c r="J5945" s="154" t="s">
        <v>72</v>
      </c>
    </row>
    <row r="5946" spans="1:10" x14ac:dyDescent="0.3">
      <c r="A5946" s="151">
        <v>5945</v>
      </c>
      <c r="B5946" s="151" t="s">
        <v>12527</v>
      </c>
      <c r="C5946" s="151" t="s">
        <v>12528</v>
      </c>
      <c r="D5946" s="151" t="s">
        <v>12525</v>
      </c>
      <c r="E5946" s="151" t="s">
        <v>12526</v>
      </c>
      <c r="F5946" s="151">
        <v>8</v>
      </c>
      <c r="G5946" s="151" t="s">
        <v>1141</v>
      </c>
      <c r="H5946" s="153">
        <v>9</v>
      </c>
      <c r="I5946" s="151">
        <v>17</v>
      </c>
      <c r="J5946" s="154" t="s">
        <v>72</v>
      </c>
    </row>
    <row r="5947" spans="1:10" x14ac:dyDescent="0.3">
      <c r="A5947" s="151">
        <v>5946</v>
      </c>
      <c r="B5947" s="151" t="s">
        <v>12529</v>
      </c>
      <c r="C5947" s="151" t="s">
        <v>12530</v>
      </c>
      <c r="D5947" s="151" t="s">
        <v>12525</v>
      </c>
      <c r="E5947" s="151" t="s">
        <v>12526</v>
      </c>
      <c r="F5947" s="151">
        <v>8</v>
      </c>
      <c r="G5947" s="151" t="s">
        <v>1141</v>
      </c>
      <c r="H5947" s="153">
        <v>9</v>
      </c>
      <c r="I5947" s="151">
        <v>17</v>
      </c>
      <c r="J5947" s="154" t="s">
        <v>72</v>
      </c>
    </row>
    <row r="5948" spans="1:10" x14ac:dyDescent="0.3">
      <c r="A5948" s="151">
        <v>5947</v>
      </c>
      <c r="B5948" s="151" t="s">
        <v>12531</v>
      </c>
      <c r="C5948" s="151" t="s">
        <v>12532</v>
      </c>
      <c r="D5948" s="151" t="s">
        <v>12525</v>
      </c>
      <c r="E5948" s="151" t="s">
        <v>12526</v>
      </c>
      <c r="F5948" s="151">
        <v>8</v>
      </c>
      <c r="G5948" s="151" t="s">
        <v>1141</v>
      </c>
      <c r="H5948" s="153">
        <v>9</v>
      </c>
      <c r="I5948" s="151">
        <v>17</v>
      </c>
      <c r="J5948" s="154" t="s">
        <v>72</v>
      </c>
    </row>
    <row r="5949" spans="1:10" x14ac:dyDescent="0.3">
      <c r="A5949" s="151">
        <v>5948</v>
      </c>
      <c r="B5949" s="151" t="s">
        <v>12533</v>
      </c>
      <c r="C5949" s="151" t="s">
        <v>12534</v>
      </c>
      <c r="D5949" s="151" t="s">
        <v>12525</v>
      </c>
      <c r="E5949" s="151" t="s">
        <v>12526</v>
      </c>
      <c r="F5949" s="151">
        <v>8</v>
      </c>
      <c r="G5949" s="151" t="s">
        <v>1141</v>
      </c>
      <c r="H5949" s="153">
        <v>9</v>
      </c>
      <c r="I5949" s="151">
        <v>17</v>
      </c>
      <c r="J5949" s="154" t="s">
        <v>72</v>
      </c>
    </row>
    <row r="5950" spans="1:10" x14ac:dyDescent="0.3">
      <c r="A5950" s="151">
        <v>5949</v>
      </c>
      <c r="B5950" s="151" t="s">
        <v>12535</v>
      </c>
      <c r="C5950" s="151" t="s">
        <v>12536</v>
      </c>
      <c r="D5950" s="151" t="s">
        <v>12525</v>
      </c>
      <c r="E5950" s="151" t="s">
        <v>12526</v>
      </c>
      <c r="F5950" s="151">
        <v>8</v>
      </c>
      <c r="G5950" s="151" t="s">
        <v>1141</v>
      </c>
      <c r="H5950" s="153">
        <v>9</v>
      </c>
      <c r="I5950" s="151">
        <v>17</v>
      </c>
      <c r="J5950" s="154" t="s">
        <v>72</v>
      </c>
    </row>
    <row r="5951" spans="1:10" x14ac:dyDescent="0.3">
      <c r="A5951" s="151">
        <v>5950</v>
      </c>
      <c r="B5951" s="151" t="s">
        <v>12537</v>
      </c>
      <c r="C5951" s="151" t="s">
        <v>12538</v>
      </c>
      <c r="D5951" s="151" t="s">
        <v>12525</v>
      </c>
      <c r="E5951" s="151" t="s">
        <v>12526</v>
      </c>
      <c r="F5951" s="151">
        <v>8</v>
      </c>
      <c r="G5951" s="151" t="s">
        <v>1141</v>
      </c>
      <c r="H5951" s="153">
        <v>9</v>
      </c>
      <c r="I5951" s="151">
        <v>17</v>
      </c>
      <c r="J5951" s="154" t="s">
        <v>72</v>
      </c>
    </row>
    <row r="5952" spans="1:10" x14ac:dyDescent="0.3">
      <c r="A5952" s="151">
        <v>5951</v>
      </c>
      <c r="B5952" s="151" t="s">
        <v>12539</v>
      </c>
      <c r="C5952" s="151" t="s">
        <v>12540</v>
      </c>
      <c r="D5952" s="151" t="s">
        <v>12525</v>
      </c>
      <c r="E5952" s="151" t="s">
        <v>12526</v>
      </c>
      <c r="F5952" s="151">
        <v>8</v>
      </c>
      <c r="G5952" s="151" t="s">
        <v>1141</v>
      </c>
      <c r="H5952" s="153">
        <v>9</v>
      </c>
      <c r="I5952" s="151">
        <v>17</v>
      </c>
      <c r="J5952" s="154" t="s">
        <v>72</v>
      </c>
    </row>
    <row r="5953" spans="1:10" x14ac:dyDescent="0.3">
      <c r="A5953" s="151">
        <v>5952</v>
      </c>
      <c r="B5953" s="151" t="s">
        <v>12541</v>
      </c>
      <c r="C5953" s="151" t="s">
        <v>12542</v>
      </c>
      <c r="D5953" s="151" t="s">
        <v>12525</v>
      </c>
      <c r="E5953" s="151" t="s">
        <v>12526</v>
      </c>
      <c r="F5953" s="151">
        <v>8</v>
      </c>
      <c r="G5953" s="151" t="s">
        <v>1141</v>
      </c>
      <c r="H5953" s="153">
        <v>9</v>
      </c>
      <c r="I5953" s="151">
        <v>17</v>
      </c>
      <c r="J5953" s="154" t="s">
        <v>72</v>
      </c>
    </row>
    <row r="5954" spans="1:10" x14ac:dyDescent="0.3">
      <c r="A5954" s="151">
        <v>5953</v>
      </c>
      <c r="B5954" s="151" t="s">
        <v>12543</v>
      </c>
      <c r="C5954" s="151" t="s">
        <v>12544</v>
      </c>
      <c r="D5954" s="151" t="s">
        <v>12525</v>
      </c>
      <c r="E5954" s="151" t="s">
        <v>12526</v>
      </c>
      <c r="F5954" s="151">
        <v>8</v>
      </c>
      <c r="G5954" s="151" t="s">
        <v>1141</v>
      </c>
      <c r="H5954" s="153">
        <v>9</v>
      </c>
      <c r="I5954" s="151">
        <v>17</v>
      </c>
      <c r="J5954" s="154" t="s">
        <v>72</v>
      </c>
    </row>
    <row r="5955" spans="1:10" x14ac:dyDescent="0.3">
      <c r="A5955" s="151">
        <v>5954</v>
      </c>
      <c r="B5955" s="151" t="s">
        <v>12545</v>
      </c>
      <c r="C5955" s="151" t="s">
        <v>12546</v>
      </c>
      <c r="D5955" s="151" t="s">
        <v>12525</v>
      </c>
      <c r="E5955" s="151" t="s">
        <v>12526</v>
      </c>
      <c r="F5955" s="151">
        <v>8</v>
      </c>
      <c r="G5955" s="151" t="s">
        <v>1141</v>
      </c>
      <c r="H5955" s="153">
        <v>9</v>
      </c>
      <c r="I5955" s="151">
        <v>17</v>
      </c>
      <c r="J5955" s="154" t="s">
        <v>72</v>
      </c>
    </row>
    <row r="5956" spans="1:10" x14ac:dyDescent="0.3">
      <c r="A5956" s="151">
        <v>5955</v>
      </c>
      <c r="B5956" s="151" t="s">
        <v>12547</v>
      </c>
      <c r="C5956" s="151" t="s">
        <v>12548</v>
      </c>
      <c r="D5956" s="151" t="s">
        <v>12525</v>
      </c>
      <c r="E5956" s="151" t="s">
        <v>12526</v>
      </c>
      <c r="F5956" s="151">
        <v>8</v>
      </c>
      <c r="G5956" s="151" t="s">
        <v>1141</v>
      </c>
      <c r="H5956" s="153">
        <v>9</v>
      </c>
      <c r="I5956" s="151">
        <v>17</v>
      </c>
      <c r="J5956" s="154" t="s">
        <v>72</v>
      </c>
    </row>
    <row r="5957" spans="1:10" x14ac:dyDescent="0.3">
      <c r="A5957" s="151">
        <v>5956</v>
      </c>
      <c r="B5957" s="151" t="s">
        <v>12549</v>
      </c>
      <c r="C5957" s="151" t="s">
        <v>12550</v>
      </c>
      <c r="D5957" s="151" t="s">
        <v>12525</v>
      </c>
      <c r="E5957" s="151" t="s">
        <v>12526</v>
      </c>
      <c r="F5957" s="151">
        <v>8</v>
      </c>
      <c r="G5957" s="151" t="s">
        <v>1141</v>
      </c>
      <c r="H5957" s="153">
        <v>9</v>
      </c>
      <c r="I5957" s="151">
        <v>17</v>
      </c>
      <c r="J5957" s="154" t="s">
        <v>72</v>
      </c>
    </row>
    <row r="5958" spans="1:10" x14ac:dyDescent="0.3">
      <c r="A5958" s="151">
        <v>5957</v>
      </c>
      <c r="B5958" s="151" t="s">
        <v>12551</v>
      </c>
      <c r="C5958" s="151" t="s">
        <v>12552</v>
      </c>
      <c r="D5958" s="151" t="s">
        <v>12525</v>
      </c>
      <c r="E5958" s="151" t="s">
        <v>12526</v>
      </c>
      <c r="F5958" s="151">
        <v>8</v>
      </c>
      <c r="G5958" s="151" t="s">
        <v>1141</v>
      </c>
      <c r="H5958" s="153">
        <v>9</v>
      </c>
      <c r="I5958" s="151">
        <v>17</v>
      </c>
      <c r="J5958" s="154" t="s">
        <v>72</v>
      </c>
    </row>
    <row r="5959" spans="1:10" x14ac:dyDescent="0.3">
      <c r="A5959" s="151">
        <v>5958</v>
      </c>
      <c r="B5959" s="151" t="s">
        <v>12553</v>
      </c>
      <c r="C5959" s="151" t="s">
        <v>12554</v>
      </c>
      <c r="D5959" s="151" t="s">
        <v>12555</v>
      </c>
      <c r="E5959" s="151" t="s">
        <v>12556</v>
      </c>
      <c r="F5959" s="151">
        <v>8</v>
      </c>
      <c r="G5959" s="151" t="s">
        <v>1141</v>
      </c>
      <c r="H5959" s="153">
        <v>7</v>
      </c>
      <c r="I5959" s="151">
        <v>14</v>
      </c>
      <c r="J5959" s="154" t="s">
        <v>75</v>
      </c>
    </row>
    <row r="5960" spans="1:10" x14ac:dyDescent="0.3">
      <c r="A5960" s="151">
        <v>5959</v>
      </c>
      <c r="B5960" s="151" t="s">
        <v>12557</v>
      </c>
      <c r="C5960" s="151" t="s">
        <v>12558</v>
      </c>
      <c r="D5960" s="151" t="s">
        <v>12555</v>
      </c>
      <c r="E5960" s="151" t="s">
        <v>12556</v>
      </c>
      <c r="F5960" s="151">
        <v>8</v>
      </c>
      <c r="G5960" s="151" t="s">
        <v>1141</v>
      </c>
      <c r="H5960" s="153">
        <v>7</v>
      </c>
      <c r="I5960" s="151">
        <v>14</v>
      </c>
      <c r="J5960" s="154" t="s">
        <v>75</v>
      </c>
    </row>
    <row r="5961" spans="1:10" x14ac:dyDescent="0.3">
      <c r="A5961" s="151">
        <v>5960</v>
      </c>
      <c r="B5961" s="151" t="s">
        <v>12559</v>
      </c>
      <c r="C5961" s="151" t="s">
        <v>12560</v>
      </c>
      <c r="D5961" s="151" t="s">
        <v>12555</v>
      </c>
      <c r="E5961" s="151" t="s">
        <v>12556</v>
      </c>
      <c r="F5961" s="151">
        <v>8</v>
      </c>
      <c r="G5961" s="151" t="s">
        <v>1141</v>
      </c>
      <c r="H5961" s="153">
        <v>7</v>
      </c>
      <c r="I5961" s="151">
        <v>14</v>
      </c>
      <c r="J5961" s="154" t="s">
        <v>75</v>
      </c>
    </row>
    <row r="5962" spans="1:10" x14ac:dyDescent="0.3">
      <c r="A5962" s="151">
        <v>5961</v>
      </c>
      <c r="B5962" s="151" t="s">
        <v>12561</v>
      </c>
      <c r="C5962" s="151" t="s">
        <v>12562</v>
      </c>
      <c r="D5962" s="151" t="s">
        <v>12555</v>
      </c>
      <c r="E5962" s="151" t="s">
        <v>12556</v>
      </c>
      <c r="F5962" s="151">
        <v>8</v>
      </c>
      <c r="G5962" s="151" t="s">
        <v>1141</v>
      </c>
      <c r="H5962" s="153">
        <v>7</v>
      </c>
      <c r="I5962" s="151">
        <v>14</v>
      </c>
      <c r="J5962" s="154" t="s">
        <v>75</v>
      </c>
    </row>
    <row r="5963" spans="1:10" x14ac:dyDescent="0.3">
      <c r="A5963" s="151">
        <v>5962</v>
      </c>
      <c r="B5963" s="151" t="s">
        <v>12563</v>
      </c>
      <c r="C5963" s="151" t="s">
        <v>12564</v>
      </c>
      <c r="D5963" s="151" t="s">
        <v>12555</v>
      </c>
      <c r="E5963" s="151" t="s">
        <v>12556</v>
      </c>
      <c r="F5963" s="151">
        <v>8</v>
      </c>
      <c r="G5963" s="151" t="s">
        <v>1141</v>
      </c>
      <c r="H5963" s="153">
        <v>7</v>
      </c>
      <c r="I5963" s="151">
        <v>14</v>
      </c>
      <c r="J5963" s="154" t="s">
        <v>75</v>
      </c>
    </row>
    <row r="5964" spans="1:10" x14ac:dyDescent="0.3">
      <c r="A5964" s="151">
        <v>5963</v>
      </c>
      <c r="B5964" s="151" t="s">
        <v>12565</v>
      </c>
      <c r="C5964" s="151" t="s">
        <v>12566</v>
      </c>
      <c r="D5964" s="151" t="s">
        <v>12555</v>
      </c>
      <c r="E5964" s="151" t="s">
        <v>12556</v>
      </c>
      <c r="F5964" s="151">
        <v>8</v>
      </c>
      <c r="G5964" s="151" t="s">
        <v>1141</v>
      </c>
      <c r="H5964" s="153">
        <v>7</v>
      </c>
      <c r="I5964" s="151">
        <v>14</v>
      </c>
      <c r="J5964" s="154" t="s">
        <v>75</v>
      </c>
    </row>
    <row r="5965" spans="1:10" x14ac:dyDescent="0.3">
      <c r="A5965" s="151">
        <v>5964</v>
      </c>
      <c r="B5965" s="151" t="s">
        <v>12567</v>
      </c>
      <c r="C5965" s="151" t="s">
        <v>12568</v>
      </c>
      <c r="D5965" s="151" t="s">
        <v>12555</v>
      </c>
      <c r="E5965" s="151" t="s">
        <v>12556</v>
      </c>
      <c r="F5965" s="151">
        <v>8</v>
      </c>
      <c r="G5965" s="151" t="s">
        <v>1141</v>
      </c>
      <c r="H5965" s="153">
        <v>7</v>
      </c>
      <c r="I5965" s="151">
        <v>14</v>
      </c>
      <c r="J5965" s="154" t="s">
        <v>75</v>
      </c>
    </row>
    <row r="5966" spans="1:10" x14ac:dyDescent="0.3">
      <c r="A5966" s="151">
        <v>5965</v>
      </c>
      <c r="B5966" s="151" t="s">
        <v>12569</v>
      </c>
      <c r="C5966" s="151" t="s">
        <v>12570</v>
      </c>
      <c r="D5966" s="151" t="s">
        <v>12555</v>
      </c>
      <c r="E5966" s="151" t="s">
        <v>12556</v>
      </c>
      <c r="F5966" s="151">
        <v>8</v>
      </c>
      <c r="G5966" s="151" t="s">
        <v>1141</v>
      </c>
      <c r="H5966" s="153">
        <v>7</v>
      </c>
      <c r="I5966" s="151">
        <v>14</v>
      </c>
      <c r="J5966" s="154" t="s">
        <v>75</v>
      </c>
    </row>
    <row r="5967" spans="1:10" x14ac:dyDescent="0.3">
      <c r="A5967" s="151">
        <v>5966</v>
      </c>
      <c r="B5967" s="151" t="s">
        <v>12571</v>
      </c>
      <c r="C5967" s="151" t="s">
        <v>12572</v>
      </c>
      <c r="D5967" s="151" t="s">
        <v>12555</v>
      </c>
      <c r="E5967" s="151" t="s">
        <v>12556</v>
      </c>
      <c r="F5967" s="151">
        <v>8</v>
      </c>
      <c r="G5967" s="151" t="s">
        <v>1141</v>
      </c>
      <c r="H5967" s="153">
        <v>7</v>
      </c>
      <c r="I5967" s="151">
        <v>14</v>
      </c>
      <c r="J5967" s="154" t="s">
        <v>75</v>
      </c>
    </row>
    <row r="5968" spans="1:10" x14ac:dyDescent="0.3">
      <c r="A5968" s="151">
        <v>5967</v>
      </c>
      <c r="B5968" s="151" t="s">
        <v>12573</v>
      </c>
      <c r="C5968" s="151" t="s">
        <v>12574</v>
      </c>
      <c r="D5968" s="151" t="s">
        <v>12555</v>
      </c>
      <c r="E5968" s="151" t="s">
        <v>12556</v>
      </c>
      <c r="F5968" s="151">
        <v>8</v>
      </c>
      <c r="G5968" s="151" t="s">
        <v>1141</v>
      </c>
      <c r="H5968" s="153">
        <v>7</v>
      </c>
      <c r="I5968" s="151">
        <v>14</v>
      </c>
      <c r="J5968" s="154" t="s">
        <v>75</v>
      </c>
    </row>
    <row r="5969" spans="1:10" x14ac:dyDescent="0.3">
      <c r="A5969" s="151">
        <v>5968</v>
      </c>
      <c r="B5969" s="151" t="s">
        <v>12575</v>
      </c>
      <c r="C5969" s="151" t="s">
        <v>12576</v>
      </c>
      <c r="D5969" s="151" t="s">
        <v>12555</v>
      </c>
      <c r="E5969" s="151" t="s">
        <v>12556</v>
      </c>
      <c r="F5969" s="151">
        <v>8</v>
      </c>
      <c r="G5969" s="151" t="s">
        <v>1141</v>
      </c>
      <c r="H5969" s="153">
        <v>7</v>
      </c>
      <c r="I5969" s="151">
        <v>14</v>
      </c>
      <c r="J5969" s="154" t="s">
        <v>75</v>
      </c>
    </row>
    <row r="5970" spans="1:10" x14ac:dyDescent="0.3">
      <c r="A5970" s="151">
        <v>5969</v>
      </c>
      <c r="B5970" s="151" t="s">
        <v>12577</v>
      </c>
      <c r="C5970" s="151" t="s">
        <v>12578</v>
      </c>
      <c r="D5970" s="151" t="s">
        <v>12555</v>
      </c>
      <c r="E5970" s="151" t="s">
        <v>12556</v>
      </c>
      <c r="F5970" s="151">
        <v>8</v>
      </c>
      <c r="G5970" s="151" t="s">
        <v>1141</v>
      </c>
      <c r="H5970" s="153">
        <v>7</v>
      </c>
      <c r="I5970" s="151">
        <v>14</v>
      </c>
      <c r="J5970" s="154" t="s">
        <v>75</v>
      </c>
    </row>
    <row r="5971" spans="1:10" x14ac:dyDescent="0.3">
      <c r="A5971" s="151">
        <v>5970</v>
      </c>
      <c r="B5971" s="151" t="s">
        <v>12579</v>
      </c>
      <c r="C5971" s="151" t="s">
        <v>12580</v>
      </c>
      <c r="D5971" s="151" t="s">
        <v>12581</v>
      </c>
      <c r="E5971" s="151" t="s">
        <v>12582</v>
      </c>
      <c r="F5971" s="151">
        <v>8</v>
      </c>
      <c r="G5971" s="151" t="s">
        <v>1141</v>
      </c>
      <c r="H5971" s="153">
        <v>7</v>
      </c>
      <c r="I5971" s="151">
        <v>14</v>
      </c>
      <c r="J5971" s="154" t="s">
        <v>75</v>
      </c>
    </row>
    <row r="5972" spans="1:10" x14ac:dyDescent="0.3">
      <c r="A5972" s="151">
        <v>5971</v>
      </c>
      <c r="B5972" s="151" t="s">
        <v>12583</v>
      </c>
      <c r="C5972" s="151" t="s">
        <v>12584</v>
      </c>
      <c r="D5972" s="151" t="s">
        <v>12581</v>
      </c>
      <c r="E5972" s="151" t="s">
        <v>12582</v>
      </c>
      <c r="F5972" s="151">
        <v>8</v>
      </c>
      <c r="G5972" s="151" t="s">
        <v>1141</v>
      </c>
      <c r="H5972" s="153">
        <v>9</v>
      </c>
      <c r="I5972" s="151">
        <v>17</v>
      </c>
      <c r="J5972" s="154" t="s">
        <v>72</v>
      </c>
    </row>
    <row r="5973" spans="1:10" x14ac:dyDescent="0.3">
      <c r="A5973" s="151">
        <v>5972</v>
      </c>
      <c r="B5973" s="151" t="s">
        <v>12585</v>
      </c>
      <c r="C5973" s="151" t="s">
        <v>12586</v>
      </c>
      <c r="D5973" s="151" t="s">
        <v>12581</v>
      </c>
      <c r="E5973" s="151" t="s">
        <v>12582</v>
      </c>
      <c r="F5973" s="151">
        <v>8</v>
      </c>
      <c r="G5973" s="151" t="s">
        <v>1141</v>
      </c>
      <c r="H5973" s="153">
        <v>9</v>
      </c>
      <c r="I5973" s="151">
        <v>17</v>
      </c>
      <c r="J5973" s="154" t="s">
        <v>72</v>
      </c>
    </row>
    <row r="5974" spans="1:10" x14ac:dyDescent="0.3">
      <c r="A5974" s="151">
        <v>5973</v>
      </c>
      <c r="B5974" s="151" t="s">
        <v>12587</v>
      </c>
      <c r="C5974" s="151" t="s">
        <v>12588</v>
      </c>
      <c r="D5974" s="151" t="s">
        <v>12581</v>
      </c>
      <c r="E5974" s="151" t="s">
        <v>12582</v>
      </c>
      <c r="F5974" s="151">
        <v>8</v>
      </c>
      <c r="G5974" s="151" t="s">
        <v>1141</v>
      </c>
      <c r="H5974" s="153">
        <v>9</v>
      </c>
      <c r="I5974" s="151">
        <v>17</v>
      </c>
      <c r="J5974" s="154" t="s">
        <v>72</v>
      </c>
    </row>
    <row r="5975" spans="1:10" x14ac:dyDescent="0.3">
      <c r="A5975" s="151">
        <v>5974</v>
      </c>
      <c r="B5975" s="151" t="s">
        <v>12589</v>
      </c>
      <c r="C5975" s="151" t="s">
        <v>12590</v>
      </c>
      <c r="D5975" s="151" t="s">
        <v>12581</v>
      </c>
      <c r="E5975" s="151" t="s">
        <v>12582</v>
      </c>
      <c r="F5975" s="151">
        <v>8</v>
      </c>
      <c r="G5975" s="151" t="s">
        <v>1141</v>
      </c>
      <c r="H5975" s="153">
        <v>9</v>
      </c>
      <c r="I5975" s="151">
        <v>17</v>
      </c>
      <c r="J5975" s="154" t="s">
        <v>72</v>
      </c>
    </row>
    <row r="5976" spans="1:10" x14ac:dyDescent="0.3">
      <c r="A5976" s="151">
        <v>5975</v>
      </c>
      <c r="B5976" s="151" t="s">
        <v>12591</v>
      </c>
      <c r="C5976" s="151" t="s">
        <v>12592</v>
      </c>
      <c r="D5976" s="151" t="s">
        <v>12581</v>
      </c>
      <c r="E5976" s="151" t="s">
        <v>12582</v>
      </c>
      <c r="F5976" s="151">
        <v>8</v>
      </c>
      <c r="G5976" s="151" t="s">
        <v>1141</v>
      </c>
      <c r="H5976" s="153">
        <v>9</v>
      </c>
      <c r="I5976" s="151">
        <v>17</v>
      </c>
      <c r="J5976" s="154" t="s">
        <v>72</v>
      </c>
    </row>
    <row r="5977" spans="1:10" x14ac:dyDescent="0.3">
      <c r="A5977" s="151">
        <v>5976</v>
      </c>
      <c r="B5977" s="151" t="s">
        <v>12593</v>
      </c>
      <c r="C5977" s="151" t="s">
        <v>12594</v>
      </c>
      <c r="D5977" s="151" t="s">
        <v>12581</v>
      </c>
      <c r="E5977" s="151" t="s">
        <v>12582</v>
      </c>
      <c r="F5977" s="151">
        <v>8</v>
      </c>
      <c r="G5977" s="151" t="s">
        <v>1141</v>
      </c>
      <c r="H5977" s="153">
        <v>9</v>
      </c>
      <c r="I5977" s="151">
        <v>17</v>
      </c>
      <c r="J5977" s="154" t="s">
        <v>72</v>
      </c>
    </row>
    <row r="5978" spans="1:10" x14ac:dyDescent="0.3">
      <c r="A5978" s="151">
        <v>5977</v>
      </c>
      <c r="B5978" s="151" t="s">
        <v>12595</v>
      </c>
      <c r="C5978" s="151" t="s">
        <v>12596</v>
      </c>
      <c r="D5978" s="151" t="s">
        <v>12581</v>
      </c>
      <c r="E5978" s="151" t="s">
        <v>12582</v>
      </c>
      <c r="F5978" s="151">
        <v>8</v>
      </c>
      <c r="G5978" s="151" t="s">
        <v>1141</v>
      </c>
      <c r="H5978" s="153">
        <v>9</v>
      </c>
      <c r="I5978" s="151">
        <v>17</v>
      </c>
      <c r="J5978" s="154" t="s">
        <v>72</v>
      </c>
    </row>
    <row r="5979" spans="1:10" x14ac:dyDescent="0.3">
      <c r="A5979" s="151">
        <v>5978</v>
      </c>
      <c r="B5979" s="151" t="s">
        <v>12597</v>
      </c>
      <c r="C5979" s="151" t="s">
        <v>12598</v>
      </c>
      <c r="D5979" s="151" t="s">
        <v>12581</v>
      </c>
      <c r="E5979" s="151" t="s">
        <v>12582</v>
      </c>
      <c r="F5979" s="151">
        <v>8</v>
      </c>
      <c r="G5979" s="151" t="s">
        <v>1141</v>
      </c>
      <c r="H5979" s="153">
        <v>9</v>
      </c>
      <c r="I5979" s="151">
        <v>17</v>
      </c>
      <c r="J5979" s="154" t="s">
        <v>72</v>
      </c>
    </row>
    <row r="5980" spans="1:10" x14ac:dyDescent="0.3">
      <c r="A5980" s="151">
        <v>5979</v>
      </c>
      <c r="B5980" s="151" t="s">
        <v>12599</v>
      </c>
      <c r="C5980" s="151" t="s">
        <v>12600</v>
      </c>
      <c r="D5980" s="151" t="s">
        <v>12581</v>
      </c>
      <c r="E5980" s="151" t="s">
        <v>12582</v>
      </c>
      <c r="F5980" s="151">
        <v>8</v>
      </c>
      <c r="G5980" s="151" t="s">
        <v>1141</v>
      </c>
      <c r="H5980" s="153">
        <v>9</v>
      </c>
      <c r="I5980" s="151">
        <v>17</v>
      </c>
      <c r="J5980" s="154" t="s">
        <v>72</v>
      </c>
    </row>
    <row r="5981" spans="1:10" x14ac:dyDescent="0.3">
      <c r="A5981" s="151">
        <v>5980</v>
      </c>
      <c r="B5981" s="151" t="s">
        <v>12601</v>
      </c>
      <c r="C5981" s="151" t="s">
        <v>12602</v>
      </c>
      <c r="D5981" s="151" t="s">
        <v>12581</v>
      </c>
      <c r="E5981" s="151" t="s">
        <v>12582</v>
      </c>
      <c r="F5981" s="151">
        <v>8</v>
      </c>
      <c r="G5981" s="151" t="s">
        <v>1141</v>
      </c>
      <c r="H5981" s="153">
        <v>9</v>
      </c>
      <c r="I5981" s="151">
        <v>17</v>
      </c>
      <c r="J5981" s="154" t="s">
        <v>72</v>
      </c>
    </row>
    <row r="5982" spans="1:10" x14ac:dyDescent="0.3">
      <c r="A5982" s="151">
        <v>5981</v>
      </c>
      <c r="B5982" s="151" t="s">
        <v>12603</v>
      </c>
      <c r="C5982" s="151" t="s">
        <v>12604</v>
      </c>
      <c r="D5982" s="151" t="s">
        <v>12581</v>
      </c>
      <c r="E5982" s="151" t="s">
        <v>12582</v>
      </c>
      <c r="F5982" s="151">
        <v>8</v>
      </c>
      <c r="G5982" s="151" t="s">
        <v>1141</v>
      </c>
      <c r="H5982" s="153">
        <v>9</v>
      </c>
      <c r="I5982" s="151">
        <v>17</v>
      </c>
      <c r="J5982" s="154" t="s">
        <v>72</v>
      </c>
    </row>
    <row r="5983" spans="1:10" x14ac:dyDescent="0.3">
      <c r="A5983" s="151">
        <v>5982</v>
      </c>
      <c r="B5983" s="151" t="s">
        <v>12605</v>
      </c>
      <c r="C5983" s="151" t="s">
        <v>12606</v>
      </c>
      <c r="D5983" s="151" t="s">
        <v>12581</v>
      </c>
      <c r="E5983" s="151" t="s">
        <v>12582</v>
      </c>
      <c r="F5983" s="151">
        <v>8</v>
      </c>
      <c r="G5983" s="151" t="s">
        <v>1141</v>
      </c>
      <c r="H5983" s="153">
        <v>9</v>
      </c>
      <c r="I5983" s="151">
        <v>17</v>
      </c>
      <c r="J5983" s="154" t="s">
        <v>72</v>
      </c>
    </row>
    <row r="5984" spans="1:10" x14ac:dyDescent="0.3">
      <c r="A5984" s="151">
        <v>5983</v>
      </c>
      <c r="B5984" s="151" t="s">
        <v>12607</v>
      </c>
      <c r="C5984" s="151" t="s">
        <v>12608</v>
      </c>
      <c r="D5984" s="151" t="s">
        <v>12581</v>
      </c>
      <c r="E5984" s="151" t="s">
        <v>12582</v>
      </c>
      <c r="F5984" s="151">
        <v>8</v>
      </c>
      <c r="G5984" s="151" t="s">
        <v>1141</v>
      </c>
      <c r="H5984" s="153">
        <v>9</v>
      </c>
      <c r="I5984" s="151">
        <v>17</v>
      </c>
      <c r="J5984" s="154" t="s">
        <v>72</v>
      </c>
    </row>
    <row r="5985" spans="1:10" x14ac:dyDescent="0.3">
      <c r="A5985" s="151">
        <v>5984</v>
      </c>
      <c r="B5985" s="151" t="s">
        <v>12609</v>
      </c>
      <c r="C5985" s="151" t="s">
        <v>12610</v>
      </c>
      <c r="D5985" s="151" t="s">
        <v>12581</v>
      </c>
      <c r="E5985" s="151" t="s">
        <v>12582</v>
      </c>
      <c r="F5985" s="151">
        <v>8</v>
      </c>
      <c r="G5985" s="151" t="s">
        <v>1141</v>
      </c>
      <c r="H5985" s="153">
        <v>9</v>
      </c>
      <c r="I5985" s="151">
        <v>17</v>
      </c>
      <c r="J5985" s="154" t="s">
        <v>72</v>
      </c>
    </row>
    <row r="5986" spans="1:10" x14ac:dyDescent="0.3">
      <c r="A5986" s="151">
        <v>5985</v>
      </c>
      <c r="B5986" s="151" t="s">
        <v>12611</v>
      </c>
      <c r="C5986" s="151" t="s">
        <v>12612</v>
      </c>
      <c r="D5986" s="151" t="s">
        <v>12613</v>
      </c>
      <c r="E5986" s="151" t="s">
        <v>12614</v>
      </c>
      <c r="F5986" s="151">
        <v>1</v>
      </c>
      <c r="G5986" s="151" t="s">
        <v>6757</v>
      </c>
      <c r="H5986" s="153">
        <v>9</v>
      </c>
      <c r="I5986" s="151">
        <v>17</v>
      </c>
      <c r="J5986" s="154" t="s">
        <v>72</v>
      </c>
    </row>
    <row r="5987" spans="1:10" x14ac:dyDescent="0.3">
      <c r="A5987" s="151">
        <v>5986</v>
      </c>
      <c r="B5987" s="151" t="s">
        <v>12615</v>
      </c>
      <c r="C5987" s="151" t="s">
        <v>12616</v>
      </c>
      <c r="D5987" s="151" t="s">
        <v>12613</v>
      </c>
      <c r="E5987" s="151" t="s">
        <v>12614</v>
      </c>
      <c r="F5987" s="151">
        <v>1</v>
      </c>
      <c r="G5987" s="151" t="s">
        <v>6757</v>
      </c>
      <c r="H5987" s="153">
        <v>8</v>
      </c>
      <c r="I5987" s="151">
        <v>16</v>
      </c>
      <c r="J5987" s="154" t="s">
        <v>161</v>
      </c>
    </row>
    <row r="5988" spans="1:10" x14ac:dyDescent="0.3">
      <c r="A5988" s="151">
        <v>5987</v>
      </c>
      <c r="B5988" s="151" t="s">
        <v>12617</v>
      </c>
      <c r="C5988" s="151" t="s">
        <v>12618</v>
      </c>
      <c r="D5988" s="151" t="s">
        <v>12613</v>
      </c>
      <c r="E5988" s="151" t="s">
        <v>12614</v>
      </c>
      <c r="F5988" s="151">
        <v>1</v>
      </c>
      <c r="G5988" s="151" t="s">
        <v>6757</v>
      </c>
      <c r="H5988" s="153">
        <v>8</v>
      </c>
      <c r="I5988" s="151">
        <v>16</v>
      </c>
      <c r="J5988" s="154" t="s">
        <v>161</v>
      </c>
    </row>
    <row r="5989" spans="1:10" x14ac:dyDescent="0.3">
      <c r="A5989" s="151">
        <v>5988</v>
      </c>
      <c r="B5989" s="151" t="s">
        <v>12619</v>
      </c>
      <c r="C5989" s="151" t="s">
        <v>12620</v>
      </c>
      <c r="D5989" s="151" t="s">
        <v>12613</v>
      </c>
      <c r="E5989" s="151" t="s">
        <v>12614</v>
      </c>
      <c r="F5989" s="151">
        <v>1</v>
      </c>
      <c r="G5989" s="151" t="s">
        <v>6757</v>
      </c>
      <c r="H5989" s="153">
        <v>8</v>
      </c>
      <c r="I5989" s="151">
        <v>16</v>
      </c>
      <c r="J5989" s="154" t="s">
        <v>161</v>
      </c>
    </row>
    <row r="5990" spans="1:10" x14ac:dyDescent="0.3">
      <c r="A5990" s="151">
        <v>5989</v>
      </c>
      <c r="B5990" s="151" t="s">
        <v>12621</v>
      </c>
      <c r="C5990" s="151" t="s">
        <v>12622</v>
      </c>
      <c r="D5990" s="151" t="s">
        <v>12613</v>
      </c>
      <c r="E5990" s="151" t="s">
        <v>12614</v>
      </c>
      <c r="F5990" s="151">
        <v>1</v>
      </c>
      <c r="G5990" s="151" t="s">
        <v>6757</v>
      </c>
      <c r="H5990" s="153">
        <v>8</v>
      </c>
      <c r="I5990" s="151">
        <v>16</v>
      </c>
      <c r="J5990" s="154" t="s">
        <v>161</v>
      </c>
    </row>
    <row r="5991" spans="1:10" x14ac:dyDescent="0.3">
      <c r="A5991" s="151">
        <v>5990</v>
      </c>
      <c r="B5991" s="151" t="s">
        <v>12623</v>
      </c>
      <c r="C5991" s="151" t="s">
        <v>12624</v>
      </c>
      <c r="D5991" s="151" t="s">
        <v>12613</v>
      </c>
      <c r="E5991" s="151" t="s">
        <v>12614</v>
      </c>
      <c r="F5991" s="151">
        <v>1</v>
      </c>
      <c r="G5991" s="151" t="s">
        <v>6757</v>
      </c>
      <c r="H5991" s="153">
        <v>8</v>
      </c>
      <c r="I5991" s="151">
        <v>16</v>
      </c>
      <c r="J5991" s="154" t="s">
        <v>161</v>
      </c>
    </row>
    <row r="5992" spans="1:10" x14ac:dyDescent="0.3">
      <c r="A5992" s="151">
        <v>5991</v>
      </c>
      <c r="B5992" s="151" t="s">
        <v>12625</v>
      </c>
      <c r="C5992" s="151" t="s">
        <v>12626</v>
      </c>
      <c r="D5992" s="151" t="s">
        <v>12627</v>
      </c>
      <c r="E5992" s="151" t="s">
        <v>12628</v>
      </c>
      <c r="F5992" s="151">
        <v>1</v>
      </c>
      <c r="G5992" s="151" t="s">
        <v>6757</v>
      </c>
      <c r="H5992" s="153">
        <v>9</v>
      </c>
      <c r="I5992" s="151">
        <v>17</v>
      </c>
      <c r="J5992" s="154" t="s">
        <v>72</v>
      </c>
    </row>
    <row r="5993" spans="1:10" x14ac:dyDescent="0.3">
      <c r="A5993" s="151">
        <v>5992</v>
      </c>
      <c r="B5993" s="151" t="s">
        <v>12629</v>
      </c>
      <c r="C5993" s="151" t="s">
        <v>12630</v>
      </c>
      <c r="D5993" s="151" t="s">
        <v>12627</v>
      </c>
      <c r="E5993" s="151" t="s">
        <v>12628</v>
      </c>
      <c r="F5993" s="151">
        <v>1</v>
      </c>
      <c r="G5993" s="151" t="s">
        <v>6757</v>
      </c>
      <c r="H5993" s="153">
        <v>9</v>
      </c>
      <c r="I5993" s="151">
        <v>17</v>
      </c>
      <c r="J5993" s="154" t="s">
        <v>72</v>
      </c>
    </row>
    <row r="5994" spans="1:10" x14ac:dyDescent="0.3">
      <c r="A5994" s="151">
        <v>5993</v>
      </c>
      <c r="B5994" s="151" t="s">
        <v>12631</v>
      </c>
      <c r="C5994" s="151" t="s">
        <v>12632</v>
      </c>
      <c r="D5994" s="151" t="s">
        <v>12627</v>
      </c>
      <c r="E5994" s="151" t="s">
        <v>12628</v>
      </c>
      <c r="F5994" s="151">
        <v>1</v>
      </c>
      <c r="G5994" s="151" t="s">
        <v>6757</v>
      </c>
      <c r="H5994" s="153">
        <v>9</v>
      </c>
      <c r="I5994" s="151">
        <v>17</v>
      </c>
      <c r="J5994" s="154" t="s">
        <v>72</v>
      </c>
    </row>
    <row r="5995" spans="1:10" x14ac:dyDescent="0.3">
      <c r="A5995" s="151">
        <v>5994</v>
      </c>
      <c r="B5995" s="151" t="s">
        <v>12633</v>
      </c>
      <c r="C5995" s="151" t="s">
        <v>12634</v>
      </c>
      <c r="D5995" s="151" t="s">
        <v>12627</v>
      </c>
      <c r="E5995" s="151" t="s">
        <v>12628</v>
      </c>
      <c r="F5995" s="151">
        <v>1</v>
      </c>
      <c r="G5995" s="151" t="s">
        <v>6757</v>
      </c>
      <c r="H5995" s="153">
        <v>9</v>
      </c>
      <c r="I5995" s="151">
        <v>17</v>
      </c>
      <c r="J5995" s="154" t="s">
        <v>72</v>
      </c>
    </row>
    <row r="5996" spans="1:10" x14ac:dyDescent="0.3">
      <c r="A5996" s="151">
        <v>5995</v>
      </c>
      <c r="B5996" s="151" t="s">
        <v>12635</v>
      </c>
      <c r="C5996" s="151" t="s">
        <v>12636</v>
      </c>
      <c r="D5996" s="151" t="s">
        <v>12627</v>
      </c>
      <c r="E5996" s="151" t="s">
        <v>12628</v>
      </c>
      <c r="F5996" s="151">
        <v>1</v>
      </c>
      <c r="G5996" s="151" t="s">
        <v>6757</v>
      </c>
      <c r="H5996" s="153">
        <v>9</v>
      </c>
      <c r="I5996" s="151">
        <v>17</v>
      </c>
      <c r="J5996" s="154" t="s">
        <v>72</v>
      </c>
    </row>
    <row r="5997" spans="1:10" x14ac:dyDescent="0.3">
      <c r="A5997" s="151">
        <v>5996</v>
      </c>
      <c r="B5997" s="151" t="s">
        <v>12637</v>
      </c>
      <c r="C5997" s="151" t="s">
        <v>12638</v>
      </c>
      <c r="D5997" s="151" t="s">
        <v>12627</v>
      </c>
      <c r="E5997" s="151" t="s">
        <v>12628</v>
      </c>
      <c r="F5997" s="151">
        <v>1</v>
      </c>
      <c r="G5997" s="151" t="s">
        <v>6757</v>
      </c>
      <c r="H5997" s="153">
        <v>9</v>
      </c>
      <c r="I5997" s="151">
        <v>17</v>
      </c>
      <c r="J5997" s="154" t="s">
        <v>88</v>
      </c>
    </row>
    <row r="5998" spans="1:10" x14ac:dyDescent="0.3">
      <c r="A5998" s="151">
        <v>5997</v>
      </c>
      <c r="B5998" s="151" t="s">
        <v>12639</v>
      </c>
      <c r="C5998" s="151" t="s">
        <v>12640</v>
      </c>
      <c r="D5998" s="151" t="s">
        <v>12627</v>
      </c>
      <c r="E5998" s="151" t="s">
        <v>12628</v>
      </c>
      <c r="F5998" s="151">
        <v>1</v>
      </c>
      <c r="G5998" s="151" t="s">
        <v>6757</v>
      </c>
      <c r="H5998" s="153">
        <v>9</v>
      </c>
      <c r="I5998" s="151">
        <v>17</v>
      </c>
      <c r="J5998" s="154" t="s">
        <v>88</v>
      </c>
    </row>
    <row r="5999" spans="1:10" x14ac:dyDescent="0.3">
      <c r="A5999" s="151">
        <v>5998</v>
      </c>
      <c r="B5999" s="151" t="s">
        <v>12641</v>
      </c>
      <c r="C5999" s="151" t="s">
        <v>12642</v>
      </c>
      <c r="D5999" s="151" t="s">
        <v>12627</v>
      </c>
      <c r="E5999" s="151" t="s">
        <v>12628</v>
      </c>
      <c r="F5999" s="151">
        <v>1</v>
      </c>
      <c r="G5999" s="151" t="s">
        <v>6757</v>
      </c>
      <c r="H5999" s="153">
        <v>9</v>
      </c>
      <c r="I5999" s="151">
        <v>17</v>
      </c>
      <c r="J5999" s="154" t="s">
        <v>88</v>
      </c>
    </row>
    <row r="6000" spans="1:10" x14ac:dyDescent="0.3">
      <c r="A6000" s="151">
        <v>5999</v>
      </c>
      <c r="B6000" s="151" t="s">
        <v>12643</v>
      </c>
      <c r="C6000" s="151" t="s">
        <v>12644</v>
      </c>
      <c r="D6000" s="151" t="s">
        <v>12627</v>
      </c>
      <c r="E6000" s="151" t="s">
        <v>12628</v>
      </c>
      <c r="F6000" s="151">
        <v>1</v>
      </c>
      <c r="G6000" s="151" t="s">
        <v>6757</v>
      </c>
      <c r="H6000" s="153">
        <v>9</v>
      </c>
      <c r="I6000" s="151">
        <v>17</v>
      </c>
      <c r="J6000" s="154" t="s">
        <v>72</v>
      </c>
    </row>
    <row r="6001" spans="1:10" x14ac:dyDescent="0.3">
      <c r="A6001" s="151">
        <v>6000</v>
      </c>
      <c r="B6001" s="151" t="s">
        <v>12645</v>
      </c>
      <c r="C6001" s="151" t="s">
        <v>12646</v>
      </c>
      <c r="D6001" s="151" t="s">
        <v>12627</v>
      </c>
      <c r="E6001" s="151" t="s">
        <v>12628</v>
      </c>
      <c r="F6001" s="151">
        <v>1</v>
      </c>
      <c r="G6001" s="151" t="s">
        <v>6757</v>
      </c>
      <c r="H6001" s="153">
        <v>9</v>
      </c>
      <c r="I6001" s="151">
        <v>17</v>
      </c>
      <c r="J6001" s="154" t="s">
        <v>72</v>
      </c>
    </row>
    <row r="6002" spans="1:10" x14ac:dyDescent="0.3">
      <c r="A6002" s="151">
        <v>6001</v>
      </c>
      <c r="B6002" s="151" t="s">
        <v>12647</v>
      </c>
      <c r="C6002" s="151" t="s">
        <v>12648</v>
      </c>
      <c r="D6002" s="151" t="s">
        <v>12649</v>
      </c>
      <c r="E6002" s="151" t="s">
        <v>12650</v>
      </c>
      <c r="F6002" s="151">
        <v>1</v>
      </c>
      <c r="G6002" s="151" t="s">
        <v>6757</v>
      </c>
      <c r="H6002" s="153">
        <v>9</v>
      </c>
      <c r="I6002" s="151">
        <v>17</v>
      </c>
      <c r="J6002" s="154" t="s">
        <v>72</v>
      </c>
    </row>
    <row r="6003" spans="1:10" x14ac:dyDescent="0.3">
      <c r="A6003" s="151">
        <v>6002</v>
      </c>
      <c r="B6003" s="151" t="s">
        <v>12651</v>
      </c>
      <c r="C6003" s="151" t="s">
        <v>12652</v>
      </c>
      <c r="D6003" s="151" t="s">
        <v>12649</v>
      </c>
      <c r="E6003" s="151" t="s">
        <v>12650</v>
      </c>
      <c r="F6003" s="151">
        <v>1</v>
      </c>
      <c r="G6003" s="151" t="s">
        <v>6757</v>
      </c>
      <c r="H6003" s="153">
        <v>9</v>
      </c>
      <c r="I6003" s="151">
        <v>17</v>
      </c>
      <c r="J6003" s="154" t="s">
        <v>72</v>
      </c>
    </row>
    <row r="6004" spans="1:10" x14ac:dyDescent="0.3">
      <c r="A6004" s="151">
        <v>6003</v>
      </c>
      <c r="B6004" s="151" t="s">
        <v>12653</v>
      </c>
      <c r="C6004" s="151" t="s">
        <v>12654</v>
      </c>
      <c r="D6004" s="151" t="s">
        <v>12649</v>
      </c>
      <c r="E6004" s="151" t="s">
        <v>12650</v>
      </c>
      <c r="F6004" s="151">
        <v>1</v>
      </c>
      <c r="G6004" s="151" t="s">
        <v>6757</v>
      </c>
      <c r="H6004" s="153">
        <v>9</v>
      </c>
      <c r="I6004" s="151">
        <v>17</v>
      </c>
      <c r="J6004" s="154" t="s">
        <v>72</v>
      </c>
    </row>
    <row r="6005" spans="1:10" x14ac:dyDescent="0.3">
      <c r="A6005" s="151">
        <v>6004</v>
      </c>
      <c r="B6005" s="151" t="s">
        <v>12655</v>
      </c>
      <c r="C6005" s="151" t="s">
        <v>12656</v>
      </c>
      <c r="D6005" s="151" t="s">
        <v>12649</v>
      </c>
      <c r="E6005" s="151" t="s">
        <v>12650</v>
      </c>
      <c r="F6005" s="151">
        <v>1</v>
      </c>
      <c r="G6005" s="151" t="s">
        <v>6757</v>
      </c>
      <c r="H6005" s="153">
        <v>9</v>
      </c>
      <c r="I6005" s="151">
        <v>17</v>
      </c>
      <c r="J6005" s="154" t="s">
        <v>72</v>
      </c>
    </row>
    <row r="6006" spans="1:10" x14ac:dyDescent="0.3">
      <c r="A6006" s="151">
        <v>6005</v>
      </c>
      <c r="B6006" s="151" t="s">
        <v>12657</v>
      </c>
      <c r="C6006" s="151" t="s">
        <v>12658</v>
      </c>
      <c r="D6006" s="151" t="s">
        <v>12649</v>
      </c>
      <c r="E6006" s="151" t="s">
        <v>12650</v>
      </c>
      <c r="F6006" s="151">
        <v>1</v>
      </c>
      <c r="G6006" s="151" t="s">
        <v>6757</v>
      </c>
      <c r="H6006" s="153">
        <v>9</v>
      </c>
      <c r="I6006" s="151">
        <v>17</v>
      </c>
      <c r="J6006" s="154" t="s">
        <v>72</v>
      </c>
    </row>
    <row r="6007" spans="1:10" x14ac:dyDescent="0.3">
      <c r="A6007" s="151">
        <v>6006</v>
      </c>
      <c r="B6007" s="151" t="s">
        <v>12659</v>
      </c>
      <c r="C6007" s="151" t="s">
        <v>12660</v>
      </c>
      <c r="D6007" s="151" t="s">
        <v>12649</v>
      </c>
      <c r="E6007" s="151" t="s">
        <v>12650</v>
      </c>
      <c r="F6007" s="151">
        <v>1</v>
      </c>
      <c r="G6007" s="151" t="s">
        <v>6757</v>
      </c>
      <c r="H6007" s="153">
        <v>9</v>
      </c>
      <c r="I6007" s="151">
        <v>17</v>
      </c>
      <c r="J6007" s="154" t="s">
        <v>72</v>
      </c>
    </row>
    <row r="6008" spans="1:10" x14ac:dyDescent="0.3">
      <c r="A6008" s="151">
        <v>6007</v>
      </c>
      <c r="B6008" s="151" t="s">
        <v>12661</v>
      </c>
      <c r="C6008" s="151" t="s">
        <v>12662</v>
      </c>
      <c r="D6008" s="151" t="s">
        <v>12649</v>
      </c>
      <c r="E6008" s="151" t="s">
        <v>12650</v>
      </c>
      <c r="F6008" s="151">
        <v>1</v>
      </c>
      <c r="G6008" s="151" t="s">
        <v>6757</v>
      </c>
      <c r="H6008" s="153">
        <v>9</v>
      </c>
      <c r="I6008" s="151">
        <v>17</v>
      </c>
      <c r="J6008" s="154" t="s">
        <v>72</v>
      </c>
    </row>
    <row r="6009" spans="1:10" x14ac:dyDescent="0.3">
      <c r="A6009" s="151">
        <v>6008</v>
      </c>
      <c r="B6009" s="151" t="s">
        <v>12663</v>
      </c>
      <c r="C6009" s="151" t="s">
        <v>12664</v>
      </c>
      <c r="D6009" s="151" t="s">
        <v>12649</v>
      </c>
      <c r="E6009" s="151" t="s">
        <v>12650</v>
      </c>
      <c r="F6009" s="151">
        <v>1</v>
      </c>
      <c r="G6009" s="151" t="s">
        <v>6757</v>
      </c>
      <c r="H6009" s="153">
        <v>8</v>
      </c>
      <c r="I6009" s="151">
        <v>16</v>
      </c>
      <c r="J6009" s="154" t="s">
        <v>161</v>
      </c>
    </row>
    <row r="6010" spans="1:10" x14ac:dyDescent="0.3">
      <c r="A6010" s="151">
        <v>6009</v>
      </c>
      <c r="B6010" s="151" t="s">
        <v>12665</v>
      </c>
      <c r="C6010" s="151" t="s">
        <v>12666</v>
      </c>
      <c r="D6010" s="151" t="s">
        <v>12649</v>
      </c>
      <c r="E6010" s="151" t="s">
        <v>12650</v>
      </c>
      <c r="F6010" s="151">
        <v>1</v>
      </c>
      <c r="G6010" s="151" t="s">
        <v>6757</v>
      </c>
      <c r="H6010" s="153">
        <v>8</v>
      </c>
      <c r="I6010" s="151">
        <v>16</v>
      </c>
      <c r="J6010" s="154" t="s">
        <v>161</v>
      </c>
    </row>
    <row r="6011" spans="1:10" x14ac:dyDescent="0.3">
      <c r="A6011" s="151">
        <v>6010</v>
      </c>
      <c r="B6011" s="151" t="s">
        <v>12667</v>
      </c>
      <c r="C6011" s="151" t="s">
        <v>12668</v>
      </c>
      <c r="D6011" s="151" t="s">
        <v>12649</v>
      </c>
      <c r="E6011" s="151" t="s">
        <v>12650</v>
      </c>
      <c r="F6011" s="151">
        <v>1</v>
      </c>
      <c r="G6011" s="151" t="s">
        <v>6757</v>
      </c>
      <c r="H6011" s="153">
        <v>8</v>
      </c>
      <c r="I6011" s="151">
        <v>16</v>
      </c>
      <c r="J6011" s="154" t="s">
        <v>161</v>
      </c>
    </row>
    <row r="6012" spans="1:10" x14ac:dyDescent="0.3">
      <c r="A6012" s="151">
        <v>6011</v>
      </c>
      <c r="B6012" s="151" t="s">
        <v>12669</v>
      </c>
      <c r="C6012" s="151" t="s">
        <v>12670</v>
      </c>
      <c r="D6012" s="151" t="s">
        <v>12671</v>
      </c>
      <c r="E6012" s="151" t="s">
        <v>12672</v>
      </c>
      <c r="F6012" s="151">
        <v>1</v>
      </c>
      <c r="G6012" s="151" t="s">
        <v>6757</v>
      </c>
      <c r="H6012" s="153">
        <v>9</v>
      </c>
      <c r="I6012" s="151">
        <v>17</v>
      </c>
      <c r="J6012" s="154" t="s">
        <v>72</v>
      </c>
    </row>
    <row r="6013" spans="1:10" x14ac:dyDescent="0.3">
      <c r="A6013" s="151">
        <v>6012</v>
      </c>
      <c r="B6013" s="151" t="s">
        <v>12673</v>
      </c>
      <c r="C6013" s="151" t="s">
        <v>12674</v>
      </c>
      <c r="D6013" s="151" t="s">
        <v>12671</v>
      </c>
      <c r="E6013" s="151" t="s">
        <v>12672</v>
      </c>
      <c r="F6013" s="151">
        <v>1</v>
      </c>
      <c r="G6013" s="151" t="s">
        <v>6757</v>
      </c>
      <c r="H6013" s="153">
        <v>9</v>
      </c>
      <c r="I6013" s="151">
        <v>17</v>
      </c>
      <c r="J6013" s="154" t="s">
        <v>88</v>
      </c>
    </row>
    <row r="6014" spans="1:10" x14ac:dyDescent="0.3">
      <c r="A6014" s="151">
        <v>6013</v>
      </c>
      <c r="B6014" s="151" t="s">
        <v>12675</v>
      </c>
      <c r="C6014" s="151" t="s">
        <v>12676</v>
      </c>
      <c r="D6014" s="151" t="s">
        <v>12671</v>
      </c>
      <c r="E6014" s="151" t="s">
        <v>12672</v>
      </c>
      <c r="F6014" s="151">
        <v>1</v>
      </c>
      <c r="G6014" s="151" t="s">
        <v>6757</v>
      </c>
      <c r="H6014" s="153">
        <v>9</v>
      </c>
      <c r="I6014" s="151">
        <v>17</v>
      </c>
      <c r="J6014" s="154" t="s">
        <v>72</v>
      </c>
    </row>
    <row r="6015" spans="1:10" x14ac:dyDescent="0.3">
      <c r="A6015" s="151">
        <v>6014</v>
      </c>
      <c r="B6015" s="151" t="s">
        <v>12677</v>
      </c>
      <c r="C6015" s="151" t="s">
        <v>12678</v>
      </c>
      <c r="D6015" s="151" t="s">
        <v>12671</v>
      </c>
      <c r="E6015" s="151" t="s">
        <v>12672</v>
      </c>
      <c r="F6015" s="151">
        <v>1</v>
      </c>
      <c r="G6015" s="151" t="s">
        <v>6757</v>
      </c>
      <c r="H6015" s="153">
        <v>8</v>
      </c>
      <c r="I6015" s="151">
        <v>16</v>
      </c>
      <c r="J6015" s="154" t="s">
        <v>161</v>
      </c>
    </row>
    <row r="6016" spans="1:10" x14ac:dyDescent="0.3">
      <c r="A6016" s="151">
        <v>6015</v>
      </c>
      <c r="B6016" s="151" t="s">
        <v>12679</v>
      </c>
      <c r="C6016" s="151" t="s">
        <v>12680</v>
      </c>
      <c r="D6016" s="151" t="s">
        <v>12671</v>
      </c>
      <c r="E6016" s="151" t="s">
        <v>12672</v>
      </c>
      <c r="F6016" s="151">
        <v>1</v>
      </c>
      <c r="G6016" s="151" t="s">
        <v>6757</v>
      </c>
      <c r="H6016" s="153">
        <v>8</v>
      </c>
      <c r="I6016" s="151">
        <v>16</v>
      </c>
      <c r="J6016" s="154" t="s">
        <v>161</v>
      </c>
    </row>
    <row r="6017" spans="1:10" x14ac:dyDescent="0.3">
      <c r="A6017" s="151">
        <v>6016</v>
      </c>
      <c r="B6017" s="151" t="s">
        <v>12681</v>
      </c>
      <c r="C6017" s="151" t="s">
        <v>12682</v>
      </c>
      <c r="D6017" s="151" t="s">
        <v>12671</v>
      </c>
      <c r="E6017" s="151" t="s">
        <v>12672</v>
      </c>
      <c r="F6017" s="151">
        <v>1</v>
      </c>
      <c r="G6017" s="151" t="s">
        <v>6757</v>
      </c>
      <c r="H6017" s="153">
        <v>8</v>
      </c>
      <c r="I6017" s="151">
        <v>16</v>
      </c>
      <c r="J6017" s="154" t="s">
        <v>161</v>
      </c>
    </row>
    <row r="6018" spans="1:10" x14ac:dyDescent="0.3">
      <c r="A6018" s="151">
        <v>6017</v>
      </c>
      <c r="B6018" s="151" t="s">
        <v>12683</v>
      </c>
      <c r="C6018" s="151" t="s">
        <v>12684</v>
      </c>
      <c r="D6018" s="151" t="s">
        <v>12671</v>
      </c>
      <c r="E6018" s="151" t="s">
        <v>12672</v>
      </c>
      <c r="F6018" s="151">
        <v>1</v>
      </c>
      <c r="G6018" s="151" t="s">
        <v>6757</v>
      </c>
      <c r="H6018" s="153">
        <v>8</v>
      </c>
      <c r="I6018" s="151">
        <v>16</v>
      </c>
      <c r="J6018" s="154" t="s">
        <v>161</v>
      </c>
    </row>
    <row r="6019" spans="1:10" x14ac:dyDescent="0.3">
      <c r="A6019" s="151">
        <v>6018</v>
      </c>
      <c r="B6019" s="151" t="s">
        <v>12685</v>
      </c>
      <c r="C6019" s="151" t="s">
        <v>12686</v>
      </c>
      <c r="D6019" s="151" t="s">
        <v>12671</v>
      </c>
      <c r="E6019" s="151" t="s">
        <v>12672</v>
      </c>
      <c r="F6019" s="151">
        <v>1</v>
      </c>
      <c r="G6019" s="151" t="s">
        <v>6757</v>
      </c>
      <c r="H6019" s="153">
        <v>8</v>
      </c>
      <c r="I6019" s="151">
        <v>16</v>
      </c>
      <c r="J6019" s="154" t="s">
        <v>161</v>
      </c>
    </row>
    <row r="6020" spans="1:10" x14ac:dyDescent="0.3">
      <c r="A6020" s="151">
        <v>6019</v>
      </c>
      <c r="B6020" s="151" t="s">
        <v>12687</v>
      </c>
      <c r="C6020" s="151" t="s">
        <v>12688</v>
      </c>
      <c r="D6020" s="151" t="s">
        <v>12671</v>
      </c>
      <c r="E6020" s="151" t="s">
        <v>12672</v>
      </c>
      <c r="F6020" s="151">
        <v>1</v>
      </c>
      <c r="G6020" s="151" t="s">
        <v>6757</v>
      </c>
      <c r="H6020" s="153">
        <v>8</v>
      </c>
      <c r="I6020" s="151">
        <v>16</v>
      </c>
      <c r="J6020" s="154" t="s">
        <v>161</v>
      </c>
    </row>
    <row r="6021" spans="1:10" x14ac:dyDescent="0.3">
      <c r="A6021" s="151">
        <v>6020</v>
      </c>
      <c r="B6021" s="151" t="s">
        <v>12689</v>
      </c>
      <c r="C6021" s="151" t="s">
        <v>12690</v>
      </c>
      <c r="D6021" s="151" t="s">
        <v>12671</v>
      </c>
      <c r="E6021" s="151" t="s">
        <v>12672</v>
      </c>
      <c r="F6021" s="151">
        <v>1</v>
      </c>
      <c r="G6021" s="151" t="s">
        <v>6757</v>
      </c>
      <c r="H6021" s="153">
        <v>8</v>
      </c>
      <c r="I6021" s="151">
        <v>16</v>
      </c>
      <c r="J6021" s="154" t="s">
        <v>161</v>
      </c>
    </row>
    <row r="6022" spans="1:10" x14ac:dyDescent="0.3">
      <c r="A6022" s="151">
        <v>6021</v>
      </c>
      <c r="B6022" s="151" t="s">
        <v>12691</v>
      </c>
      <c r="C6022" s="151" t="s">
        <v>12692</v>
      </c>
      <c r="D6022" s="151" t="s">
        <v>12671</v>
      </c>
      <c r="E6022" s="151" t="s">
        <v>12672</v>
      </c>
      <c r="F6022" s="151">
        <v>1</v>
      </c>
      <c r="G6022" s="151" t="s">
        <v>6757</v>
      </c>
      <c r="H6022" s="153">
        <v>9</v>
      </c>
      <c r="I6022" s="151">
        <v>17</v>
      </c>
      <c r="J6022" s="154" t="s">
        <v>72</v>
      </c>
    </row>
    <row r="6023" spans="1:10" x14ac:dyDescent="0.3">
      <c r="A6023" s="151">
        <v>6022</v>
      </c>
      <c r="B6023" s="151" t="s">
        <v>12693</v>
      </c>
      <c r="C6023" s="151" t="s">
        <v>12694</v>
      </c>
      <c r="D6023" s="151" t="s">
        <v>12695</v>
      </c>
      <c r="E6023" s="151" t="s">
        <v>12696</v>
      </c>
      <c r="F6023" s="151">
        <v>1</v>
      </c>
      <c r="G6023" s="151" t="s">
        <v>6757</v>
      </c>
      <c r="H6023" s="153">
        <v>7</v>
      </c>
      <c r="I6023" s="151">
        <v>12</v>
      </c>
      <c r="J6023" s="154" t="s">
        <v>75</v>
      </c>
    </row>
    <row r="6024" spans="1:10" x14ac:dyDescent="0.3">
      <c r="A6024" s="151">
        <v>6023</v>
      </c>
      <c r="B6024" s="151" t="s">
        <v>12697</v>
      </c>
      <c r="C6024" s="151" t="s">
        <v>12698</v>
      </c>
      <c r="D6024" s="151" t="s">
        <v>12695</v>
      </c>
      <c r="E6024" s="151" t="s">
        <v>12696</v>
      </c>
      <c r="F6024" s="151">
        <v>1</v>
      </c>
      <c r="G6024" s="151" t="s">
        <v>6757</v>
      </c>
      <c r="H6024" s="153">
        <v>7</v>
      </c>
      <c r="I6024" s="151">
        <v>12</v>
      </c>
      <c r="J6024" s="154" t="s">
        <v>75</v>
      </c>
    </row>
    <row r="6025" spans="1:10" x14ac:dyDescent="0.3">
      <c r="A6025" s="151">
        <v>6024</v>
      </c>
      <c r="B6025" s="151" t="s">
        <v>12699</v>
      </c>
      <c r="C6025" s="151" t="s">
        <v>12700</v>
      </c>
      <c r="D6025" s="151" t="s">
        <v>12695</v>
      </c>
      <c r="E6025" s="151" t="s">
        <v>12696</v>
      </c>
      <c r="F6025" s="151">
        <v>1</v>
      </c>
      <c r="G6025" s="151" t="s">
        <v>6757</v>
      </c>
      <c r="H6025" s="153">
        <v>7</v>
      </c>
      <c r="I6025" s="151">
        <v>12</v>
      </c>
      <c r="J6025" s="154" t="s">
        <v>75</v>
      </c>
    </row>
    <row r="6026" spans="1:10" x14ac:dyDescent="0.3">
      <c r="A6026" s="151">
        <v>6025</v>
      </c>
      <c r="B6026" s="151" t="s">
        <v>12701</v>
      </c>
      <c r="C6026" s="151" t="s">
        <v>12702</v>
      </c>
      <c r="D6026" s="151" t="s">
        <v>12695</v>
      </c>
      <c r="E6026" s="151" t="s">
        <v>12696</v>
      </c>
      <c r="F6026" s="151">
        <v>1</v>
      </c>
      <c r="G6026" s="151" t="s">
        <v>6757</v>
      </c>
      <c r="H6026" s="153">
        <v>7</v>
      </c>
      <c r="I6026" s="151">
        <v>12</v>
      </c>
      <c r="J6026" s="154" t="s">
        <v>75</v>
      </c>
    </row>
    <row r="6027" spans="1:10" x14ac:dyDescent="0.3">
      <c r="A6027" s="151">
        <v>6026</v>
      </c>
      <c r="B6027" s="151" t="s">
        <v>12703</v>
      </c>
      <c r="C6027" s="151" t="s">
        <v>12704</v>
      </c>
      <c r="D6027" s="151" t="s">
        <v>12695</v>
      </c>
      <c r="E6027" s="151" t="s">
        <v>12696</v>
      </c>
      <c r="F6027" s="151">
        <v>1</v>
      </c>
      <c r="G6027" s="151" t="s">
        <v>6757</v>
      </c>
      <c r="H6027" s="153">
        <v>7</v>
      </c>
      <c r="I6027" s="151">
        <v>12</v>
      </c>
      <c r="J6027" s="154" t="s">
        <v>75</v>
      </c>
    </row>
    <row r="6028" spans="1:10" x14ac:dyDescent="0.3">
      <c r="A6028" s="151">
        <v>6027</v>
      </c>
      <c r="B6028" s="151" t="s">
        <v>12705</v>
      </c>
      <c r="C6028" s="151" t="s">
        <v>12706</v>
      </c>
      <c r="D6028" s="151" t="s">
        <v>12695</v>
      </c>
      <c r="E6028" s="151" t="s">
        <v>12696</v>
      </c>
      <c r="F6028" s="151">
        <v>1</v>
      </c>
      <c r="G6028" s="151" t="s">
        <v>6757</v>
      </c>
      <c r="H6028" s="153">
        <v>7</v>
      </c>
      <c r="I6028" s="151">
        <v>12</v>
      </c>
      <c r="J6028" s="154" t="s">
        <v>75</v>
      </c>
    </row>
    <row r="6029" spans="1:10" x14ac:dyDescent="0.3">
      <c r="A6029" s="151">
        <v>6028</v>
      </c>
      <c r="B6029" s="151" t="s">
        <v>12707</v>
      </c>
      <c r="C6029" s="151" t="s">
        <v>12708</v>
      </c>
      <c r="D6029" s="151" t="s">
        <v>12695</v>
      </c>
      <c r="E6029" s="151" t="s">
        <v>12696</v>
      </c>
      <c r="F6029" s="151">
        <v>1</v>
      </c>
      <c r="G6029" s="151" t="s">
        <v>6757</v>
      </c>
      <c r="H6029" s="153">
        <v>7</v>
      </c>
      <c r="I6029" s="151">
        <v>12</v>
      </c>
      <c r="J6029" s="154" t="s">
        <v>75</v>
      </c>
    </row>
    <row r="6030" spans="1:10" x14ac:dyDescent="0.3">
      <c r="A6030" s="151">
        <v>6029</v>
      </c>
      <c r="B6030" s="151" t="s">
        <v>12709</v>
      </c>
      <c r="C6030" s="151" t="s">
        <v>12710</v>
      </c>
      <c r="D6030" s="151" t="s">
        <v>12695</v>
      </c>
      <c r="E6030" s="151" t="s">
        <v>12696</v>
      </c>
      <c r="F6030" s="151">
        <v>1</v>
      </c>
      <c r="G6030" s="151" t="s">
        <v>6757</v>
      </c>
      <c r="H6030" s="153">
        <v>7</v>
      </c>
      <c r="I6030" s="151">
        <v>12</v>
      </c>
      <c r="J6030" s="154" t="s">
        <v>75</v>
      </c>
    </row>
    <row r="6031" spans="1:10" x14ac:dyDescent="0.3">
      <c r="A6031" s="151">
        <v>6030</v>
      </c>
      <c r="B6031" s="151" t="s">
        <v>12711</v>
      </c>
      <c r="C6031" s="151" t="s">
        <v>12712</v>
      </c>
      <c r="D6031" s="151" t="s">
        <v>12695</v>
      </c>
      <c r="E6031" s="151" t="s">
        <v>12696</v>
      </c>
      <c r="F6031" s="151">
        <v>1</v>
      </c>
      <c r="G6031" s="151" t="s">
        <v>6757</v>
      </c>
      <c r="H6031" s="153">
        <v>7</v>
      </c>
      <c r="I6031" s="151">
        <v>12</v>
      </c>
      <c r="J6031" s="154" t="s">
        <v>75</v>
      </c>
    </row>
    <row r="6032" spans="1:10" x14ac:dyDescent="0.3">
      <c r="A6032" s="151">
        <v>6031</v>
      </c>
      <c r="B6032" s="151" t="s">
        <v>12713</v>
      </c>
      <c r="C6032" s="151" t="s">
        <v>12714</v>
      </c>
      <c r="D6032" s="151" t="s">
        <v>12695</v>
      </c>
      <c r="E6032" s="151" t="s">
        <v>12696</v>
      </c>
      <c r="F6032" s="151">
        <v>1</v>
      </c>
      <c r="G6032" s="151" t="s">
        <v>6757</v>
      </c>
      <c r="H6032" s="153">
        <v>7</v>
      </c>
      <c r="I6032" s="151">
        <v>12</v>
      </c>
      <c r="J6032" s="154" t="s">
        <v>75</v>
      </c>
    </row>
    <row r="6033" spans="1:10" x14ac:dyDescent="0.3">
      <c r="A6033" s="151">
        <v>6032</v>
      </c>
      <c r="B6033" s="151" t="s">
        <v>12715</v>
      </c>
      <c r="C6033" s="151" t="s">
        <v>12716</v>
      </c>
      <c r="D6033" s="151" t="s">
        <v>12695</v>
      </c>
      <c r="E6033" s="151" t="s">
        <v>12696</v>
      </c>
      <c r="F6033" s="151">
        <v>1</v>
      </c>
      <c r="G6033" s="151" t="s">
        <v>6757</v>
      </c>
      <c r="H6033" s="153">
        <v>7</v>
      </c>
      <c r="I6033" s="151">
        <v>12</v>
      </c>
      <c r="J6033" s="154" t="s">
        <v>75</v>
      </c>
    </row>
    <row r="6034" spans="1:10" x14ac:dyDescent="0.3">
      <c r="A6034" s="151">
        <v>6033</v>
      </c>
      <c r="B6034" s="151" t="s">
        <v>12717</v>
      </c>
      <c r="C6034" s="151" t="s">
        <v>12718</v>
      </c>
      <c r="D6034" s="151" t="s">
        <v>12695</v>
      </c>
      <c r="E6034" s="151" t="s">
        <v>12696</v>
      </c>
      <c r="F6034" s="151">
        <v>1</v>
      </c>
      <c r="G6034" s="151" t="s">
        <v>6757</v>
      </c>
      <c r="H6034" s="153">
        <v>7</v>
      </c>
      <c r="I6034" s="151">
        <v>12</v>
      </c>
      <c r="J6034" s="154" t="s">
        <v>75</v>
      </c>
    </row>
    <row r="6035" spans="1:10" x14ac:dyDescent="0.3">
      <c r="A6035" s="151">
        <v>6034</v>
      </c>
      <c r="B6035" s="151" t="s">
        <v>12719</v>
      </c>
      <c r="C6035" s="151" t="s">
        <v>12720</v>
      </c>
      <c r="D6035" s="151" t="s">
        <v>12695</v>
      </c>
      <c r="E6035" s="151" t="s">
        <v>12696</v>
      </c>
      <c r="F6035" s="151">
        <v>1</v>
      </c>
      <c r="G6035" s="151" t="s">
        <v>6757</v>
      </c>
      <c r="H6035" s="153">
        <v>7</v>
      </c>
      <c r="I6035" s="151">
        <v>12</v>
      </c>
      <c r="J6035" s="154" t="s">
        <v>75</v>
      </c>
    </row>
    <row r="6036" spans="1:10" x14ac:dyDescent="0.3">
      <c r="A6036" s="151">
        <v>6035</v>
      </c>
      <c r="B6036" s="151" t="s">
        <v>12721</v>
      </c>
      <c r="C6036" s="151" t="s">
        <v>12722</v>
      </c>
      <c r="D6036" s="151" t="s">
        <v>12695</v>
      </c>
      <c r="E6036" s="151" t="s">
        <v>12696</v>
      </c>
      <c r="F6036" s="151">
        <v>1</v>
      </c>
      <c r="G6036" s="151" t="s">
        <v>6757</v>
      </c>
      <c r="H6036" s="153">
        <v>7</v>
      </c>
      <c r="I6036" s="151">
        <v>12</v>
      </c>
      <c r="J6036" s="154" t="s">
        <v>75</v>
      </c>
    </row>
    <row r="6037" spans="1:10" x14ac:dyDescent="0.3">
      <c r="A6037" s="151">
        <v>6036</v>
      </c>
      <c r="B6037" s="151" t="s">
        <v>12723</v>
      </c>
      <c r="C6037" s="151" t="s">
        <v>12724</v>
      </c>
      <c r="D6037" s="151" t="s">
        <v>12695</v>
      </c>
      <c r="E6037" s="151" t="s">
        <v>12696</v>
      </c>
      <c r="F6037" s="151">
        <v>1</v>
      </c>
      <c r="G6037" s="151" t="s">
        <v>6757</v>
      </c>
      <c r="H6037" s="153">
        <v>7</v>
      </c>
      <c r="I6037" s="151">
        <v>12</v>
      </c>
      <c r="J6037" s="154" t="s">
        <v>75</v>
      </c>
    </row>
    <row r="6038" spans="1:10" x14ac:dyDescent="0.3">
      <c r="A6038" s="151">
        <v>6037</v>
      </c>
      <c r="B6038" s="151" t="s">
        <v>12725</v>
      </c>
      <c r="C6038" s="151" t="s">
        <v>12726</v>
      </c>
      <c r="D6038" s="151" t="s">
        <v>12695</v>
      </c>
      <c r="E6038" s="151" t="s">
        <v>12696</v>
      </c>
      <c r="F6038" s="151">
        <v>1</v>
      </c>
      <c r="G6038" s="151" t="s">
        <v>6757</v>
      </c>
      <c r="H6038" s="153">
        <v>7</v>
      </c>
      <c r="I6038" s="151">
        <v>12</v>
      </c>
      <c r="J6038" s="154" t="s">
        <v>75</v>
      </c>
    </row>
    <row r="6039" spans="1:10" x14ac:dyDescent="0.3">
      <c r="A6039" s="151">
        <v>6038</v>
      </c>
      <c r="B6039" s="151" t="s">
        <v>12727</v>
      </c>
      <c r="C6039" s="151" t="s">
        <v>12728</v>
      </c>
      <c r="D6039" s="151" t="s">
        <v>12695</v>
      </c>
      <c r="E6039" s="151" t="s">
        <v>12696</v>
      </c>
      <c r="F6039" s="151">
        <v>1</v>
      </c>
      <c r="G6039" s="151" t="s">
        <v>6757</v>
      </c>
      <c r="H6039" s="153">
        <v>7</v>
      </c>
      <c r="I6039" s="151">
        <v>12</v>
      </c>
      <c r="J6039" s="154" t="s">
        <v>75</v>
      </c>
    </row>
    <row r="6040" spans="1:10" x14ac:dyDescent="0.3">
      <c r="A6040" s="151">
        <v>6039</v>
      </c>
      <c r="B6040" s="151" t="s">
        <v>12729</v>
      </c>
      <c r="C6040" s="151" t="s">
        <v>12730</v>
      </c>
      <c r="D6040" s="151" t="s">
        <v>12695</v>
      </c>
      <c r="E6040" s="151" t="s">
        <v>12696</v>
      </c>
      <c r="F6040" s="151">
        <v>1</v>
      </c>
      <c r="G6040" s="151" t="s">
        <v>6757</v>
      </c>
      <c r="H6040" s="153">
        <v>7</v>
      </c>
      <c r="I6040" s="151">
        <v>12</v>
      </c>
      <c r="J6040" s="154" t="s">
        <v>75</v>
      </c>
    </row>
    <row r="6041" spans="1:10" x14ac:dyDescent="0.3">
      <c r="A6041" s="151">
        <v>6040</v>
      </c>
      <c r="B6041" s="151" t="s">
        <v>12731</v>
      </c>
      <c r="C6041" s="151" t="s">
        <v>12732</v>
      </c>
      <c r="D6041" s="151" t="s">
        <v>12695</v>
      </c>
      <c r="E6041" s="151" t="s">
        <v>12696</v>
      </c>
      <c r="F6041" s="151">
        <v>1</v>
      </c>
      <c r="G6041" s="151" t="s">
        <v>6757</v>
      </c>
      <c r="H6041" s="153">
        <v>7</v>
      </c>
      <c r="I6041" s="151">
        <v>12</v>
      </c>
      <c r="J6041" s="154" t="s">
        <v>75</v>
      </c>
    </row>
    <row r="6042" spans="1:10" x14ac:dyDescent="0.3">
      <c r="A6042" s="151">
        <v>6041</v>
      </c>
      <c r="B6042" s="151" t="s">
        <v>12733</v>
      </c>
      <c r="C6042" s="151" t="s">
        <v>12734</v>
      </c>
      <c r="D6042" s="151" t="s">
        <v>12695</v>
      </c>
      <c r="E6042" s="151" t="s">
        <v>12696</v>
      </c>
      <c r="F6042" s="151">
        <v>1</v>
      </c>
      <c r="G6042" s="151" t="s">
        <v>6757</v>
      </c>
      <c r="H6042" s="153">
        <v>7</v>
      </c>
      <c r="I6042" s="151">
        <v>12</v>
      </c>
      <c r="J6042" s="154" t="s">
        <v>75</v>
      </c>
    </row>
    <row r="6043" spans="1:10" x14ac:dyDescent="0.3">
      <c r="A6043" s="151">
        <v>6042</v>
      </c>
      <c r="B6043" s="151" t="s">
        <v>12735</v>
      </c>
      <c r="C6043" s="151" t="s">
        <v>12736</v>
      </c>
      <c r="D6043" s="151" t="s">
        <v>12695</v>
      </c>
      <c r="E6043" s="151" t="s">
        <v>12696</v>
      </c>
      <c r="F6043" s="151">
        <v>1</v>
      </c>
      <c r="G6043" s="151" t="s">
        <v>6757</v>
      </c>
      <c r="H6043" s="153">
        <v>7</v>
      </c>
      <c r="I6043" s="151">
        <v>12</v>
      </c>
      <c r="J6043" s="154" t="s">
        <v>75</v>
      </c>
    </row>
    <row r="6044" spans="1:10" x14ac:dyDescent="0.3">
      <c r="A6044" s="151">
        <v>6043</v>
      </c>
      <c r="B6044" s="151" t="s">
        <v>12737</v>
      </c>
      <c r="C6044" s="151" t="s">
        <v>12738</v>
      </c>
      <c r="D6044" s="151" t="s">
        <v>12695</v>
      </c>
      <c r="E6044" s="151" t="s">
        <v>12696</v>
      </c>
      <c r="F6044" s="151">
        <v>1</v>
      </c>
      <c r="G6044" s="151" t="s">
        <v>6757</v>
      </c>
      <c r="H6044" s="153">
        <v>7</v>
      </c>
      <c r="I6044" s="151">
        <v>12</v>
      </c>
      <c r="J6044" s="154" t="s">
        <v>75</v>
      </c>
    </row>
    <row r="6045" spans="1:10" x14ac:dyDescent="0.3">
      <c r="A6045" s="151">
        <v>6044</v>
      </c>
      <c r="B6045" s="151" t="s">
        <v>12739</v>
      </c>
      <c r="C6045" s="151" t="s">
        <v>12740</v>
      </c>
      <c r="D6045" s="151" t="s">
        <v>12695</v>
      </c>
      <c r="E6045" s="151" t="s">
        <v>12696</v>
      </c>
      <c r="F6045" s="151">
        <v>1</v>
      </c>
      <c r="G6045" s="151" t="s">
        <v>6757</v>
      </c>
      <c r="H6045" s="153">
        <v>7</v>
      </c>
      <c r="I6045" s="151">
        <v>12</v>
      </c>
      <c r="J6045" s="154" t="s">
        <v>75</v>
      </c>
    </row>
    <row r="6046" spans="1:10" x14ac:dyDescent="0.3">
      <c r="A6046" s="151">
        <v>6045</v>
      </c>
      <c r="B6046" s="151" t="s">
        <v>12741</v>
      </c>
      <c r="C6046" s="151" t="s">
        <v>12742</v>
      </c>
      <c r="D6046" s="151" t="s">
        <v>12695</v>
      </c>
      <c r="E6046" s="151" t="s">
        <v>12696</v>
      </c>
      <c r="F6046" s="151">
        <v>1</v>
      </c>
      <c r="G6046" s="151" t="s">
        <v>6757</v>
      </c>
      <c r="H6046" s="153">
        <v>7</v>
      </c>
      <c r="I6046" s="151">
        <v>12</v>
      </c>
      <c r="J6046" s="154" t="s">
        <v>75</v>
      </c>
    </row>
    <row r="6047" spans="1:10" x14ac:dyDescent="0.3">
      <c r="A6047" s="151">
        <v>6046</v>
      </c>
      <c r="B6047" s="151" t="s">
        <v>12743</v>
      </c>
      <c r="C6047" s="151" t="s">
        <v>12744</v>
      </c>
      <c r="D6047" s="151" t="s">
        <v>12695</v>
      </c>
      <c r="E6047" s="151" t="s">
        <v>12696</v>
      </c>
      <c r="F6047" s="151">
        <v>1</v>
      </c>
      <c r="G6047" s="151" t="s">
        <v>6757</v>
      </c>
      <c r="H6047" s="153">
        <v>7</v>
      </c>
      <c r="I6047" s="151">
        <v>12</v>
      </c>
      <c r="J6047" s="154" t="s">
        <v>75</v>
      </c>
    </row>
    <row r="6048" spans="1:10" x14ac:dyDescent="0.3">
      <c r="A6048" s="151">
        <v>6047</v>
      </c>
      <c r="B6048" s="151" t="s">
        <v>12745</v>
      </c>
      <c r="C6048" s="151" t="s">
        <v>12746</v>
      </c>
      <c r="D6048" s="151" t="s">
        <v>12695</v>
      </c>
      <c r="E6048" s="151" t="s">
        <v>12696</v>
      </c>
      <c r="F6048" s="151">
        <v>1</v>
      </c>
      <c r="G6048" s="151" t="s">
        <v>6757</v>
      </c>
      <c r="H6048" s="153">
        <v>7</v>
      </c>
      <c r="I6048" s="151">
        <v>12</v>
      </c>
      <c r="J6048" s="154" t="s">
        <v>75</v>
      </c>
    </row>
    <row r="6049" spans="1:10" x14ac:dyDescent="0.3">
      <c r="A6049" s="151">
        <v>6048</v>
      </c>
      <c r="B6049" s="151" t="s">
        <v>12747</v>
      </c>
      <c r="C6049" s="151" t="s">
        <v>12748</v>
      </c>
      <c r="D6049" s="151" t="s">
        <v>12695</v>
      </c>
      <c r="E6049" s="151" t="s">
        <v>12696</v>
      </c>
      <c r="F6049" s="151">
        <v>1</v>
      </c>
      <c r="G6049" s="151" t="s">
        <v>6757</v>
      </c>
      <c r="H6049" s="153">
        <v>7</v>
      </c>
      <c r="I6049" s="151">
        <v>12</v>
      </c>
      <c r="J6049" s="154" t="s">
        <v>75</v>
      </c>
    </row>
    <row r="6050" spans="1:10" x14ac:dyDescent="0.3">
      <c r="A6050" s="151">
        <v>6049</v>
      </c>
      <c r="B6050" s="151" t="s">
        <v>12749</v>
      </c>
      <c r="C6050" s="151" t="s">
        <v>12750</v>
      </c>
      <c r="D6050" s="151" t="s">
        <v>12695</v>
      </c>
      <c r="E6050" s="151" t="s">
        <v>12696</v>
      </c>
      <c r="F6050" s="151">
        <v>1</v>
      </c>
      <c r="G6050" s="151" t="s">
        <v>6757</v>
      </c>
      <c r="H6050" s="153">
        <v>7</v>
      </c>
      <c r="I6050" s="151">
        <v>12</v>
      </c>
      <c r="J6050" s="154" t="s">
        <v>75</v>
      </c>
    </row>
    <row r="6051" spans="1:10" x14ac:dyDescent="0.3">
      <c r="A6051" s="151">
        <v>6050</v>
      </c>
      <c r="B6051" s="151" t="s">
        <v>12751</v>
      </c>
      <c r="C6051" s="151" t="s">
        <v>12752</v>
      </c>
      <c r="D6051" s="151" t="s">
        <v>12695</v>
      </c>
      <c r="E6051" s="151" t="s">
        <v>12696</v>
      </c>
      <c r="F6051" s="151">
        <v>1</v>
      </c>
      <c r="G6051" s="151" t="s">
        <v>6757</v>
      </c>
      <c r="H6051" s="153">
        <v>7</v>
      </c>
      <c r="I6051" s="151">
        <v>12</v>
      </c>
      <c r="J6051" s="154" t="s">
        <v>75</v>
      </c>
    </row>
    <row r="6052" spans="1:10" x14ac:dyDescent="0.3">
      <c r="A6052" s="151">
        <v>6051</v>
      </c>
      <c r="B6052" s="151" t="s">
        <v>12753</v>
      </c>
      <c r="C6052" s="151" t="s">
        <v>12754</v>
      </c>
      <c r="D6052" s="151" t="s">
        <v>12695</v>
      </c>
      <c r="E6052" s="151" t="s">
        <v>12696</v>
      </c>
      <c r="F6052" s="151">
        <v>1</v>
      </c>
      <c r="G6052" s="151" t="s">
        <v>6757</v>
      </c>
      <c r="H6052" s="153">
        <v>7</v>
      </c>
      <c r="I6052" s="151">
        <v>12</v>
      </c>
      <c r="J6052" s="154" t="s">
        <v>75</v>
      </c>
    </row>
    <row r="6053" spans="1:10" x14ac:dyDescent="0.3">
      <c r="A6053" s="151">
        <v>6052</v>
      </c>
      <c r="B6053" s="151" t="s">
        <v>12755</v>
      </c>
      <c r="C6053" s="151" t="s">
        <v>12756</v>
      </c>
      <c r="D6053" s="151" t="s">
        <v>12695</v>
      </c>
      <c r="E6053" s="151" t="s">
        <v>12696</v>
      </c>
      <c r="F6053" s="151">
        <v>1</v>
      </c>
      <c r="G6053" s="151" t="s">
        <v>6757</v>
      </c>
      <c r="H6053" s="153">
        <v>7</v>
      </c>
      <c r="I6053" s="151">
        <v>12</v>
      </c>
      <c r="J6053" s="154" t="s">
        <v>75</v>
      </c>
    </row>
    <row r="6054" spans="1:10" x14ac:dyDescent="0.3">
      <c r="A6054" s="151">
        <v>6053</v>
      </c>
      <c r="B6054" s="151" t="s">
        <v>12757</v>
      </c>
      <c r="C6054" s="151" t="s">
        <v>12758</v>
      </c>
      <c r="D6054" s="151" t="s">
        <v>12759</v>
      </c>
      <c r="E6054" s="151" t="s">
        <v>12760</v>
      </c>
      <c r="F6054" s="151">
        <v>1</v>
      </c>
      <c r="G6054" s="151" t="s">
        <v>6757</v>
      </c>
      <c r="H6054" s="153">
        <v>9</v>
      </c>
      <c r="I6054" s="151">
        <v>17</v>
      </c>
      <c r="J6054" s="154" t="s">
        <v>72</v>
      </c>
    </row>
    <row r="6055" spans="1:10" x14ac:dyDescent="0.3">
      <c r="A6055" s="151">
        <v>6054</v>
      </c>
      <c r="B6055" s="151" t="s">
        <v>12761</v>
      </c>
      <c r="C6055" s="151" t="s">
        <v>12762</v>
      </c>
      <c r="D6055" s="151" t="s">
        <v>12759</v>
      </c>
      <c r="E6055" s="151" t="s">
        <v>12760</v>
      </c>
      <c r="F6055" s="151">
        <v>1</v>
      </c>
      <c r="G6055" s="151" t="s">
        <v>6757</v>
      </c>
      <c r="H6055" s="153">
        <v>9</v>
      </c>
      <c r="I6055" s="151">
        <v>17</v>
      </c>
      <c r="J6055" s="154" t="s">
        <v>72</v>
      </c>
    </row>
    <row r="6056" spans="1:10" x14ac:dyDescent="0.3">
      <c r="A6056" s="151">
        <v>6055</v>
      </c>
      <c r="B6056" s="151" t="s">
        <v>12763</v>
      </c>
      <c r="C6056" s="151" t="s">
        <v>12764</v>
      </c>
      <c r="D6056" s="151" t="s">
        <v>12759</v>
      </c>
      <c r="E6056" s="151" t="s">
        <v>12760</v>
      </c>
      <c r="F6056" s="151">
        <v>1</v>
      </c>
      <c r="G6056" s="151" t="s">
        <v>6757</v>
      </c>
      <c r="H6056" s="153">
        <v>9</v>
      </c>
      <c r="I6056" s="151">
        <v>17</v>
      </c>
      <c r="J6056" s="154" t="s">
        <v>72</v>
      </c>
    </row>
    <row r="6057" spans="1:10" x14ac:dyDescent="0.3">
      <c r="A6057" s="151">
        <v>6056</v>
      </c>
      <c r="B6057" s="151" t="s">
        <v>12765</v>
      </c>
      <c r="C6057" s="151" t="s">
        <v>12766</v>
      </c>
      <c r="D6057" s="151" t="s">
        <v>12759</v>
      </c>
      <c r="E6057" s="151" t="s">
        <v>12760</v>
      </c>
      <c r="F6057" s="151">
        <v>1</v>
      </c>
      <c r="G6057" s="151" t="s">
        <v>6757</v>
      </c>
      <c r="H6057" s="153">
        <v>9</v>
      </c>
      <c r="I6057" s="151">
        <v>17</v>
      </c>
      <c r="J6057" s="154" t="s">
        <v>72</v>
      </c>
    </row>
    <row r="6058" spans="1:10" x14ac:dyDescent="0.3">
      <c r="A6058" s="151">
        <v>6057</v>
      </c>
      <c r="B6058" s="151" t="s">
        <v>12767</v>
      </c>
      <c r="C6058" s="151" t="s">
        <v>12768</v>
      </c>
      <c r="D6058" s="151" t="s">
        <v>12759</v>
      </c>
      <c r="E6058" s="151" t="s">
        <v>12760</v>
      </c>
      <c r="F6058" s="151">
        <v>1</v>
      </c>
      <c r="G6058" s="151" t="s">
        <v>6757</v>
      </c>
      <c r="H6058" s="153">
        <v>9</v>
      </c>
      <c r="I6058" s="151">
        <v>17</v>
      </c>
      <c r="J6058" s="154" t="s">
        <v>72</v>
      </c>
    </row>
    <row r="6059" spans="1:10" x14ac:dyDescent="0.3">
      <c r="A6059" s="151">
        <v>6058</v>
      </c>
      <c r="B6059" s="151" t="s">
        <v>12769</v>
      </c>
      <c r="C6059" s="151" t="s">
        <v>12770</v>
      </c>
      <c r="D6059" s="151" t="s">
        <v>12759</v>
      </c>
      <c r="E6059" s="151" t="s">
        <v>12760</v>
      </c>
      <c r="F6059" s="151">
        <v>1</v>
      </c>
      <c r="G6059" s="151" t="s">
        <v>6757</v>
      </c>
      <c r="H6059" s="153">
        <v>9</v>
      </c>
      <c r="I6059" s="151">
        <v>17</v>
      </c>
      <c r="J6059" s="154" t="s">
        <v>72</v>
      </c>
    </row>
    <row r="6060" spans="1:10" x14ac:dyDescent="0.3">
      <c r="A6060" s="151">
        <v>6059</v>
      </c>
      <c r="B6060" s="151" t="s">
        <v>12771</v>
      </c>
      <c r="C6060" s="151" t="s">
        <v>12772</v>
      </c>
      <c r="D6060" s="151" t="s">
        <v>12759</v>
      </c>
      <c r="E6060" s="151" t="s">
        <v>12760</v>
      </c>
      <c r="F6060" s="151">
        <v>1</v>
      </c>
      <c r="G6060" s="151" t="s">
        <v>6757</v>
      </c>
      <c r="H6060" s="153">
        <v>9</v>
      </c>
      <c r="I6060" s="151">
        <v>17</v>
      </c>
      <c r="J6060" s="154" t="s">
        <v>72</v>
      </c>
    </row>
    <row r="6061" spans="1:10" x14ac:dyDescent="0.3">
      <c r="A6061" s="151">
        <v>6060</v>
      </c>
      <c r="B6061" s="151" t="s">
        <v>12773</v>
      </c>
      <c r="C6061" s="151" t="s">
        <v>12774</v>
      </c>
      <c r="D6061" s="151" t="s">
        <v>12759</v>
      </c>
      <c r="E6061" s="151" t="s">
        <v>12760</v>
      </c>
      <c r="F6061" s="151">
        <v>1</v>
      </c>
      <c r="G6061" s="151" t="s">
        <v>6757</v>
      </c>
      <c r="H6061" s="153">
        <v>9</v>
      </c>
      <c r="I6061" s="151">
        <v>17</v>
      </c>
      <c r="J6061" s="154" t="s">
        <v>72</v>
      </c>
    </row>
    <row r="6062" spans="1:10" x14ac:dyDescent="0.3">
      <c r="A6062" s="151">
        <v>6061</v>
      </c>
      <c r="B6062" s="151" t="s">
        <v>12775</v>
      </c>
      <c r="C6062" s="151" t="s">
        <v>12776</v>
      </c>
      <c r="D6062" s="151" t="s">
        <v>12759</v>
      </c>
      <c r="E6062" s="151" t="s">
        <v>12760</v>
      </c>
      <c r="F6062" s="151">
        <v>1</v>
      </c>
      <c r="G6062" s="151" t="s">
        <v>6757</v>
      </c>
      <c r="H6062" s="153">
        <v>9</v>
      </c>
      <c r="I6062" s="151">
        <v>17</v>
      </c>
      <c r="J6062" s="154" t="s">
        <v>72</v>
      </c>
    </row>
    <row r="6063" spans="1:10" x14ac:dyDescent="0.3">
      <c r="A6063" s="151">
        <v>6062</v>
      </c>
      <c r="B6063" s="151" t="s">
        <v>12777</v>
      </c>
      <c r="C6063" s="151" t="s">
        <v>12778</v>
      </c>
      <c r="D6063" s="151" t="s">
        <v>12759</v>
      </c>
      <c r="E6063" s="151" t="s">
        <v>12760</v>
      </c>
      <c r="F6063" s="151">
        <v>1</v>
      </c>
      <c r="G6063" s="151" t="s">
        <v>6757</v>
      </c>
      <c r="H6063" s="153">
        <v>9</v>
      </c>
      <c r="I6063" s="151">
        <v>17</v>
      </c>
      <c r="J6063" s="154" t="s">
        <v>72</v>
      </c>
    </row>
    <row r="6064" spans="1:10" x14ac:dyDescent="0.3">
      <c r="A6064" s="151">
        <v>6063</v>
      </c>
      <c r="B6064" s="151" t="s">
        <v>12779</v>
      </c>
      <c r="C6064" s="151" t="s">
        <v>12780</v>
      </c>
      <c r="D6064" s="151" t="s">
        <v>12759</v>
      </c>
      <c r="E6064" s="151" t="s">
        <v>12760</v>
      </c>
      <c r="F6064" s="151">
        <v>1</v>
      </c>
      <c r="G6064" s="151" t="s">
        <v>6757</v>
      </c>
      <c r="H6064" s="153">
        <v>9</v>
      </c>
      <c r="I6064" s="151">
        <v>17</v>
      </c>
      <c r="J6064" s="154" t="s">
        <v>72</v>
      </c>
    </row>
    <row r="6065" spans="1:10" x14ac:dyDescent="0.3">
      <c r="A6065" s="151">
        <v>6064</v>
      </c>
      <c r="B6065" s="151" t="s">
        <v>12781</v>
      </c>
      <c r="C6065" s="151" t="s">
        <v>12782</v>
      </c>
      <c r="D6065" s="151" t="s">
        <v>12783</v>
      </c>
      <c r="E6065" s="151" t="s">
        <v>12784</v>
      </c>
      <c r="F6065" s="151">
        <v>1</v>
      </c>
      <c r="G6065" s="151" t="s">
        <v>6757</v>
      </c>
      <c r="H6065" s="153">
        <v>9</v>
      </c>
      <c r="I6065" s="151">
        <v>17</v>
      </c>
      <c r="J6065" s="154" t="s">
        <v>72</v>
      </c>
    </row>
    <row r="6066" spans="1:10" x14ac:dyDescent="0.3">
      <c r="A6066" s="151">
        <v>6065</v>
      </c>
      <c r="B6066" s="151" t="s">
        <v>12785</v>
      </c>
      <c r="C6066" s="151" t="s">
        <v>12786</v>
      </c>
      <c r="D6066" s="151" t="s">
        <v>12783</v>
      </c>
      <c r="E6066" s="151" t="s">
        <v>12784</v>
      </c>
      <c r="F6066" s="151">
        <v>1</v>
      </c>
      <c r="G6066" s="151" t="s">
        <v>6757</v>
      </c>
      <c r="H6066" s="153">
        <v>8</v>
      </c>
      <c r="I6066" s="151">
        <v>16</v>
      </c>
      <c r="J6066" s="154" t="s">
        <v>161</v>
      </c>
    </row>
    <row r="6067" spans="1:10" x14ac:dyDescent="0.3">
      <c r="A6067" s="151">
        <v>6066</v>
      </c>
      <c r="B6067" s="151" t="s">
        <v>12787</v>
      </c>
      <c r="C6067" s="151" t="s">
        <v>12788</v>
      </c>
      <c r="D6067" s="151" t="s">
        <v>12783</v>
      </c>
      <c r="E6067" s="151" t="s">
        <v>12784</v>
      </c>
      <c r="F6067" s="151">
        <v>1</v>
      </c>
      <c r="G6067" s="151" t="s">
        <v>6757</v>
      </c>
      <c r="H6067" s="153">
        <v>8</v>
      </c>
      <c r="I6067" s="151">
        <v>16</v>
      </c>
      <c r="J6067" s="154" t="s">
        <v>161</v>
      </c>
    </row>
    <row r="6068" spans="1:10" x14ac:dyDescent="0.3">
      <c r="A6068" s="151">
        <v>6067</v>
      </c>
      <c r="B6068" s="151" t="s">
        <v>12789</v>
      </c>
      <c r="C6068" s="151" t="s">
        <v>12790</v>
      </c>
      <c r="D6068" s="151" t="s">
        <v>12783</v>
      </c>
      <c r="E6068" s="151" t="s">
        <v>12784</v>
      </c>
      <c r="F6068" s="151">
        <v>1</v>
      </c>
      <c r="G6068" s="151" t="s">
        <v>6757</v>
      </c>
      <c r="H6068" s="153">
        <v>8</v>
      </c>
      <c r="I6068" s="151">
        <v>16</v>
      </c>
      <c r="J6068" s="154" t="s">
        <v>161</v>
      </c>
    </row>
    <row r="6069" spans="1:10" x14ac:dyDescent="0.3">
      <c r="A6069" s="151">
        <v>6068</v>
      </c>
      <c r="B6069" s="151" t="s">
        <v>12791</v>
      </c>
      <c r="C6069" s="151" t="s">
        <v>12792</v>
      </c>
      <c r="D6069" s="151" t="s">
        <v>12783</v>
      </c>
      <c r="E6069" s="151" t="s">
        <v>12784</v>
      </c>
      <c r="F6069" s="151">
        <v>1</v>
      </c>
      <c r="G6069" s="151" t="s">
        <v>6757</v>
      </c>
      <c r="H6069" s="153">
        <v>8</v>
      </c>
      <c r="I6069" s="151">
        <v>16</v>
      </c>
      <c r="J6069" s="154" t="s">
        <v>161</v>
      </c>
    </row>
    <row r="6070" spans="1:10" x14ac:dyDescent="0.3">
      <c r="A6070" s="151">
        <v>6069</v>
      </c>
      <c r="B6070" s="151" t="s">
        <v>12793</v>
      </c>
      <c r="C6070" s="151" t="s">
        <v>12794</v>
      </c>
      <c r="D6070" s="151" t="s">
        <v>12783</v>
      </c>
      <c r="E6070" s="151" t="s">
        <v>12784</v>
      </c>
      <c r="F6070" s="151">
        <v>1</v>
      </c>
      <c r="G6070" s="151" t="s">
        <v>6757</v>
      </c>
      <c r="H6070" s="153">
        <v>8</v>
      </c>
      <c r="I6070" s="151">
        <v>16</v>
      </c>
      <c r="J6070" s="154" t="s">
        <v>161</v>
      </c>
    </row>
    <row r="6071" spans="1:10" x14ac:dyDescent="0.3">
      <c r="A6071" s="151">
        <v>6070</v>
      </c>
      <c r="B6071" s="151" t="s">
        <v>12795</v>
      </c>
      <c r="C6071" s="151" t="s">
        <v>12796</v>
      </c>
      <c r="D6071" s="151" t="s">
        <v>12783</v>
      </c>
      <c r="E6071" s="151" t="s">
        <v>12784</v>
      </c>
      <c r="F6071" s="151">
        <v>1</v>
      </c>
      <c r="G6071" s="151" t="s">
        <v>6757</v>
      </c>
      <c r="H6071" s="153">
        <v>8</v>
      </c>
      <c r="I6071" s="151">
        <v>16</v>
      </c>
      <c r="J6071" s="154" t="s">
        <v>161</v>
      </c>
    </row>
    <row r="6072" spans="1:10" x14ac:dyDescent="0.3">
      <c r="A6072" s="151">
        <v>6071</v>
      </c>
      <c r="B6072" s="151" t="s">
        <v>12797</v>
      </c>
      <c r="C6072" s="151" t="s">
        <v>12798</v>
      </c>
      <c r="D6072" s="151" t="s">
        <v>12783</v>
      </c>
      <c r="E6072" s="151" t="s">
        <v>12784</v>
      </c>
      <c r="F6072" s="151">
        <v>1</v>
      </c>
      <c r="G6072" s="151" t="s">
        <v>6757</v>
      </c>
      <c r="H6072" s="153">
        <v>8</v>
      </c>
      <c r="I6072" s="151">
        <v>16</v>
      </c>
      <c r="J6072" s="154" t="s">
        <v>161</v>
      </c>
    </row>
    <row r="6073" spans="1:10" x14ac:dyDescent="0.3">
      <c r="A6073" s="151">
        <v>6072</v>
      </c>
      <c r="B6073" s="151" t="s">
        <v>12799</v>
      </c>
      <c r="C6073" s="151" t="s">
        <v>12800</v>
      </c>
      <c r="D6073" s="151" t="s">
        <v>12783</v>
      </c>
      <c r="E6073" s="151" t="s">
        <v>12784</v>
      </c>
      <c r="F6073" s="151">
        <v>1</v>
      </c>
      <c r="G6073" s="151" t="s">
        <v>6757</v>
      </c>
      <c r="H6073" s="153">
        <v>9</v>
      </c>
      <c r="I6073" s="151">
        <v>17</v>
      </c>
      <c r="J6073" s="154" t="s">
        <v>72</v>
      </c>
    </row>
    <row r="6074" spans="1:10" x14ac:dyDescent="0.3">
      <c r="A6074" s="151">
        <v>6073</v>
      </c>
      <c r="B6074" s="151" t="s">
        <v>12801</v>
      </c>
      <c r="C6074" s="151" t="s">
        <v>12802</v>
      </c>
      <c r="D6074" s="151" t="s">
        <v>12783</v>
      </c>
      <c r="E6074" s="151" t="s">
        <v>12784</v>
      </c>
      <c r="F6074" s="151">
        <v>1</v>
      </c>
      <c r="G6074" s="151" t="s">
        <v>6757</v>
      </c>
      <c r="H6074" s="153">
        <v>9</v>
      </c>
      <c r="I6074" s="151">
        <v>17</v>
      </c>
      <c r="J6074" s="154" t="s">
        <v>72</v>
      </c>
    </row>
    <row r="6075" spans="1:10" x14ac:dyDescent="0.3">
      <c r="A6075" s="151">
        <v>6074</v>
      </c>
      <c r="B6075" s="151" t="s">
        <v>12803</v>
      </c>
      <c r="C6075" s="151" t="s">
        <v>12804</v>
      </c>
      <c r="D6075" s="151" t="s">
        <v>12805</v>
      </c>
      <c r="E6075" s="151" t="s">
        <v>12806</v>
      </c>
      <c r="F6075" s="151">
        <v>2</v>
      </c>
      <c r="G6075" s="151" t="s">
        <v>4525</v>
      </c>
      <c r="H6075" s="153">
        <v>9</v>
      </c>
      <c r="I6075" s="151">
        <v>17</v>
      </c>
      <c r="J6075" s="154" t="s">
        <v>72</v>
      </c>
    </row>
    <row r="6076" spans="1:10" x14ac:dyDescent="0.3">
      <c r="A6076" s="151">
        <v>6075</v>
      </c>
      <c r="B6076" s="151" t="s">
        <v>12807</v>
      </c>
      <c r="C6076" s="151" t="s">
        <v>12808</v>
      </c>
      <c r="D6076" s="151" t="s">
        <v>12805</v>
      </c>
      <c r="E6076" s="151" t="s">
        <v>12806</v>
      </c>
      <c r="F6076" s="151">
        <v>2</v>
      </c>
      <c r="G6076" s="151" t="s">
        <v>4525</v>
      </c>
      <c r="H6076" s="153">
        <v>9</v>
      </c>
      <c r="I6076" s="151">
        <v>17</v>
      </c>
      <c r="J6076" s="154" t="s">
        <v>72</v>
      </c>
    </row>
    <row r="6077" spans="1:10" x14ac:dyDescent="0.3">
      <c r="A6077" s="151">
        <v>6076</v>
      </c>
      <c r="B6077" s="151" t="s">
        <v>12809</v>
      </c>
      <c r="C6077" s="151" t="s">
        <v>12810</v>
      </c>
      <c r="D6077" s="151" t="s">
        <v>12805</v>
      </c>
      <c r="E6077" s="151" t="s">
        <v>12806</v>
      </c>
      <c r="F6077" s="151">
        <v>2</v>
      </c>
      <c r="G6077" s="151" t="s">
        <v>4525</v>
      </c>
      <c r="H6077" s="153">
        <v>9</v>
      </c>
      <c r="I6077" s="151">
        <v>17</v>
      </c>
      <c r="J6077" s="154" t="s">
        <v>72</v>
      </c>
    </row>
    <row r="6078" spans="1:10" x14ac:dyDescent="0.3">
      <c r="A6078" s="151">
        <v>6077</v>
      </c>
      <c r="B6078" s="151" t="s">
        <v>12811</v>
      </c>
      <c r="C6078" s="151" t="s">
        <v>12812</v>
      </c>
      <c r="D6078" s="151" t="s">
        <v>12805</v>
      </c>
      <c r="E6078" s="151" t="s">
        <v>12806</v>
      </c>
      <c r="F6078" s="151">
        <v>2</v>
      </c>
      <c r="G6078" s="151" t="s">
        <v>4525</v>
      </c>
      <c r="H6078" s="153">
        <v>9</v>
      </c>
      <c r="I6078" s="151">
        <v>17</v>
      </c>
      <c r="J6078" s="154" t="s">
        <v>72</v>
      </c>
    </row>
    <row r="6079" spans="1:10" x14ac:dyDescent="0.3">
      <c r="A6079" s="151">
        <v>6078</v>
      </c>
      <c r="B6079" s="151" t="s">
        <v>12813</v>
      </c>
      <c r="C6079" s="151" t="s">
        <v>12814</v>
      </c>
      <c r="D6079" s="151" t="s">
        <v>12805</v>
      </c>
      <c r="E6079" s="151" t="s">
        <v>12806</v>
      </c>
      <c r="F6079" s="151">
        <v>2</v>
      </c>
      <c r="G6079" s="151" t="s">
        <v>4525</v>
      </c>
      <c r="H6079" s="153">
        <v>9</v>
      </c>
      <c r="I6079" s="151">
        <v>17</v>
      </c>
      <c r="J6079" s="154" t="s">
        <v>88</v>
      </c>
    </row>
    <row r="6080" spans="1:10" x14ac:dyDescent="0.3">
      <c r="A6080" s="151">
        <v>6079</v>
      </c>
      <c r="B6080" s="151" t="s">
        <v>12815</v>
      </c>
      <c r="C6080" s="151" t="s">
        <v>12816</v>
      </c>
      <c r="D6080" s="151" t="s">
        <v>12805</v>
      </c>
      <c r="E6080" s="151" t="s">
        <v>12806</v>
      </c>
      <c r="F6080" s="151">
        <v>2</v>
      </c>
      <c r="G6080" s="151" t="s">
        <v>4525</v>
      </c>
      <c r="H6080" s="153">
        <v>9</v>
      </c>
      <c r="I6080" s="151">
        <v>17</v>
      </c>
      <c r="J6080" s="154" t="s">
        <v>72</v>
      </c>
    </row>
    <row r="6081" spans="1:10" x14ac:dyDescent="0.3">
      <c r="A6081" s="151">
        <v>6080</v>
      </c>
      <c r="B6081" s="151" t="s">
        <v>12817</v>
      </c>
      <c r="C6081" s="151" t="s">
        <v>12818</v>
      </c>
      <c r="D6081" s="151" t="s">
        <v>12805</v>
      </c>
      <c r="E6081" s="151" t="s">
        <v>12806</v>
      </c>
      <c r="F6081" s="151">
        <v>2</v>
      </c>
      <c r="G6081" s="151" t="s">
        <v>4525</v>
      </c>
      <c r="H6081" s="153">
        <v>9</v>
      </c>
      <c r="I6081" s="151">
        <v>17</v>
      </c>
      <c r="J6081" s="154" t="s">
        <v>72</v>
      </c>
    </row>
    <row r="6082" spans="1:10" x14ac:dyDescent="0.3">
      <c r="A6082" s="151">
        <v>6081</v>
      </c>
      <c r="B6082" s="151" t="s">
        <v>12819</v>
      </c>
      <c r="C6082" s="151" t="s">
        <v>12820</v>
      </c>
      <c r="D6082" s="151" t="s">
        <v>12805</v>
      </c>
      <c r="E6082" s="151" t="s">
        <v>12806</v>
      </c>
      <c r="F6082" s="151">
        <v>2</v>
      </c>
      <c r="G6082" s="151" t="s">
        <v>4525</v>
      </c>
      <c r="H6082" s="153">
        <v>8</v>
      </c>
      <c r="I6082" s="151">
        <v>16</v>
      </c>
      <c r="J6082" s="154" t="s">
        <v>161</v>
      </c>
    </row>
    <row r="6083" spans="1:10" x14ac:dyDescent="0.3">
      <c r="A6083" s="151">
        <v>6082</v>
      </c>
      <c r="B6083" s="151" t="s">
        <v>12821</v>
      </c>
      <c r="C6083" s="151" t="s">
        <v>12822</v>
      </c>
      <c r="D6083" s="151" t="s">
        <v>12805</v>
      </c>
      <c r="E6083" s="151" t="s">
        <v>12806</v>
      </c>
      <c r="F6083" s="151">
        <v>2</v>
      </c>
      <c r="G6083" s="151" t="s">
        <v>4525</v>
      </c>
      <c r="H6083" s="153">
        <v>8</v>
      </c>
      <c r="I6083" s="151">
        <v>16</v>
      </c>
      <c r="J6083" s="154" t="s">
        <v>161</v>
      </c>
    </row>
    <row r="6084" spans="1:10" x14ac:dyDescent="0.3">
      <c r="A6084" s="151">
        <v>6083</v>
      </c>
      <c r="B6084" s="151" t="s">
        <v>12823</v>
      </c>
      <c r="C6084" s="151" t="s">
        <v>12824</v>
      </c>
      <c r="D6084" s="151" t="s">
        <v>12805</v>
      </c>
      <c r="E6084" s="151" t="s">
        <v>12806</v>
      </c>
      <c r="F6084" s="151">
        <v>2</v>
      </c>
      <c r="G6084" s="151" t="s">
        <v>4525</v>
      </c>
      <c r="H6084" s="153">
        <v>8</v>
      </c>
      <c r="I6084" s="151">
        <v>16</v>
      </c>
      <c r="J6084" s="154" t="s">
        <v>161</v>
      </c>
    </row>
    <row r="6085" spans="1:10" x14ac:dyDescent="0.3">
      <c r="A6085" s="151">
        <v>6084</v>
      </c>
      <c r="B6085" s="151" t="s">
        <v>12825</v>
      </c>
      <c r="C6085" s="151" t="s">
        <v>12826</v>
      </c>
      <c r="D6085" s="151" t="s">
        <v>12805</v>
      </c>
      <c r="E6085" s="151" t="s">
        <v>12806</v>
      </c>
      <c r="F6085" s="151">
        <v>2</v>
      </c>
      <c r="G6085" s="151" t="s">
        <v>4525</v>
      </c>
      <c r="H6085" s="153">
        <v>8</v>
      </c>
      <c r="I6085" s="151">
        <v>16</v>
      </c>
      <c r="J6085" s="154" t="s">
        <v>161</v>
      </c>
    </row>
    <row r="6086" spans="1:10" x14ac:dyDescent="0.3">
      <c r="A6086" s="151">
        <v>6085</v>
      </c>
      <c r="B6086" s="151" t="s">
        <v>12827</v>
      </c>
      <c r="C6086" s="151" t="s">
        <v>12828</v>
      </c>
      <c r="D6086" s="151" t="s">
        <v>12805</v>
      </c>
      <c r="E6086" s="151" t="s">
        <v>12806</v>
      </c>
      <c r="F6086" s="151">
        <v>2</v>
      </c>
      <c r="G6086" s="151" t="s">
        <v>4525</v>
      </c>
      <c r="H6086" s="153">
        <v>8</v>
      </c>
      <c r="I6086" s="151">
        <v>16</v>
      </c>
      <c r="J6086" s="154" t="s">
        <v>161</v>
      </c>
    </row>
    <row r="6087" spans="1:10" x14ac:dyDescent="0.3">
      <c r="A6087" s="151">
        <v>6086</v>
      </c>
      <c r="B6087" s="151" t="s">
        <v>12829</v>
      </c>
      <c r="C6087" s="151" t="s">
        <v>12830</v>
      </c>
      <c r="D6087" s="151" t="s">
        <v>12805</v>
      </c>
      <c r="E6087" s="151" t="s">
        <v>12806</v>
      </c>
      <c r="F6087" s="151">
        <v>2</v>
      </c>
      <c r="G6087" s="151" t="s">
        <v>4525</v>
      </c>
      <c r="H6087" s="153">
        <v>8</v>
      </c>
      <c r="I6087" s="151">
        <v>16</v>
      </c>
      <c r="J6087" s="154" t="s">
        <v>161</v>
      </c>
    </row>
    <row r="6088" spans="1:10" x14ac:dyDescent="0.3">
      <c r="A6088" s="151">
        <v>6087</v>
      </c>
      <c r="B6088" s="151" t="s">
        <v>12831</v>
      </c>
      <c r="C6088" s="151" t="s">
        <v>12832</v>
      </c>
      <c r="D6088" s="151" t="s">
        <v>12805</v>
      </c>
      <c r="E6088" s="151" t="s">
        <v>12806</v>
      </c>
      <c r="F6088" s="151">
        <v>2</v>
      </c>
      <c r="G6088" s="151" t="s">
        <v>4525</v>
      </c>
      <c r="H6088" s="153">
        <v>8</v>
      </c>
      <c r="I6088" s="151">
        <v>16</v>
      </c>
      <c r="J6088" s="154" t="s">
        <v>161</v>
      </c>
    </row>
    <row r="6089" spans="1:10" x14ac:dyDescent="0.3">
      <c r="A6089" s="151">
        <v>6088</v>
      </c>
      <c r="B6089" s="151" t="s">
        <v>12833</v>
      </c>
      <c r="C6089" s="151" t="s">
        <v>12834</v>
      </c>
      <c r="D6089" s="151" t="s">
        <v>12805</v>
      </c>
      <c r="E6089" s="151" t="s">
        <v>12806</v>
      </c>
      <c r="F6089" s="151">
        <v>2</v>
      </c>
      <c r="G6089" s="151" t="s">
        <v>4525</v>
      </c>
      <c r="H6089" s="153">
        <v>8</v>
      </c>
      <c r="I6089" s="151">
        <v>16</v>
      </c>
      <c r="J6089" s="154" t="s">
        <v>161</v>
      </c>
    </row>
    <row r="6090" spans="1:10" x14ac:dyDescent="0.3">
      <c r="A6090" s="151">
        <v>6089</v>
      </c>
      <c r="B6090" s="151" t="s">
        <v>12835</v>
      </c>
      <c r="C6090" s="151" t="s">
        <v>12836</v>
      </c>
      <c r="D6090" s="151" t="s">
        <v>12805</v>
      </c>
      <c r="E6090" s="151" t="s">
        <v>12806</v>
      </c>
      <c r="F6090" s="151">
        <v>2</v>
      </c>
      <c r="G6090" s="151" t="s">
        <v>4525</v>
      </c>
      <c r="H6090" s="153">
        <v>9</v>
      </c>
      <c r="I6090" s="151">
        <v>17</v>
      </c>
      <c r="J6090" s="154" t="s">
        <v>72</v>
      </c>
    </row>
    <row r="6091" spans="1:10" x14ac:dyDescent="0.3">
      <c r="A6091" s="151">
        <v>6090</v>
      </c>
      <c r="B6091" s="151" t="s">
        <v>12837</v>
      </c>
      <c r="C6091" s="151" t="s">
        <v>12838</v>
      </c>
      <c r="D6091" s="151" t="s">
        <v>12805</v>
      </c>
      <c r="E6091" s="151" t="s">
        <v>12806</v>
      </c>
      <c r="F6091" s="151">
        <v>2</v>
      </c>
      <c r="G6091" s="151" t="s">
        <v>4525</v>
      </c>
      <c r="H6091" s="153">
        <v>8</v>
      </c>
      <c r="I6091" s="151">
        <v>16</v>
      </c>
      <c r="J6091" s="154" t="s">
        <v>161</v>
      </c>
    </row>
    <row r="6092" spans="1:10" x14ac:dyDescent="0.3">
      <c r="A6092" s="151">
        <v>6091</v>
      </c>
      <c r="B6092" s="151" t="s">
        <v>12839</v>
      </c>
      <c r="C6092" s="151" t="s">
        <v>12840</v>
      </c>
      <c r="D6092" s="151" t="s">
        <v>12805</v>
      </c>
      <c r="E6092" s="151" t="s">
        <v>12806</v>
      </c>
      <c r="F6092" s="151">
        <v>2</v>
      </c>
      <c r="G6092" s="151" t="s">
        <v>4525</v>
      </c>
      <c r="H6092" s="153">
        <v>9</v>
      </c>
      <c r="I6092" s="151">
        <v>17</v>
      </c>
      <c r="J6092" s="154" t="s">
        <v>72</v>
      </c>
    </row>
    <row r="6093" spans="1:10" x14ac:dyDescent="0.3">
      <c r="A6093" s="151">
        <v>6092</v>
      </c>
      <c r="B6093" s="151" t="s">
        <v>12841</v>
      </c>
      <c r="C6093" s="151" t="s">
        <v>12842</v>
      </c>
      <c r="D6093" s="151" t="s">
        <v>12805</v>
      </c>
      <c r="E6093" s="151" t="s">
        <v>12806</v>
      </c>
      <c r="F6093" s="151">
        <v>2</v>
      </c>
      <c r="G6093" s="151" t="s">
        <v>4525</v>
      </c>
      <c r="H6093" s="153">
        <v>9</v>
      </c>
      <c r="I6093" s="151">
        <v>17</v>
      </c>
      <c r="J6093" s="154" t="s">
        <v>72</v>
      </c>
    </row>
    <row r="6094" spans="1:10" x14ac:dyDescent="0.3">
      <c r="A6094" s="151">
        <v>6093</v>
      </c>
      <c r="B6094" s="151" t="s">
        <v>12843</v>
      </c>
      <c r="C6094" s="151" t="s">
        <v>12844</v>
      </c>
      <c r="D6094" s="151" t="s">
        <v>12805</v>
      </c>
      <c r="E6094" s="151" t="s">
        <v>12806</v>
      </c>
      <c r="F6094" s="151">
        <v>2</v>
      </c>
      <c r="G6094" s="151" t="s">
        <v>4525</v>
      </c>
      <c r="H6094" s="153">
        <v>9</v>
      </c>
      <c r="I6094" s="151">
        <v>17</v>
      </c>
      <c r="J6094" s="154" t="s">
        <v>72</v>
      </c>
    </row>
    <row r="6095" spans="1:10" x14ac:dyDescent="0.3">
      <c r="A6095" s="151">
        <v>6094</v>
      </c>
      <c r="B6095" s="151" t="s">
        <v>12845</v>
      </c>
      <c r="C6095" s="151" t="s">
        <v>12846</v>
      </c>
      <c r="D6095" s="151" t="s">
        <v>12805</v>
      </c>
      <c r="E6095" s="151" t="s">
        <v>12806</v>
      </c>
      <c r="F6095" s="151">
        <v>2</v>
      </c>
      <c r="G6095" s="151" t="s">
        <v>4525</v>
      </c>
      <c r="H6095" s="153">
        <v>9</v>
      </c>
      <c r="I6095" s="151">
        <v>17</v>
      </c>
      <c r="J6095" s="154" t="s">
        <v>72</v>
      </c>
    </row>
    <row r="6096" spans="1:10" x14ac:dyDescent="0.3">
      <c r="A6096" s="151">
        <v>6095</v>
      </c>
      <c r="B6096" s="151" t="s">
        <v>12847</v>
      </c>
      <c r="C6096" s="151" t="s">
        <v>12848</v>
      </c>
      <c r="D6096" s="151" t="s">
        <v>12805</v>
      </c>
      <c r="E6096" s="151" t="s">
        <v>12806</v>
      </c>
      <c r="F6096" s="151">
        <v>2</v>
      </c>
      <c r="G6096" s="151" t="s">
        <v>4525</v>
      </c>
      <c r="H6096" s="153">
        <v>9</v>
      </c>
      <c r="I6096" s="151">
        <v>17</v>
      </c>
      <c r="J6096" s="154" t="s">
        <v>88</v>
      </c>
    </row>
    <row r="6097" spans="1:10" x14ac:dyDescent="0.3">
      <c r="A6097" s="151">
        <v>6096</v>
      </c>
      <c r="B6097" s="151" t="s">
        <v>12849</v>
      </c>
      <c r="C6097" s="151" t="s">
        <v>12850</v>
      </c>
      <c r="D6097" s="151" t="s">
        <v>12805</v>
      </c>
      <c r="E6097" s="151" t="s">
        <v>12806</v>
      </c>
      <c r="F6097" s="151">
        <v>2</v>
      </c>
      <c r="G6097" s="151" t="s">
        <v>4525</v>
      </c>
      <c r="H6097" s="153">
        <v>9</v>
      </c>
      <c r="I6097" s="151">
        <v>17</v>
      </c>
      <c r="J6097" s="154" t="s">
        <v>88</v>
      </c>
    </row>
    <row r="6098" spans="1:10" x14ac:dyDescent="0.3">
      <c r="A6098" s="151">
        <v>6097</v>
      </c>
      <c r="B6098" s="151" t="s">
        <v>12851</v>
      </c>
      <c r="C6098" s="151" t="s">
        <v>12852</v>
      </c>
      <c r="D6098" s="151" t="s">
        <v>12805</v>
      </c>
      <c r="E6098" s="151" t="s">
        <v>12806</v>
      </c>
      <c r="F6098" s="151">
        <v>2</v>
      </c>
      <c r="G6098" s="151" t="s">
        <v>4525</v>
      </c>
      <c r="H6098" s="153">
        <v>9</v>
      </c>
      <c r="I6098" s="151">
        <v>17</v>
      </c>
      <c r="J6098" s="154" t="s">
        <v>72</v>
      </c>
    </row>
    <row r="6099" spans="1:10" x14ac:dyDescent="0.3">
      <c r="A6099" s="151">
        <v>6098</v>
      </c>
      <c r="B6099" s="151" t="s">
        <v>12853</v>
      </c>
      <c r="C6099" s="151" t="s">
        <v>12854</v>
      </c>
      <c r="D6099" s="151" t="s">
        <v>12805</v>
      </c>
      <c r="E6099" s="151" t="s">
        <v>12806</v>
      </c>
      <c r="F6099" s="151">
        <v>2</v>
      </c>
      <c r="G6099" s="151" t="s">
        <v>4525</v>
      </c>
      <c r="H6099" s="153">
        <v>9</v>
      </c>
      <c r="I6099" s="151">
        <v>17</v>
      </c>
      <c r="J6099" s="154" t="s">
        <v>72</v>
      </c>
    </row>
    <row r="6100" spans="1:10" x14ac:dyDescent="0.3">
      <c r="A6100" s="151">
        <v>6099</v>
      </c>
      <c r="B6100" s="151" t="s">
        <v>12855</v>
      </c>
      <c r="C6100" s="151" t="s">
        <v>12856</v>
      </c>
      <c r="D6100" s="151" t="s">
        <v>12805</v>
      </c>
      <c r="E6100" s="151" t="s">
        <v>12806</v>
      </c>
      <c r="F6100" s="151">
        <v>2</v>
      </c>
      <c r="G6100" s="151" t="s">
        <v>4525</v>
      </c>
      <c r="H6100" s="153">
        <v>9</v>
      </c>
      <c r="I6100" s="151">
        <v>17</v>
      </c>
      <c r="J6100" s="154" t="s">
        <v>72</v>
      </c>
    </row>
    <row r="6101" spans="1:10" x14ac:dyDescent="0.3">
      <c r="A6101" s="151">
        <v>6100</v>
      </c>
      <c r="B6101" s="151" t="s">
        <v>12857</v>
      </c>
      <c r="C6101" s="151" t="s">
        <v>12858</v>
      </c>
      <c r="D6101" s="151" t="s">
        <v>12805</v>
      </c>
      <c r="E6101" s="151" t="s">
        <v>12806</v>
      </c>
      <c r="F6101" s="151">
        <v>2</v>
      </c>
      <c r="G6101" s="151" t="s">
        <v>4525</v>
      </c>
      <c r="H6101" s="153">
        <v>9</v>
      </c>
      <c r="I6101" s="151">
        <v>17</v>
      </c>
      <c r="J6101" s="154" t="s">
        <v>72</v>
      </c>
    </row>
    <row r="6102" spans="1:10" x14ac:dyDescent="0.3">
      <c r="A6102" s="151">
        <v>6101</v>
      </c>
      <c r="B6102" s="151" t="s">
        <v>12859</v>
      </c>
      <c r="C6102" s="151" t="s">
        <v>12860</v>
      </c>
      <c r="D6102" s="151" t="s">
        <v>12805</v>
      </c>
      <c r="E6102" s="151" t="s">
        <v>12806</v>
      </c>
      <c r="F6102" s="151">
        <v>2</v>
      </c>
      <c r="G6102" s="151" t="s">
        <v>4525</v>
      </c>
      <c r="H6102" s="153">
        <v>9</v>
      </c>
      <c r="I6102" s="151">
        <v>17</v>
      </c>
      <c r="J6102" s="154" t="s">
        <v>72</v>
      </c>
    </row>
    <row r="6103" spans="1:10" x14ac:dyDescent="0.3">
      <c r="A6103" s="151">
        <v>6102</v>
      </c>
      <c r="B6103" s="151" t="s">
        <v>12861</v>
      </c>
      <c r="C6103" s="151" t="s">
        <v>12862</v>
      </c>
      <c r="D6103" s="151" t="s">
        <v>12805</v>
      </c>
      <c r="E6103" s="151" t="s">
        <v>12806</v>
      </c>
      <c r="F6103" s="151">
        <v>2</v>
      </c>
      <c r="G6103" s="151" t="s">
        <v>4525</v>
      </c>
      <c r="H6103" s="153">
        <v>9</v>
      </c>
      <c r="I6103" s="151">
        <v>17</v>
      </c>
      <c r="J6103" s="154" t="s">
        <v>72</v>
      </c>
    </row>
    <row r="6104" spans="1:10" x14ac:dyDescent="0.3">
      <c r="A6104" s="151">
        <v>6103</v>
      </c>
      <c r="B6104" s="151" t="s">
        <v>12863</v>
      </c>
      <c r="C6104" s="151" t="s">
        <v>12864</v>
      </c>
      <c r="D6104" s="151" t="s">
        <v>12805</v>
      </c>
      <c r="E6104" s="151" t="s">
        <v>12806</v>
      </c>
      <c r="F6104" s="151">
        <v>2</v>
      </c>
      <c r="G6104" s="151" t="s">
        <v>4525</v>
      </c>
      <c r="H6104" s="153">
        <v>9</v>
      </c>
      <c r="I6104" s="151">
        <v>17</v>
      </c>
      <c r="J6104" s="154" t="s">
        <v>88</v>
      </c>
    </row>
    <row r="6105" spans="1:10" x14ac:dyDescent="0.3">
      <c r="A6105" s="151">
        <v>6104</v>
      </c>
      <c r="B6105" s="151" t="s">
        <v>12865</v>
      </c>
      <c r="C6105" s="151" t="s">
        <v>12866</v>
      </c>
      <c r="D6105" s="151" t="s">
        <v>12805</v>
      </c>
      <c r="E6105" s="151" t="s">
        <v>12806</v>
      </c>
      <c r="F6105" s="151">
        <v>2</v>
      </c>
      <c r="G6105" s="151" t="s">
        <v>4525</v>
      </c>
      <c r="H6105" s="153">
        <v>9</v>
      </c>
      <c r="I6105" s="151">
        <v>17</v>
      </c>
      <c r="J6105" s="154" t="s">
        <v>72</v>
      </c>
    </row>
    <row r="6106" spans="1:10" x14ac:dyDescent="0.3">
      <c r="A6106" s="151">
        <v>6105</v>
      </c>
      <c r="B6106" s="151" t="s">
        <v>12867</v>
      </c>
      <c r="C6106" s="151" t="s">
        <v>12868</v>
      </c>
      <c r="D6106" s="151" t="s">
        <v>12805</v>
      </c>
      <c r="E6106" s="151" t="s">
        <v>12806</v>
      </c>
      <c r="F6106" s="151">
        <v>2</v>
      </c>
      <c r="G6106" s="151" t="s">
        <v>4525</v>
      </c>
      <c r="H6106" s="153">
        <v>9</v>
      </c>
      <c r="I6106" s="151">
        <v>17</v>
      </c>
      <c r="J6106" s="154" t="s">
        <v>72</v>
      </c>
    </row>
    <row r="6107" spans="1:10" x14ac:dyDescent="0.3">
      <c r="A6107" s="151">
        <v>6106</v>
      </c>
      <c r="B6107" s="151" t="s">
        <v>12869</v>
      </c>
      <c r="C6107" s="151" t="s">
        <v>12870</v>
      </c>
      <c r="D6107" s="151" t="s">
        <v>12805</v>
      </c>
      <c r="E6107" s="151" t="s">
        <v>12806</v>
      </c>
      <c r="F6107" s="151">
        <v>2</v>
      </c>
      <c r="G6107" s="151" t="s">
        <v>4525</v>
      </c>
      <c r="H6107" s="153">
        <v>9</v>
      </c>
      <c r="I6107" s="151">
        <v>17</v>
      </c>
      <c r="J6107" s="154" t="s">
        <v>72</v>
      </c>
    </row>
    <row r="6108" spans="1:10" x14ac:dyDescent="0.3">
      <c r="A6108" s="151">
        <v>6107</v>
      </c>
      <c r="B6108" s="151" t="s">
        <v>12871</v>
      </c>
      <c r="C6108" s="151" t="s">
        <v>12872</v>
      </c>
      <c r="D6108" s="151" t="s">
        <v>12805</v>
      </c>
      <c r="E6108" s="151" t="s">
        <v>12806</v>
      </c>
      <c r="F6108" s="151">
        <v>2</v>
      </c>
      <c r="G6108" s="151" t="s">
        <v>4525</v>
      </c>
      <c r="H6108" s="153">
        <v>8</v>
      </c>
      <c r="I6108" s="151">
        <v>16</v>
      </c>
      <c r="J6108" s="154" t="s">
        <v>161</v>
      </c>
    </row>
    <row r="6109" spans="1:10" x14ac:dyDescent="0.3">
      <c r="A6109" s="151">
        <v>6108</v>
      </c>
      <c r="B6109" s="151" t="s">
        <v>12873</v>
      </c>
      <c r="C6109" s="151" t="s">
        <v>12874</v>
      </c>
      <c r="D6109" s="151" t="s">
        <v>12805</v>
      </c>
      <c r="E6109" s="151" t="s">
        <v>12806</v>
      </c>
      <c r="F6109" s="151">
        <v>2</v>
      </c>
      <c r="G6109" s="151" t="s">
        <v>4525</v>
      </c>
      <c r="H6109" s="153">
        <v>8</v>
      </c>
      <c r="I6109" s="151">
        <v>16</v>
      </c>
      <c r="J6109" s="154" t="s">
        <v>161</v>
      </c>
    </row>
    <row r="6110" spans="1:10" x14ac:dyDescent="0.3">
      <c r="A6110" s="151">
        <v>6109</v>
      </c>
      <c r="B6110" s="151" t="s">
        <v>12875</v>
      </c>
      <c r="C6110" s="151" t="s">
        <v>12876</v>
      </c>
      <c r="D6110" s="151" t="s">
        <v>12805</v>
      </c>
      <c r="E6110" s="151" t="s">
        <v>12806</v>
      </c>
      <c r="F6110" s="151">
        <v>2</v>
      </c>
      <c r="G6110" s="151" t="s">
        <v>4525</v>
      </c>
      <c r="H6110" s="153">
        <v>8</v>
      </c>
      <c r="I6110" s="151">
        <v>16</v>
      </c>
      <c r="J6110" s="154" t="s">
        <v>161</v>
      </c>
    </row>
    <row r="6111" spans="1:10" x14ac:dyDescent="0.3">
      <c r="A6111" s="151">
        <v>6110</v>
      </c>
      <c r="B6111" s="151" t="s">
        <v>12877</v>
      </c>
      <c r="C6111" s="151" t="s">
        <v>12878</v>
      </c>
      <c r="D6111" s="151" t="s">
        <v>12805</v>
      </c>
      <c r="E6111" s="151" t="s">
        <v>12806</v>
      </c>
      <c r="F6111" s="151">
        <v>2</v>
      </c>
      <c r="G6111" s="151" t="s">
        <v>4525</v>
      </c>
      <c r="H6111" s="153">
        <v>8</v>
      </c>
      <c r="I6111" s="151">
        <v>16</v>
      </c>
      <c r="J6111" s="154" t="s">
        <v>161</v>
      </c>
    </row>
    <row r="6112" spans="1:10" x14ac:dyDescent="0.3">
      <c r="A6112" s="151">
        <v>6111</v>
      </c>
      <c r="B6112" s="151" t="s">
        <v>12879</v>
      </c>
      <c r="C6112" s="151" t="s">
        <v>12880</v>
      </c>
      <c r="D6112" s="151" t="s">
        <v>12805</v>
      </c>
      <c r="E6112" s="151" t="s">
        <v>12806</v>
      </c>
      <c r="F6112" s="151">
        <v>2</v>
      </c>
      <c r="G6112" s="151" t="s">
        <v>4525</v>
      </c>
      <c r="H6112" s="153">
        <v>9</v>
      </c>
      <c r="I6112" s="151">
        <v>17</v>
      </c>
      <c r="J6112" s="154" t="s">
        <v>72</v>
      </c>
    </row>
    <row r="6113" spans="1:10" x14ac:dyDescent="0.3">
      <c r="A6113" s="151">
        <v>6112</v>
      </c>
      <c r="B6113" s="151" t="s">
        <v>12881</v>
      </c>
      <c r="C6113" s="151" t="s">
        <v>12882</v>
      </c>
      <c r="D6113" s="151" t="s">
        <v>12805</v>
      </c>
      <c r="E6113" s="151" t="s">
        <v>12806</v>
      </c>
      <c r="F6113" s="151">
        <v>2</v>
      </c>
      <c r="G6113" s="151" t="s">
        <v>4525</v>
      </c>
      <c r="H6113" s="153">
        <v>9</v>
      </c>
      <c r="I6113" s="151">
        <v>17</v>
      </c>
      <c r="J6113" s="154" t="s">
        <v>88</v>
      </c>
    </row>
    <row r="6114" spans="1:10" x14ac:dyDescent="0.3">
      <c r="A6114" s="151">
        <v>6113</v>
      </c>
      <c r="B6114" s="151" t="s">
        <v>12883</v>
      </c>
      <c r="C6114" s="151" t="s">
        <v>12884</v>
      </c>
      <c r="D6114" s="151" t="s">
        <v>12805</v>
      </c>
      <c r="E6114" s="151" t="s">
        <v>12806</v>
      </c>
      <c r="F6114" s="151">
        <v>2</v>
      </c>
      <c r="G6114" s="151" t="s">
        <v>4525</v>
      </c>
      <c r="H6114" s="153">
        <v>9</v>
      </c>
      <c r="I6114" s="151">
        <v>17</v>
      </c>
      <c r="J6114" s="154" t="s">
        <v>72</v>
      </c>
    </row>
    <row r="6115" spans="1:10" x14ac:dyDescent="0.3">
      <c r="A6115" s="151">
        <v>6114</v>
      </c>
      <c r="B6115" s="151" t="s">
        <v>12885</v>
      </c>
      <c r="C6115" s="151" t="s">
        <v>12886</v>
      </c>
      <c r="D6115" s="151" t="s">
        <v>12887</v>
      </c>
      <c r="E6115" s="151" t="s">
        <v>12888</v>
      </c>
      <c r="F6115" s="151">
        <v>9</v>
      </c>
      <c r="G6115" s="151" t="s">
        <v>4182</v>
      </c>
      <c r="H6115" s="153">
        <v>9</v>
      </c>
      <c r="I6115" s="151">
        <v>17</v>
      </c>
      <c r="J6115" s="154" t="s">
        <v>72</v>
      </c>
    </row>
    <row r="6116" spans="1:10" x14ac:dyDescent="0.3">
      <c r="A6116" s="151">
        <v>6115</v>
      </c>
      <c r="B6116" s="151" t="s">
        <v>12889</v>
      </c>
      <c r="C6116" s="151" t="s">
        <v>12890</v>
      </c>
      <c r="D6116" s="151" t="s">
        <v>12887</v>
      </c>
      <c r="E6116" s="151" t="s">
        <v>12888</v>
      </c>
      <c r="F6116" s="151">
        <v>9</v>
      </c>
      <c r="G6116" s="151" t="s">
        <v>4182</v>
      </c>
      <c r="H6116" s="153">
        <v>9</v>
      </c>
      <c r="I6116" s="151">
        <v>17</v>
      </c>
      <c r="J6116" s="154" t="s">
        <v>72</v>
      </c>
    </row>
    <row r="6117" spans="1:10" x14ac:dyDescent="0.3">
      <c r="A6117" s="151">
        <v>6116</v>
      </c>
      <c r="B6117" s="151" t="s">
        <v>12891</v>
      </c>
      <c r="C6117" s="151" t="s">
        <v>12892</v>
      </c>
      <c r="D6117" s="151" t="s">
        <v>12887</v>
      </c>
      <c r="E6117" s="151" t="s">
        <v>12888</v>
      </c>
      <c r="F6117" s="151">
        <v>9</v>
      </c>
      <c r="G6117" s="151" t="s">
        <v>4182</v>
      </c>
      <c r="H6117" s="153">
        <v>9</v>
      </c>
      <c r="I6117" s="151">
        <v>17</v>
      </c>
      <c r="J6117" s="154" t="s">
        <v>72</v>
      </c>
    </row>
    <row r="6118" spans="1:10" x14ac:dyDescent="0.3">
      <c r="A6118" s="151">
        <v>6117</v>
      </c>
      <c r="B6118" s="151" t="s">
        <v>12893</v>
      </c>
      <c r="C6118" s="151" t="s">
        <v>12894</v>
      </c>
      <c r="D6118" s="151" t="s">
        <v>12887</v>
      </c>
      <c r="E6118" s="151" t="s">
        <v>12888</v>
      </c>
      <c r="F6118" s="151">
        <v>9</v>
      </c>
      <c r="G6118" s="151" t="s">
        <v>4182</v>
      </c>
      <c r="H6118" s="153">
        <v>9</v>
      </c>
      <c r="I6118" s="151">
        <v>17</v>
      </c>
      <c r="J6118" s="154" t="s">
        <v>72</v>
      </c>
    </row>
    <row r="6119" spans="1:10" x14ac:dyDescent="0.3">
      <c r="A6119" s="151">
        <v>6118</v>
      </c>
      <c r="B6119" s="151" t="s">
        <v>12895</v>
      </c>
      <c r="C6119" s="151" t="s">
        <v>12896</v>
      </c>
      <c r="D6119" s="151" t="s">
        <v>12887</v>
      </c>
      <c r="E6119" s="151" t="s">
        <v>12888</v>
      </c>
      <c r="F6119" s="151">
        <v>9</v>
      </c>
      <c r="G6119" s="151" t="s">
        <v>4182</v>
      </c>
      <c r="H6119" s="153">
        <v>9</v>
      </c>
      <c r="I6119" s="151">
        <v>17</v>
      </c>
      <c r="J6119" s="154" t="s">
        <v>88</v>
      </c>
    </row>
    <row r="6120" spans="1:10" x14ac:dyDescent="0.3">
      <c r="A6120" s="151">
        <v>6119</v>
      </c>
      <c r="B6120" s="151" t="s">
        <v>12897</v>
      </c>
      <c r="C6120" s="151" t="s">
        <v>12898</v>
      </c>
      <c r="D6120" s="151" t="s">
        <v>12887</v>
      </c>
      <c r="E6120" s="151" t="s">
        <v>12888</v>
      </c>
      <c r="F6120" s="151">
        <v>9</v>
      </c>
      <c r="G6120" s="151" t="s">
        <v>4182</v>
      </c>
      <c r="H6120" s="153">
        <v>9</v>
      </c>
      <c r="I6120" s="151">
        <v>17</v>
      </c>
      <c r="J6120" s="154" t="s">
        <v>88</v>
      </c>
    </row>
    <row r="6121" spans="1:10" x14ac:dyDescent="0.3">
      <c r="A6121" s="151">
        <v>6120</v>
      </c>
      <c r="B6121" s="151" t="s">
        <v>12899</v>
      </c>
      <c r="C6121" s="151" t="s">
        <v>12900</v>
      </c>
      <c r="D6121" s="151" t="s">
        <v>12887</v>
      </c>
      <c r="E6121" s="151" t="s">
        <v>12888</v>
      </c>
      <c r="F6121" s="151">
        <v>9</v>
      </c>
      <c r="G6121" s="151" t="s">
        <v>4182</v>
      </c>
      <c r="H6121" s="153">
        <v>9</v>
      </c>
      <c r="I6121" s="151">
        <v>17</v>
      </c>
      <c r="J6121" s="154" t="s">
        <v>72</v>
      </c>
    </row>
    <row r="6122" spans="1:10" x14ac:dyDescent="0.3">
      <c r="A6122" s="151">
        <v>6121</v>
      </c>
      <c r="B6122" s="151" t="s">
        <v>12901</v>
      </c>
      <c r="C6122" s="151" t="s">
        <v>12902</v>
      </c>
      <c r="D6122" s="151" t="s">
        <v>12887</v>
      </c>
      <c r="E6122" s="151" t="s">
        <v>12888</v>
      </c>
      <c r="F6122" s="151">
        <v>9</v>
      </c>
      <c r="G6122" s="151" t="s">
        <v>4182</v>
      </c>
      <c r="H6122" s="153">
        <v>9</v>
      </c>
      <c r="I6122" s="151">
        <v>17</v>
      </c>
      <c r="J6122" s="154" t="s">
        <v>72</v>
      </c>
    </row>
    <row r="6123" spans="1:10" x14ac:dyDescent="0.3">
      <c r="A6123" s="151">
        <v>6122</v>
      </c>
      <c r="B6123" s="151" t="s">
        <v>12903</v>
      </c>
      <c r="C6123" s="151" t="s">
        <v>12904</v>
      </c>
      <c r="D6123" s="151" t="s">
        <v>12905</v>
      </c>
      <c r="E6123" s="151" t="s">
        <v>12906</v>
      </c>
      <c r="F6123" s="151">
        <v>9</v>
      </c>
      <c r="G6123" s="151" t="s">
        <v>4182</v>
      </c>
      <c r="H6123" s="153">
        <v>9</v>
      </c>
      <c r="I6123" s="151">
        <v>17</v>
      </c>
      <c r="J6123" s="154" t="s">
        <v>72</v>
      </c>
    </row>
    <row r="6124" spans="1:10" x14ac:dyDescent="0.3">
      <c r="A6124" s="151">
        <v>6123</v>
      </c>
      <c r="B6124" s="151" t="s">
        <v>12907</v>
      </c>
      <c r="C6124" s="151" t="s">
        <v>12908</v>
      </c>
      <c r="D6124" s="151" t="s">
        <v>12905</v>
      </c>
      <c r="E6124" s="151" t="s">
        <v>12906</v>
      </c>
      <c r="F6124" s="151">
        <v>9</v>
      </c>
      <c r="G6124" s="151" t="s">
        <v>4182</v>
      </c>
      <c r="H6124" s="153">
        <v>9</v>
      </c>
      <c r="I6124" s="151">
        <v>17</v>
      </c>
      <c r="J6124" s="154" t="s">
        <v>72</v>
      </c>
    </row>
    <row r="6125" spans="1:10" x14ac:dyDescent="0.3">
      <c r="A6125" s="151">
        <v>6124</v>
      </c>
      <c r="B6125" s="151" t="s">
        <v>12909</v>
      </c>
      <c r="C6125" s="151" t="s">
        <v>12910</v>
      </c>
      <c r="D6125" s="151" t="s">
        <v>12905</v>
      </c>
      <c r="E6125" s="151" t="s">
        <v>12906</v>
      </c>
      <c r="F6125" s="151">
        <v>9</v>
      </c>
      <c r="G6125" s="151" t="s">
        <v>4182</v>
      </c>
      <c r="H6125" s="153">
        <v>9</v>
      </c>
      <c r="I6125" s="151">
        <v>17</v>
      </c>
      <c r="J6125" s="154" t="s">
        <v>72</v>
      </c>
    </row>
    <row r="6126" spans="1:10" x14ac:dyDescent="0.3">
      <c r="A6126" s="151">
        <v>6125</v>
      </c>
      <c r="B6126" s="151" t="s">
        <v>12911</v>
      </c>
      <c r="C6126" s="151" t="s">
        <v>12912</v>
      </c>
      <c r="D6126" s="151" t="s">
        <v>12905</v>
      </c>
      <c r="E6126" s="151" t="s">
        <v>12906</v>
      </c>
      <c r="F6126" s="151">
        <v>9</v>
      </c>
      <c r="G6126" s="151" t="s">
        <v>4182</v>
      </c>
      <c r="H6126" s="153">
        <v>9</v>
      </c>
      <c r="I6126" s="151">
        <v>17</v>
      </c>
      <c r="J6126" s="154" t="s">
        <v>88</v>
      </c>
    </row>
    <row r="6127" spans="1:10" x14ac:dyDescent="0.3">
      <c r="A6127" s="151">
        <v>6126</v>
      </c>
      <c r="B6127" s="151" t="s">
        <v>12913</v>
      </c>
      <c r="C6127" s="151" t="s">
        <v>12914</v>
      </c>
      <c r="D6127" s="151" t="s">
        <v>12905</v>
      </c>
      <c r="E6127" s="151" t="s">
        <v>12906</v>
      </c>
      <c r="F6127" s="151">
        <v>9</v>
      </c>
      <c r="G6127" s="151" t="s">
        <v>4182</v>
      </c>
      <c r="H6127" s="153">
        <v>9</v>
      </c>
      <c r="I6127" s="151">
        <v>17</v>
      </c>
      <c r="J6127" s="154" t="s">
        <v>72</v>
      </c>
    </row>
    <row r="6128" spans="1:10" x14ac:dyDescent="0.3">
      <c r="A6128" s="151">
        <v>6127</v>
      </c>
      <c r="B6128" s="151" t="s">
        <v>12915</v>
      </c>
      <c r="C6128" s="151" t="s">
        <v>12916</v>
      </c>
      <c r="D6128" s="151" t="s">
        <v>12905</v>
      </c>
      <c r="E6128" s="151" t="s">
        <v>12906</v>
      </c>
      <c r="F6128" s="151">
        <v>9</v>
      </c>
      <c r="G6128" s="151" t="s">
        <v>4182</v>
      </c>
      <c r="H6128" s="153">
        <v>9</v>
      </c>
      <c r="I6128" s="151">
        <v>17</v>
      </c>
      <c r="J6128" s="154" t="s">
        <v>72</v>
      </c>
    </row>
    <row r="6129" spans="1:10" x14ac:dyDescent="0.3">
      <c r="A6129" s="151">
        <v>6128</v>
      </c>
      <c r="B6129" s="151" t="s">
        <v>12917</v>
      </c>
      <c r="C6129" s="151" t="s">
        <v>12918</v>
      </c>
      <c r="D6129" s="151" t="s">
        <v>12905</v>
      </c>
      <c r="E6129" s="151" t="s">
        <v>12906</v>
      </c>
      <c r="F6129" s="151">
        <v>9</v>
      </c>
      <c r="G6129" s="151" t="s">
        <v>4182</v>
      </c>
      <c r="H6129" s="153">
        <v>9</v>
      </c>
      <c r="I6129" s="151">
        <v>17</v>
      </c>
      <c r="J6129" s="154" t="s">
        <v>72</v>
      </c>
    </row>
    <row r="6130" spans="1:10" x14ac:dyDescent="0.3">
      <c r="A6130" s="151">
        <v>6129</v>
      </c>
      <c r="B6130" s="151" t="s">
        <v>12919</v>
      </c>
      <c r="C6130" s="151" t="s">
        <v>12920</v>
      </c>
      <c r="D6130" s="151" t="s">
        <v>12905</v>
      </c>
      <c r="E6130" s="151" t="s">
        <v>12906</v>
      </c>
      <c r="F6130" s="151">
        <v>9</v>
      </c>
      <c r="G6130" s="151" t="s">
        <v>4182</v>
      </c>
      <c r="H6130" s="153">
        <v>9</v>
      </c>
      <c r="I6130" s="151">
        <v>17</v>
      </c>
      <c r="J6130" s="154" t="s">
        <v>72</v>
      </c>
    </row>
    <row r="6131" spans="1:10" x14ac:dyDescent="0.3">
      <c r="A6131" s="151">
        <v>6130</v>
      </c>
      <c r="B6131" s="151" t="s">
        <v>12921</v>
      </c>
      <c r="C6131" s="151" t="s">
        <v>12922</v>
      </c>
      <c r="D6131" s="151" t="s">
        <v>12905</v>
      </c>
      <c r="E6131" s="151" t="s">
        <v>12906</v>
      </c>
      <c r="F6131" s="151">
        <v>9</v>
      </c>
      <c r="G6131" s="151" t="s">
        <v>4182</v>
      </c>
      <c r="H6131" s="153">
        <v>9</v>
      </c>
      <c r="I6131" s="151">
        <v>17</v>
      </c>
      <c r="J6131" s="154" t="s">
        <v>72</v>
      </c>
    </row>
    <row r="6132" spans="1:10" x14ac:dyDescent="0.3">
      <c r="A6132" s="151">
        <v>6131</v>
      </c>
      <c r="B6132" s="151" t="s">
        <v>12923</v>
      </c>
      <c r="C6132" s="151" t="s">
        <v>12924</v>
      </c>
      <c r="D6132" s="151" t="s">
        <v>12905</v>
      </c>
      <c r="E6132" s="151" t="s">
        <v>12906</v>
      </c>
      <c r="F6132" s="151">
        <v>9</v>
      </c>
      <c r="G6132" s="151" t="s">
        <v>4182</v>
      </c>
      <c r="H6132" s="153">
        <v>9</v>
      </c>
      <c r="I6132" s="151">
        <v>17</v>
      </c>
      <c r="J6132" s="154" t="s">
        <v>72</v>
      </c>
    </row>
    <row r="6133" spans="1:10" x14ac:dyDescent="0.3">
      <c r="A6133" s="151">
        <v>6132</v>
      </c>
      <c r="B6133" s="151" t="s">
        <v>12925</v>
      </c>
      <c r="C6133" s="151" t="s">
        <v>12926</v>
      </c>
      <c r="D6133" s="151" t="s">
        <v>12905</v>
      </c>
      <c r="E6133" s="151" t="s">
        <v>12906</v>
      </c>
      <c r="F6133" s="151">
        <v>9</v>
      </c>
      <c r="G6133" s="151" t="s">
        <v>4182</v>
      </c>
      <c r="H6133" s="153">
        <v>9</v>
      </c>
      <c r="I6133" s="151">
        <v>17</v>
      </c>
      <c r="J6133" s="154" t="s">
        <v>72</v>
      </c>
    </row>
    <row r="6134" spans="1:10" x14ac:dyDescent="0.3">
      <c r="A6134" s="151">
        <v>6133</v>
      </c>
      <c r="B6134" s="151" t="s">
        <v>12927</v>
      </c>
      <c r="C6134" s="151" t="s">
        <v>12928</v>
      </c>
      <c r="D6134" s="151" t="s">
        <v>12929</v>
      </c>
      <c r="E6134" s="151" t="s">
        <v>12930</v>
      </c>
      <c r="F6134" s="151">
        <v>9</v>
      </c>
      <c r="G6134" s="151" t="s">
        <v>4182</v>
      </c>
      <c r="H6134" s="153">
        <v>9</v>
      </c>
      <c r="I6134" s="151">
        <v>17</v>
      </c>
      <c r="J6134" s="154" t="s">
        <v>72</v>
      </c>
    </row>
    <row r="6135" spans="1:10" x14ac:dyDescent="0.3">
      <c r="A6135" s="151">
        <v>6134</v>
      </c>
      <c r="B6135" s="151" t="s">
        <v>12931</v>
      </c>
      <c r="C6135" s="151" t="s">
        <v>12932</v>
      </c>
      <c r="D6135" s="151" t="s">
        <v>12929</v>
      </c>
      <c r="E6135" s="151" t="s">
        <v>12930</v>
      </c>
      <c r="F6135" s="151">
        <v>9</v>
      </c>
      <c r="G6135" s="151" t="s">
        <v>4182</v>
      </c>
      <c r="H6135" s="153">
        <v>9</v>
      </c>
      <c r="I6135" s="151">
        <v>17</v>
      </c>
      <c r="J6135" s="154" t="s">
        <v>88</v>
      </c>
    </row>
    <row r="6136" spans="1:10" x14ac:dyDescent="0.3">
      <c r="A6136" s="151">
        <v>6135</v>
      </c>
      <c r="B6136" s="151" t="s">
        <v>12933</v>
      </c>
      <c r="C6136" s="151" t="s">
        <v>12934</v>
      </c>
      <c r="D6136" s="151" t="s">
        <v>12929</v>
      </c>
      <c r="E6136" s="151" t="s">
        <v>12930</v>
      </c>
      <c r="F6136" s="151">
        <v>9</v>
      </c>
      <c r="G6136" s="151" t="s">
        <v>4182</v>
      </c>
      <c r="H6136" s="153">
        <v>9</v>
      </c>
      <c r="I6136" s="151">
        <v>17</v>
      </c>
      <c r="J6136" s="154" t="s">
        <v>72</v>
      </c>
    </row>
    <row r="6137" spans="1:10" x14ac:dyDescent="0.3">
      <c r="A6137" s="151">
        <v>6136</v>
      </c>
      <c r="B6137" s="151" t="s">
        <v>12935</v>
      </c>
      <c r="C6137" s="151" t="s">
        <v>12936</v>
      </c>
      <c r="D6137" s="151" t="s">
        <v>12929</v>
      </c>
      <c r="E6137" s="151" t="s">
        <v>12930</v>
      </c>
      <c r="F6137" s="151">
        <v>9</v>
      </c>
      <c r="G6137" s="151" t="s">
        <v>4182</v>
      </c>
      <c r="H6137" s="153">
        <v>9</v>
      </c>
      <c r="I6137" s="151">
        <v>17</v>
      </c>
      <c r="J6137" s="154" t="s">
        <v>88</v>
      </c>
    </row>
    <row r="6138" spans="1:10" x14ac:dyDescent="0.3">
      <c r="A6138" s="151">
        <v>6137</v>
      </c>
      <c r="B6138" s="151" t="s">
        <v>12937</v>
      </c>
      <c r="C6138" s="151" t="s">
        <v>12938</v>
      </c>
      <c r="D6138" s="151" t="s">
        <v>12929</v>
      </c>
      <c r="E6138" s="151" t="s">
        <v>12930</v>
      </c>
      <c r="F6138" s="151">
        <v>9</v>
      </c>
      <c r="G6138" s="151" t="s">
        <v>4182</v>
      </c>
      <c r="H6138" s="153">
        <v>9</v>
      </c>
      <c r="I6138" s="151">
        <v>17</v>
      </c>
      <c r="J6138" s="154" t="s">
        <v>72</v>
      </c>
    </row>
    <row r="6139" spans="1:10" x14ac:dyDescent="0.3">
      <c r="A6139" s="151">
        <v>6138</v>
      </c>
      <c r="B6139" s="151" t="s">
        <v>12939</v>
      </c>
      <c r="C6139" s="151" t="s">
        <v>12940</v>
      </c>
      <c r="D6139" s="151" t="s">
        <v>12929</v>
      </c>
      <c r="E6139" s="151" t="s">
        <v>12930</v>
      </c>
      <c r="F6139" s="151">
        <v>9</v>
      </c>
      <c r="G6139" s="151" t="s">
        <v>4182</v>
      </c>
      <c r="H6139" s="153">
        <v>9</v>
      </c>
      <c r="I6139" s="151">
        <v>17</v>
      </c>
      <c r="J6139" s="154" t="s">
        <v>72</v>
      </c>
    </row>
    <row r="6140" spans="1:10" x14ac:dyDescent="0.3">
      <c r="A6140" s="151">
        <v>6139</v>
      </c>
      <c r="B6140" s="151" t="s">
        <v>12941</v>
      </c>
      <c r="C6140" s="151" t="s">
        <v>12942</v>
      </c>
      <c r="D6140" s="151" t="s">
        <v>12929</v>
      </c>
      <c r="E6140" s="151" t="s">
        <v>12930</v>
      </c>
      <c r="F6140" s="151">
        <v>9</v>
      </c>
      <c r="G6140" s="151" t="s">
        <v>4182</v>
      </c>
      <c r="H6140" s="153">
        <v>9</v>
      </c>
      <c r="I6140" s="151">
        <v>17</v>
      </c>
      <c r="J6140" s="154" t="s">
        <v>72</v>
      </c>
    </row>
    <row r="6141" spans="1:10" x14ac:dyDescent="0.3">
      <c r="A6141" s="151">
        <v>6140</v>
      </c>
      <c r="B6141" s="151" t="s">
        <v>12943</v>
      </c>
      <c r="C6141" s="151" t="s">
        <v>12944</v>
      </c>
      <c r="D6141" s="151" t="s">
        <v>12929</v>
      </c>
      <c r="E6141" s="151" t="s">
        <v>12930</v>
      </c>
      <c r="F6141" s="151">
        <v>9</v>
      </c>
      <c r="G6141" s="151" t="s">
        <v>4182</v>
      </c>
      <c r="H6141" s="153">
        <v>9</v>
      </c>
      <c r="I6141" s="151">
        <v>17</v>
      </c>
      <c r="J6141" s="154" t="s">
        <v>72</v>
      </c>
    </row>
    <row r="6142" spans="1:10" x14ac:dyDescent="0.3">
      <c r="A6142" s="151">
        <v>6141</v>
      </c>
      <c r="B6142" s="151" t="s">
        <v>12945</v>
      </c>
      <c r="C6142" s="151" t="s">
        <v>12946</v>
      </c>
      <c r="D6142" s="151" t="s">
        <v>12929</v>
      </c>
      <c r="E6142" s="151" t="s">
        <v>12930</v>
      </c>
      <c r="F6142" s="151">
        <v>9</v>
      </c>
      <c r="G6142" s="151" t="s">
        <v>4182</v>
      </c>
      <c r="H6142" s="153">
        <v>8</v>
      </c>
      <c r="I6142" s="151">
        <v>16</v>
      </c>
      <c r="J6142" s="154" t="s">
        <v>161</v>
      </c>
    </row>
    <row r="6143" spans="1:10" x14ac:dyDescent="0.3">
      <c r="A6143" s="151">
        <v>6142</v>
      </c>
      <c r="B6143" s="151" t="s">
        <v>12947</v>
      </c>
      <c r="C6143" s="151" t="s">
        <v>12948</v>
      </c>
      <c r="D6143" s="151" t="s">
        <v>12929</v>
      </c>
      <c r="E6143" s="151" t="s">
        <v>12930</v>
      </c>
      <c r="F6143" s="151">
        <v>9</v>
      </c>
      <c r="G6143" s="151" t="s">
        <v>4182</v>
      </c>
      <c r="H6143" s="153">
        <v>8</v>
      </c>
      <c r="I6143" s="151">
        <v>16</v>
      </c>
      <c r="J6143" s="154" t="s">
        <v>161</v>
      </c>
    </row>
    <row r="6144" spans="1:10" x14ac:dyDescent="0.3">
      <c r="A6144" s="151">
        <v>6143</v>
      </c>
      <c r="B6144" s="151" t="s">
        <v>12949</v>
      </c>
      <c r="C6144" s="151" t="s">
        <v>12950</v>
      </c>
      <c r="D6144" s="151" t="s">
        <v>12929</v>
      </c>
      <c r="E6144" s="151" t="s">
        <v>12930</v>
      </c>
      <c r="F6144" s="151">
        <v>9</v>
      </c>
      <c r="G6144" s="151" t="s">
        <v>4182</v>
      </c>
      <c r="H6144" s="153">
        <v>8</v>
      </c>
      <c r="I6144" s="151">
        <v>16</v>
      </c>
      <c r="J6144" s="154" t="s">
        <v>161</v>
      </c>
    </row>
    <row r="6145" spans="1:10" x14ac:dyDescent="0.3">
      <c r="A6145" s="151">
        <v>6144</v>
      </c>
      <c r="B6145" s="151" t="s">
        <v>12951</v>
      </c>
      <c r="C6145" s="151" t="s">
        <v>12952</v>
      </c>
      <c r="D6145" s="151" t="s">
        <v>12929</v>
      </c>
      <c r="E6145" s="151" t="s">
        <v>12930</v>
      </c>
      <c r="F6145" s="151">
        <v>9</v>
      </c>
      <c r="G6145" s="151" t="s">
        <v>4182</v>
      </c>
      <c r="H6145" s="153">
        <v>9</v>
      </c>
      <c r="I6145" s="151">
        <v>17</v>
      </c>
      <c r="J6145" s="154" t="s">
        <v>72</v>
      </c>
    </row>
    <row r="6146" spans="1:10" x14ac:dyDescent="0.3">
      <c r="A6146" s="151">
        <v>6145</v>
      </c>
      <c r="B6146" s="151" t="s">
        <v>12953</v>
      </c>
      <c r="C6146" s="151" t="s">
        <v>12954</v>
      </c>
      <c r="D6146" s="151" t="s">
        <v>12929</v>
      </c>
      <c r="E6146" s="151" t="s">
        <v>12930</v>
      </c>
      <c r="F6146" s="151">
        <v>9</v>
      </c>
      <c r="G6146" s="151" t="s">
        <v>4182</v>
      </c>
      <c r="H6146" s="153">
        <v>8</v>
      </c>
      <c r="I6146" s="151">
        <v>16</v>
      </c>
      <c r="J6146" s="154" t="s">
        <v>161</v>
      </c>
    </row>
    <row r="6147" spans="1:10" x14ac:dyDescent="0.3">
      <c r="A6147" s="151">
        <v>6146</v>
      </c>
      <c r="B6147" s="151" t="s">
        <v>12955</v>
      </c>
      <c r="C6147" s="151" t="s">
        <v>12956</v>
      </c>
      <c r="D6147" s="151" t="s">
        <v>12929</v>
      </c>
      <c r="E6147" s="151" t="s">
        <v>12930</v>
      </c>
      <c r="F6147" s="151">
        <v>9</v>
      </c>
      <c r="G6147" s="151" t="s">
        <v>4182</v>
      </c>
      <c r="H6147" s="153">
        <v>8</v>
      </c>
      <c r="I6147" s="151">
        <v>16</v>
      </c>
      <c r="J6147" s="154" t="s">
        <v>161</v>
      </c>
    </row>
    <row r="6148" spans="1:10" x14ac:dyDescent="0.3">
      <c r="A6148" s="151">
        <v>6147</v>
      </c>
      <c r="B6148" s="151" t="s">
        <v>12957</v>
      </c>
      <c r="C6148" s="151" t="s">
        <v>12958</v>
      </c>
      <c r="D6148" s="151" t="s">
        <v>12929</v>
      </c>
      <c r="E6148" s="151" t="s">
        <v>12930</v>
      </c>
      <c r="F6148" s="151">
        <v>9</v>
      </c>
      <c r="G6148" s="151" t="s">
        <v>4182</v>
      </c>
      <c r="H6148" s="153">
        <v>8</v>
      </c>
      <c r="I6148" s="151">
        <v>16</v>
      </c>
      <c r="J6148" s="154" t="s">
        <v>161</v>
      </c>
    </row>
    <row r="6149" spans="1:10" x14ac:dyDescent="0.3">
      <c r="A6149" s="151">
        <v>6148</v>
      </c>
      <c r="B6149" s="151" t="s">
        <v>12959</v>
      </c>
      <c r="C6149" s="151" t="s">
        <v>12960</v>
      </c>
      <c r="D6149" s="151" t="s">
        <v>12929</v>
      </c>
      <c r="E6149" s="151" t="s">
        <v>12930</v>
      </c>
      <c r="F6149" s="151">
        <v>9</v>
      </c>
      <c r="G6149" s="151" t="s">
        <v>4182</v>
      </c>
      <c r="H6149" s="153">
        <v>9</v>
      </c>
      <c r="I6149" s="151">
        <v>17</v>
      </c>
      <c r="J6149" s="154" t="s">
        <v>72</v>
      </c>
    </row>
    <row r="6150" spans="1:10" x14ac:dyDescent="0.3">
      <c r="A6150" s="151">
        <v>6149</v>
      </c>
      <c r="B6150" s="151" t="s">
        <v>12961</v>
      </c>
      <c r="C6150" s="151" t="s">
        <v>12962</v>
      </c>
      <c r="D6150" s="151" t="s">
        <v>12929</v>
      </c>
      <c r="E6150" s="151" t="s">
        <v>12930</v>
      </c>
      <c r="F6150" s="151">
        <v>9</v>
      </c>
      <c r="G6150" s="151" t="s">
        <v>4182</v>
      </c>
      <c r="H6150" s="153">
        <v>8</v>
      </c>
      <c r="I6150" s="151">
        <v>16</v>
      </c>
      <c r="J6150" s="154" t="s">
        <v>161</v>
      </c>
    </row>
    <row r="6151" spans="1:10" x14ac:dyDescent="0.3">
      <c r="A6151" s="151">
        <v>6150</v>
      </c>
      <c r="B6151" s="151" t="s">
        <v>12963</v>
      </c>
      <c r="C6151" s="151" t="s">
        <v>12964</v>
      </c>
      <c r="D6151" s="151" t="s">
        <v>12929</v>
      </c>
      <c r="E6151" s="151" t="s">
        <v>12930</v>
      </c>
      <c r="F6151" s="151">
        <v>9</v>
      </c>
      <c r="G6151" s="151" t="s">
        <v>4182</v>
      </c>
      <c r="H6151" s="153">
        <v>9</v>
      </c>
      <c r="I6151" s="151">
        <v>17</v>
      </c>
      <c r="J6151" s="154" t="s">
        <v>72</v>
      </c>
    </row>
    <row r="6152" spans="1:10" x14ac:dyDescent="0.3">
      <c r="A6152" s="151">
        <v>6151</v>
      </c>
      <c r="B6152" s="151" t="s">
        <v>12965</v>
      </c>
      <c r="C6152" s="151" t="s">
        <v>12966</v>
      </c>
      <c r="D6152" s="151" t="s">
        <v>12929</v>
      </c>
      <c r="E6152" s="151" t="s">
        <v>12930</v>
      </c>
      <c r="F6152" s="151">
        <v>9</v>
      </c>
      <c r="G6152" s="151" t="s">
        <v>4182</v>
      </c>
      <c r="H6152" s="153">
        <v>8</v>
      </c>
      <c r="I6152" s="151">
        <v>16</v>
      </c>
      <c r="J6152" s="154" t="s">
        <v>161</v>
      </c>
    </row>
    <row r="6153" spans="1:10" x14ac:dyDescent="0.3">
      <c r="A6153" s="151">
        <v>6152</v>
      </c>
      <c r="B6153" s="151" t="s">
        <v>12967</v>
      </c>
      <c r="C6153" s="151" t="s">
        <v>12968</v>
      </c>
      <c r="D6153" s="151" t="s">
        <v>12929</v>
      </c>
      <c r="E6153" s="151" t="s">
        <v>12930</v>
      </c>
      <c r="F6153" s="151">
        <v>9</v>
      </c>
      <c r="G6153" s="151" t="s">
        <v>4182</v>
      </c>
      <c r="H6153" s="153">
        <v>8</v>
      </c>
      <c r="I6153" s="151">
        <v>16</v>
      </c>
      <c r="J6153" s="154" t="s">
        <v>161</v>
      </c>
    </row>
    <row r="6154" spans="1:10" x14ac:dyDescent="0.3">
      <c r="A6154" s="151">
        <v>6153</v>
      </c>
      <c r="B6154" s="151" t="s">
        <v>12969</v>
      </c>
      <c r="C6154" s="151" t="s">
        <v>12970</v>
      </c>
      <c r="D6154" s="151" t="s">
        <v>12929</v>
      </c>
      <c r="E6154" s="151" t="s">
        <v>12930</v>
      </c>
      <c r="F6154" s="151">
        <v>9</v>
      </c>
      <c r="G6154" s="151" t="s">
        <v>4182</v>
      </c>
      <c r="H6154" s="153">
        <v>9</v>
      </c>
      <c r="I6154" s="151">
        <v>17</v>
      </c>
      <c r="J6154" s="154" t="s">
        <v>72</v>
      </c>
    </row>
    <row r="6155" spans="1:10" x14ac:dyDescent="0.3">
      <c r="A6155" s="151">
        <v>6154</v>
      </c>
      <c r="B6155" s="151" t="s">
        <v>12971</v>
      </c>
      <c r="C6155" s="151" t="s">
        <v>12972</v>
      </c>
      <c r="D6155" s="151" t="s">
        <v>12973</v>
      </c>
      <c r="E6155" s="151" t="s">
        <v>12974</v>
      </c>
      <c r="F6155" s="151">
        <v>9</v>
      </c>
      <c r="G6155" s="151" t="s">
        <v>4182</v>
      </c>
      <c r="H6155" s="153">
        <v>9</v>
      </c>
      <c r="I6155" s="151">
        <v>17</v>
      </c>
      <c r="J6155" s="154" t="s">
        <v>72</v>
      </c>
    </row>
    <row r="6156" spans="1:10" x14ac:dyDescent="0.3">
      <c r="A6156" s="151">
        <v>6155</v>
      </c>
      <c r="B6156" s="151" t="s">
        <v>12975</v>
      </c>
      <c r="C6156" s="151" t="s">
        <v>12976</v>
      </c>
      <c r="D6156" s="151" t="s">
        <v>12973</v>
      </c>
      <c r="E6156" s="151" t="s">
        <v>12974</v>
      </c>
      <c r="F6156" s="151">
        <v>9</v>
      </c>
      <c r="G6156" s="151" t="s">
        <v>4182</v>
      </c>
      <c r="H6156" s="153">
        <v>9</v>
      </c>
      <c r="I6156" s="151">
        <v>17</v>
      </c>
      <c r="J6156" s="154" t="s">
        <v>88</v>
      </c>
    </row>
    <row r="6157" spans="1:10" x14ac:dyDescent="0.3">
      <c r="A6157" s="151">
        <v>6156</v>
      </c>
      <c r="B6157" s="151" t="s">
        <v>12977</v>
      </c>
      <c r="C6157" s="151" t="s">
        <v>12978</v>
      </c>
      <c r="D6157" s="151" t="s">
        <v>12973</v>
      </c>
      <c r="E6157" s="151" t="s">
        <v>12974</v>
      </c>
      <c r="F6157" s="151">
        <v>9</v>
      </c>
      <c r="G6157" s="151" t="s">
        <v>4182</v>
      </c>
      <c r="H6157" s="153">
        <v>9</v>
      </c>
      <c r="I6157" s="151">
        <v>17</v>
      </c>
      <c r="J6157" s="154" t="s">
        <v>72</v>
      </c>
    </row>
    <row r="6158" spans="1:10" x14ac:dyDescent="0.3">
      <c r="A6158" s="151">
        <v>6157</v>
      </c>
      <c r="B6158" s="151" t="s">
        <v>12979</v>
      </c>
      <c r="C6158" s="151" t="s">
        <v>12980</v>
      </c>
      <c r="D6158" s="151" t="s">
        <v>12973</v>
      </c>
      <c r="E6158" s="151" t="s">
        <v>12974</v>
      </c>
      <c r="F6158" s="151">
        <v>9</v>
      </c>
      <c r="G6158" s="151" t="s">
        <v>4182</v>
      </c>
      <c r="H6158" s="153">
        <v>9</v>
      </c>
      <c r="I6158" s="151">
        <v>17</v>
      </c>
      <c r="J6158" s="154" t="s">
        <v>88</v>
      </c>
    </row>
    <row r="6159" spans="1:10" x14ac:dyDescent="0.3">
      <c r="A6159" s="151">
        <v>6158</v>
      </c>
      <c r="B6159" s="151" t="s">
        <v>12981</v>
      </c>
      <c r="C6159" s="151" t="s">
        <v>12982</v>
      </c>
      <c r="D6159" s="151" t="s">
        <v>12973</v>
      </c>
      <c r="E6159" s="151" t="s">
        <v>12974</v>
      </c>
      <c r="F6159" s="151">
        <v>9</v>
      </c>
      <c r="G6159" s="151" t="s">
        <v>4182</v>
      </c>
      <c r="H6159" s="153">
        <v>9</v>
      </c>
      <c r="I6159" s="151">
        <v>17</v>
      </c>
      <c r="J6159" s="154" t="s">
        <v>72</v>
      </c>
    </row>
    <row r="6160" spans="1:10" x14ac:dyDescent="0.3">
      <c r="A6160" s="151">
        <v>6159</v>
      </c>
      <c r="B6160" s="151" t="s">
        <v>12983</v>
      </c>
      <c r="C6160" s="151" t="s">
        <v>12984</v>
      </c>
      <c r="D6160" s="151" t="s">
        <v>12973</v>
      </c>
      <c r="E6160" s="151" t="s">
        <v>12974</v>
      </c>
      <c r="F6160" s="151">
        <v>9</v>
      </c>
      <c r="G6160" s="151" t="s">
        <v>4182</v>
      </c>
      <c r="H6160" s="153">
        <v>9</v>
      </c>
      <c r="I6160" s="151">
        <v>17</v>
      </c>
      <c r="J6160" s="154" t="s">
        <v>72</v>
      </c>
    </row>
    <row r="6161" spans="1:10" x14ac:dyDescent="0.3">
      <c r="A6161" s="151">
        <v>6160</v>
      </c>
      <c r="B6161" s="151" t="s">
        <v>12985</v>
      </c>
      <c r="C6161" s="151" t="s">
        <v>12986</v>
      </c>
      <c r="D6161" s="151" t="s">
        <v>12987</v>
      </c>
      <c r="E6161" s="151" t="s">
        <v>12988</v>
      </c>
      <c r="F6161" s="151">
        <v>9</v>
      </c>
      <c r="G6161" s="151" t="s">
        <v>4182</v>
      </c>
      <c r="H6161" s="153">
        <v>9</v>
      </c>
      <c r="I6161" s="151">
        <v>17</v>
      </c>
      <c r="J6161" s="154" t="s">
        <v>72</v>
      </c>
    </row>
    <row r="6162" spans="1:10" x14ac:dyDescent="0.3">
      <c r="A6162" s="151">
        <v>6161</v>
      </c>
      <c r="B6162" s="151" t="s">
        <v>12989</v>
      </c>
      <c r="C6162" s="151" t="s">
        <v>12990</v>
      </c>
      <c r="D6162" s="151" t="s">
        <v>12987</v>
      </c>
      <c r="E6162" s="151" t="s">
        <v>12988</v>
      </c>
      <c r="F6162" s="151">
        <v>9</v>
      </c>
      <c r="G6162" s="151" t="s">
        <v>4182</v>
      </c>
      <c r="H6162" s="153">
        <v>9</v>
      </c>
      <c r="I6162" s="151">
        <v>17</v>
      </c>
      <c r="J6162" s="154" t="s">
        <v>72</v>
      </c>
    </row>
    <row r="6163" spans="1:10" x14ac:dyDescent="0.3">
      <c r="A6163" s="151">
        <v>6162</v>
      </c>
      <c r="B6163" s="151" t="s">
        <v>12991</v>
      </c>
      <c r="C6163" s="151" t="s">
        <v>12992</v>
      </c>
      <c r="D6163" s="151" t="s">
        <v>12987</v>
      </c>
      <c r="E6163" s="151" t="s">
        <v>12988</v>
      </c>
      <c r="F6163" s="151">
        <v>9</v>
      </c>
      <c r="G6163" s="151" t="s">
        <v>4182</v>
      </c>
      <c r="H6163" s="153">
        <v>9</v>
      </c>
      <c r="I6163" s="151">
        <v>17</v>
      </c>
      <c r="J6163" s="154" t="s">
        <v>72</v>
      </c>
    </row>
    <row r="6164" spans="1:10" x14ac:dyDescent="0.3">
      <c r="A6164" s="151">
        <v>6163</v>
      </c>
      <c r="B6164" s="151" t="s">
        <v>12993</v>
      </c>
      <c r="C6164" s="151" t="s">
        <v>12994</v>
      </c>
      <c r="D6164" s="151" t="s">
        <v>12987</v>
      </c>
      <c r="E6164" s="151" t="s">
        <v>12988</v>
      </c>
      <c r="F6164" s="151">
        <v>9</v>
      </c>
      <c r="G6164" s="151" t="s">
        <v>4182</v>
      </c>
      <c r="H6164" s="153">
        <v>9</v>
      </c>
      <c r="I6164" s="151">
        <v>17</v>
      </c>
      <c r="J6164" s="154" t="s">
        <v>72</v>
      </c>
    </row>
    <row r="6165" spans="1:10" x14ac:dyDescent="0.3">
      <c r="A6165" s="151">
        <v>6164</v>
      </c>
      <c r="B6165" s="151" t="s">
        <v>12995</v>
      </c>
      <c r="C6165" s="151" t="s">
        <v>12996</v>
      </c>
      <c r="D6165" s="151" t="s">
        <v>12987</v>
      </c>
      <c r="E6165" s="151" t="s">
        <v>12988</v>
      </c>
      <c r="F6165" s="151">
        <v>9</v>
      </c>
      <c r="G6165" s="151" t="s">
        <v>4182</v>
      </c>
      <c r="H6165" s="153">
        <v>9</v>
      </c>
      <c r="I6165" s="151">
        <v>17</v>
      </c>
      <c r="J6165" s="154" t="s">
        <v>72</v>
      </c>
    </row>
    <row r="6166" spans="1:10" x14ac:dyDescent="0.3">
      <c r="A6166" s="151">
        <v>6165</v>
      </c>
      <c r="B6166" s="151" t="s">
        <v>12997</v>
      </c>
      <c r="C6166" s="151" t="s">
        <v>12998</v>
      </c>
      <c r="D6166" s="151" t="s">
        <v>12999</v>
      </c>
      <c r="E6166" s="151" t="s">
        <v>13000</v>
      </c>
      <c r="F6166" s="151">
        <v>9</v>
      </c>
      <c r="G6166" s="151" t="s">
        <v>4182</v>
      </c>
      <c r="H6166" s="153">
        <v>9</v>
      </c>
      <c r="I6166" s="151">
        <v>17</v>
      </c>
      <c r="J6166" s="154" t="s">
        <v>88</v>
      </c>
    </row>
    <row r="6167" spans="1:10" x14ac:dyDescent="0.3">
      <c r="A6167" s="151">
        <v>6166</v>
      </c>
      <c r="B6167" s="151" t="s">
        <v>13001</v>
      </c>
      <c r="C6167" s="151" t="s">
        <v>13002</v>
      </c>
      <c r="D6167" s="151" t="s">
        <v>12999</v>
      </c>
      <c r="E6167" s="151" t="s">
        <v>13000</v>
      </c>
      <c r="F6167" s="151">
        <v>9</v>
      </c>
      <c r="G6167" s="151" t="s">
        <v>4182</v>
      </c>
      <c r="H6167" s="153">
        <v>9</v>
      </c>
      <c r="I6167" s="151">
        <v>17</v>
      </c>
      <c r="J6167" s="154" t="s">
        <v>72</v>
      </c>
    </row>
    <row r="6168" spans="1:10" x14ac:dyDescent="0.3">
      <c r="A6168" s="151">
        <v>6167</v>
      </c>
      <c r="B6168" s="151" t="s">
        <v>13003</v>
      </c>
      <c r="C6168" s="151" t="s">
        <v>13004</v>
      </c>
      <c r="D6168" s="151" t="s">
        <v>12999</v>
      </c>
      <c r="E6168" s="151" t="s">
        <v>13000</v>
      </c>
      <c r="F6168" s="151">
        <v>9</v>
      </c>
      <c r="G6168" s="151" t="s">
        <v>4182</v>
      </c>
      <c r="H6168" s="153">
        <v>9</v>
      </c>
      <c r="I6168" s="151">
        <v>17</v>
      </c>
      <c r="J6168" s="154" t="s">
        <v>88</v>
      </c>
    </row>
    <row r="6169" spans="1:10" x14ac:dyDescent="0.3">
      <c r="A6169" s="151">
        <v>6168</v>
      </c>
      <c r="B6169" s="151" t="s">
        <v>13005</v>
      </c>
      <c r="C6169" s="151" t="s">
        <v>13006</v>
      </c>
      <c r="D6169" s="151" t="s">
        <v>12999</v>
      </c>
      <c r="E6169" s="151" t="s">
        <v>13000</v>
      </c>
      <c r="F6169" s="151">
        <v>9</v>
      </c>
      <c r="G6169" s="151" t="s">
        <v>4182</v>
      </c>
      <c r="H6169" s="153">
        <v>9</v>
      </c>
      <c r="I6169" s="151">
        <v>17</v>
      </c>
      <c r="J6169" s="154" t="s">
        <v>72</v>
      </c>
    </row>
    <row r="6170" spans="1:10" x14ac:dyDescent="0.3">
      <c r="A6170" s="151">
        <v>6169</v>
      </c>
      <c r="B6170" s="151" t="s">
        <v>13007</v>
      </c>
      <c r="C6170" s="151" t="s">
        <v>13008</v>
      </c>
      <c r="D6170" s="151" t="s">
        <v>12999</v>
      </c>
      <c r="E6170" s="151" t="s">
        <v>13000</v>
      </c>
      <c r="F6170" s="151">
        <v>9</v>
      </c>
      <c r="G6170" s="151" t="s">
        <v>4182</v>
      </c>
      <c r="H6170" s="153">
        <v>8</v>
      </c>
      <c r="I6170" s="151">
        <v>16</v>
      </c>
      <c r="J6170" s="154" t="s">
        <v>161</v>
      </c>
    </row>
    <row r="6171" spans="1:10" x14ac:dyDescent="0.3">
      <c r="A6171" s="151">
        <v>6170</v>
      </c>
      <c r="B6171" s="151" t="s">
        <v>13009</v>
      </c>
      <c r="C6171" s="151" t="s">
        <v>13010</v>
      </c>
      <c r="D6171" s="151" t="s">
        <v>12999</v>
      </c>
      <c r="E6171" s="151" t="s">
        <v>13000</v>
      </c>
      <c r="F6171" s="151">
        <v>9</v>
      </c>
      <c r="G6171" s="151" t="s">
        <v>4182</v>
      </c>
      <c r="H6171" s="153">
        <v>8</v>
      </c>
      <c r="I6171" s="151">
        <v>16</v>
      </c>
      <c r="J6171" s="154" t="s">
        <v>161</v>
      </c>
    </row>
    <row r="6172" spans="1:10" x14ac:dyDescent="0.3">
      <c r="A6172" s="151">
        <v>6171</v>
      </c>
      <c r="B6172" s="151" t="s">
        <v>13011</v>
      </c>
      <c r="C6172" s="151" t="s">
        <v>13012</v>
      </c>
      <c r="D6172" s="151" t="s">
        <v>12999</v>
      </c>
      <c r="E6172" s="151" t="s">
        <v>13000</v>
      </c>
      <c r="F6172" s="151">
        <v>9</v>
      </c>
      <c r="G6172" s="151" t="s">
        <v>4182</v>
      </c>
      <c r="H6172" s="153">
        <v>8</v>
      </c>
      <c r="I6172" s="151">
        <v>16</v>
      </c>
      <c r="J6172" s="154" t="s">
        <v>161</v>
      </c>
    </row>
    <row r="6173" spans="1:10" x14ac:dyDescent="0.3">
      <c r="A6173" s="151">
        <v>6172</v>
      </c>
      <c r="B6173" s="151" t="s">
        <v>13013</v>
      </c>
      <c r="C6173" s="151" t="s">
        <v>13014</v>
      </c>
      <c r="D6173" s="151" t="s">
        <v>12999</v>
      </c>
      <c r="E6173" s="151" t="s">
        <v>13000</v>
      </c>
      <c r="F6173" s="151">
        <v>9</v>
      </c>
      <c r="G6173" s="151" t="s">
        <v>4182</v>
      </c>
      <c r="H6173" s="153">
        <v>8</v>
      </c>
      <c r="I6173" s="151">
        <v>16</v>
      </c>
      <c r="J6173" s="154" t="s">
        <v>161</v>
      </c>
    </row>
    <row r="6174" spans="1:10" x14ac:dyDescent="0.3">
      <c r="A6174" s="151">
        <v>6173</v>
      </c>
      <c r="B6174" s="151" t="s">
        <v>13015</v>
      </c>
      <c r="C6174" s="151" t="s">
        <v>13016</v>
      </c>
      <c r="D6174" s="151" t="s">
        <v>12999</v>
      </c>
      <c r="E6174" s="151" t="s">
        <v>13000</v>
      </c>
      <c r="F6174" s="151">
        <v>9</v>
      </c>
      <c r="G6174" s="151" t="s">
        <v>4182</v>
      </c>
      <c r="H6174" s="153">
        <v>8</v>
      </c>
      <c r="I6174" s="151">
        <v>16</v>
      </c>
      <c r="J6174" s="154" t="s">
        <v>161</v>
      </c>
    </row>
    <row r="6175" spans="1:10" x14ac:dyDescent="0.3">
      <c r="A6175" s="151">
        <v>6174</v>
      </c>
      <c r="B6175" s="151" t="s">
        <v>13017</v>
      </c>
      <c r="C6175" s="151" t="s">
        <v>13018</v>
      </c>
      <c r="D6175" s="151" t="s">
        <v>12999</v>
      </c>
      <c r="E6175" s="151" t="s">
        <v>13000</v>
      </c>
      <c r="F6175" s="151">
        <v>9</v>
      </c>
      <c r="G6175" s="151" t="s">
        <v>4182</v>
      </c>
      <c r="H6175" s="153">
        <v>8</v>
      </c>
      <c r="I6175" s="151">
        <v>16</v>
      </c>
      <c r="J6175" s="154" t="s">
        <v>161</v>
      </c>
    </row>
    <row r="6176" spans="1:10" x14ac:dyDescent="0.3">
      <c r="A6176" s="151">
        <v>6175</v>
      </c>
      <c r="B6176" s="151" t="s">
        <v>13019</v>
      </c>
      <c r="C6176" s="151" t="s">
        <v>13020</v>
      </c>
      <c r="D6176" s="151" t="s">
        <v>12999</v>
      </c>
      <c r="E6176" s="151" t="s">
        <v>13000</v>
      </c>
      <c r="F6176" s="151">
        <v>9</v>
      </c>
      <c r="G6176" s="151" t="s">
        <v>4182</v>
      </c>
      <c r="H6176" s="153">
        <v>9</v>
      </c>
      <c r="I6176" s="151">
        <v>17</v>
      </c>
      <c r="J6176" s="154" t="s">
        <v>72</v>
      </c>
    </row>
    <row r="6177" spans="1:10" x14ac:dyDescent="0.3">
      <c r="A6177" s="151">
        <v>6176</v>
      </c>
      <c r="B6177" s="151" t="s">
        <v>13021</v>
      </c>
      <c r="C6177" s="151" t="s">
        <v>13022</v>
      </c>
      <c r="D6177" s="151" t="s">
        <v>12999</v>
      </c>
      <c r="E6177" s="151" t="s">
        <v>13000</v>
      </c>
      <c r="F6177" s="151">
        <v>9</v>
      </c>
      <c r="G6177" s="151" t="s">
        <v>4182</v>
      </c>
      <c r="H6177" s="153">
        <v>8</v>
      </c>
      <c r="I6177" s="151">
        <v>16</v>
      </c>
      <c r="J6177" s="154" t="s">
        <v>161</v>
      </c>
    </row>
    <row r="6178" spans="1:10" x14ac:dyDescent="0.3">
      <c r="A6178" s="151">
        <v>6177</v>
      </c>
      <c r="B6178" s="151" t="s">
        <v>13023</v>
      </c>
      <c r="C6178" s="151" t="s">
        <v>13024</v>
      </c>
      <c r="D6178" s="151" t="s">
        <v>12999</v>
      </c>
      <c r="E6178" s="151" t="s">
        <v>13000</v>
      </c>
      <c r="F6178" s="151">
        <v>9</v>
      </c>
      <c r="G6178" s="151" t="s">
        <v>4182</v>
      </c>
      <c r="H6178" s="153">
        <v>9</v>
      </c>
      <c r="I6178" s="151">
        <v>17</v>
      </c>
      <c r="J6178" s="154" t="s">
        <v>72</v>
      </c>
    </row>
    <row r="6179" spans="1:10" x14ac:dyDescent="0.3">
      <c r="A6179" s="151">
        <v>6178</v>
      </c>
      <c r="B6179" s="151" t="s">
        <v>13025</v>
      </c>
      <c r="C6179" s="151" t="s">
        <v>13026</v>
      </c>
      <c r="D6179" s="151" t="s">
        <v>12999</v>
      </c>
      <c r="E6179" s="151" t="s">
        <v>13000</v>
      </c>
      <c r="F6179" s="151">
        <v>9</v>
      </c>
      <c r="G6179" s="151" t="s">
        <v>4182</v>
      </c>
      <c r="H6179" s="153">
        <v>9</v>
      </c>
      <c r="I6179" s="151">
        <v>17</v>
      </c>
      <c r="J6179" s="154" t="s">
        <v>72</v>
      </c>
    </row>
    <row r="6180" spans="1:10" x14ac:dyDescent="0.3">
      <c r="A6180" s="151">
        <v>6179</v>
      </c>
      <c r="B6180" s="151" t="s">
        <v>13027</v>
      </c>
      <c r="C6180" s="151" t="s">
        <v>13028</v>
      </c>
      <c r="D6180" s="151" t="s">
        <v>13029</v>
      </c>
      <c r="E6180" s="151" t="s">
        <v>13030</v>
      </c>
      <c r="F6180" s="151">
        <v>9</v>
      </c>
      <c r="G6180" s="151" t="s">
        <v>4182</v>
      </c>
      <c r="H6180" s="153">
        <v>9</v>
      </c>
      <c r="I6180" s="151">
        <v>17</v>
      </c>
      <c r="J6180" s="154" t="s">
        <v>72</v>
      </c>
    </row>
    <row r="6181" spans="1:10" x14ac:dyDescent="0.3">
      <c r="A6181" s="151">
        <v>6180</v>
      </c>
      <c r="B6181" s="151" t="s">
        <v>13031</v>
      </c>
      <c r="C6181" s="151" t="s">
        <v>13032</v>
      </c>
      <c r="D6181" s="151" t="s">
        <v>13029</v>
      </c>
      <c r="E6181" s="151" t="s">
        <v>13030</v>
      </c>
      <c r="F6181" s="151">
        <v>9</v>
      </c>
      <c r="G6181" s="151" t="s">
        <v>4182</v>
      </c>
      <c r="H6181" s="153">
        <v>9</v>
      </c>
      <c r="I6181" s="151">
        <v>17</v>
      </c>
      <c r="J6181" s="154" t="s">
        <v>72</v>
      </c>
    </row>
    <row r="6182" spans="1:10" x14ac:dyDescent="0.3">
      <c r="A6182" s="151">
        <v>6181</v>
      </c>
      <c r="B6182" s="151" t="s">
        <v>13033</v>
      </c>
      <c r="C6182" s="151" t="s">
        <v>13034</v>
      </c>
      <c r="D6182" s="151" t="s">
        <v>13029</v>
      </c>
      <c r="E6182" s="151" t="s">
        <v>13030</v>
      </c>
      <c r="F6182" s="151">
        <v>9</v>
      </c>
      <c r="G6182" s="151" t="s">
        <v>4182</v>
      </c>
      <c r="H6182" s="153">
        <v>9</v>
      </c>
      <c r="I6182" s="151">
        <v>17</v>
      </c>
      <c r="J6182" s="154" t="s">
        <v>72</v>
      </c>
    </row>
    <row r="6183" spans="1:10" x14ac:dyDescent="0.3">
      <c r="A6183" s="151">
        <v>6182</v>
      </c>
      <c r="B6183" s="151" t="s">
        <v>13035</v>
      </c>
      <c r="C6183" s="151" t="s">
        <v>13036</v>
      </c>
      <c r="D6183" s="151" t="s">
        <v>13029</v>
      </c>
      <c r="E6183" s="151" t="s">
        <v>13030</v>
      </c>
      <c r="F6183" s="151">
        <v>9</v>
      </c>
      <c r="G6183" s="151" t="s">
        <v>4182</v>
      </c>
      <c r="H6183" s="153">
        <v>9</v>
      </c>
      <c r="I6183" s="151">
        <v>17</v>
      </c>
      <c r="J6183" s="154" t="s">
        <v>72</v>
      </c>
    </row>
    <row r="6184" spans="1:10" x14ac:dyDescent="0.3">
      <c r="A6184" s="151">
        <v>6183</v>
      </c>
      <c r="B6184" s="151" t="s">
        <v>13037</v>
      </c>
      <c r="C6184" s="151" t="s">
        <v>13038</v>
      </c>
      <c r="D6184" s="151" t="s">
        <v>13029</v>
      </c>
      <c r="E6184" s="151" t="s">
        <v>13030</v>
      </c>
      <c r="F6184" s="151">
        <v>9</v>
      </c>
      <c r="G6184" s="151" t="s">
        <v>4182</v>
      </c>
      <c r="H6184" s="153">
        <v>9</v>
      </c>
      <c r="I6184" s="151">
        <v>17</v>
      </c>
      <c r="J6184" s="154" t="s">
        <v>72</v>
      </c>
    </row>
    <row r="6185" spans="1:10" x14ac:dyDescent="0.3">
      <c r="A6185" s="151">
        <v>6184</v>
      </c>
      <c r="B6185" s="151" t="s">
        <v>13039</v>
      </c>
      <c r="C6185" s="151" t="s">
        <v>13040</v>
      </c>
      <c r="D6185" s="151" t="s">
        <v>13029</v>
      </c>
      <c r="E6185" s="151" t="s">
        <v>13030</v>
      </c>
      <c r="F6185" s="151">
        <v>9</v>
      </c>
      <c r="G6185" s="151" t="s">
        <v>4182</v>
      </c>
      <c r="H6185" s="153">
        <v>9</v>
      </c>
      <c r="I6185" s="151">
        <v>17</v>
      </c>
      <c r="J6185" s="154" t="s">
        <v>72</v>
      </c>
    </row>
    <row r="6186" spans="1:10" x14ac:dyDescent="0.3">
      <c r="A6186" s="151">
        <v>6185</v>
      </c>
      <c r="B6186" s="151" t="s">
        <v>13041</v>
      </c>
      <c r="C6186" s="151" t="s">
        <v>13042</v>
      </c>
      <c r="D6186" s="151" t="s">
        <v>13029</v>
      </c>
      <c r="E6186" s="151" t="s">
        <v>13030</v>
      </c>
      <c r="F6186" s="151">
        <v>9</v>
      </c>
      <c r="G6186" s="151" t="s">
        <v>4182</v>
      </c>
      <c r="H6186" s="153">
        <v>9</v>
      </c>
      <c r="I6186" s="151">
        <v>17</v>
      </c>
      <c r="J6186" s="154" t="s">
        <v>72</v>
      </c>
    </row>
    <row r="6187" spans="1:10" x14ac:dyDescent="0.3">
      <c r="A6187" s="151">
        <v>6186</v>
      </c>
      <c r="B6187" s="151" t="s">
        <v>13043</v>
      </c>
      <c r="C6187" s="151" t="s">
        <v>13044</v>
      </c>
      <c r="D6187" s="151" t="s">
        <v>13029</v>
      </c>
      <c r="E6187" s="151" t="s">
        <v>13030</v>
      </c>
      <c r="F6187" s="151">
        <v>9</v>
      </c>
      <c r="G6187" s="151" t="s">
        <v>4182</v>
      </c>
      <c r="H6187" s="153">
        <v>9</v>
      </c>
      <c r="I6187" s="151">
        <v>17</v>
      </c>
      <c r="J6187" s="154" t="s">
        <v>72</v>
      </c>
    </row>
    <row r="6188" spans="1:10" x14ac:dyDescent="0.3">
      <c r="A6188" s="151">
        <v>6187</v>
      </c>
      <c r="B6188" s="151" t="s">
        <v>13045</v>
      </c>
      <c r="C6188" s="151" t="s">
        <v>13046</v>
      </c>
      <c r="D6188" s="151" t="s">
        <v>13029</v>
      </c>
      <c r="E6188" s="151" t="s">
        <v>13030</v>
      </c>
      <c r="F6188" s="151">
        <v>9</v>
      </c>
      <c r="G6188" s="151" t="s">
        <v>4182</v>
      </c>
      <c r="H6188" s="153">
        <v>9</v>
      </c>
      <c r="I6188" s="151">
        <v>17</v>
      </c>
      <c r="J6188" s="154" t="s">
        <v>72</v>
      </c>
    </row>
    <row r="6189" spans="1:10" x14ac:dyDescent="0.3">
      <c r="A6189" s="151">
        <v>6188</v>
      </c>
      <c r="B6189" s="151" t="s">
        <v>13047</v>
      </c>
      <c r="C6189" s="151" t="s">
        <v>13048</v>
      </c>
      <c r="D6189" s="151" t="s">
        <v>13029</v>
      </c>
      <c r="E6189" s="151" t="s">
        <v>13030</v>
      </c>
      <c r="F6189" s="151">
        <v>9</v>
      </c>
      <c r="G6189" s="151" t="s">
        <v>4182</v>
      </c>
      <c r="H6189" s="153">
        <v>9</v>
      </c>
      <c r="I6189" s="151">
        <v>17</v>
      </c>
      <c r="J6189" s="154" t="s">
        <v>72</v>
      </c>
    </row>
    <row r="6190" spans="1:10" x14ac:dyDescent="0.3">
      <c r="A6190" s="151">
        <v>6189</v>
      </c>
      <c r="B6190" s="151" t="s">
        <v>13049</v>
      </c>
      <c r="C6190" s="151" t="s">
        <v>13050</v>
      </c>
      <c r="D6190" s="151" t="s">
        <v>13051</v>
      </c>
      <c r="E6190" s="151" t="s">
        <v>13052</v>
      </c>
      <c r="F6190" s="151">
        <v>1</v>
      </c>
      <c r="G6190" s="151" t="s">
        <v>6757</v>
      </c>
      <c r="H6190" s="153">
        <v>7</v>
      </c>
      <c r="I6190" s="151">
        <v>12</v>
      </c>
      <c r="J6190" s="154" t="s">
        <v>75</v>
      </c>
    </row>
    <row r="6191" spans="1:10" x14ac:dyDescent="0.3">
      <c r="A6191" s="151">
        <v>6190</v>
      </c>
      <c r="B6191" s="151" t="s">
        <v>13053</v>
      </c>
      <c r="C6191" s="151" t="s">
        <v>13054</v>
      </c>
      <c r="D6191" s="151" t="s">
        <v>13051</v>
      </c>
      <c r="E6191" s="151" t="s">
        <v>13052</v>
      </c>
      <c r="F6191" s="151">
        <v>1</v>
      </c>
      <c r="G6191" s="151" t="s">
        <v>6757</v>
      </c>
      <c r="H6191" s="153">
        <v>7</v>
      </c>
      <c r="I6191" s="151">
        <v>12</v>
      </c>
      <c r="J6191" s="154" t="s">
        <v>75</v>
      </c>
    </row>
    <row r="6192" spans="1:10" x14ac:dyDescent="0.3">
      <c r="A6192" s="151">
        <v>6191</v>
      </c>
      <c r="B6192" s="151" t="s">
        <v>13055</v>
      </c>
      <c r="C6192" s="151" t="s">
        <v>13056</v>
      </c>
      <c r="D6192" s="151" t="s">
        <v>13051</v>
      </c>
      <c r="E6192" s="151" t="s">
        <v>13052</v>
      </c>
      <c r="F6192" s="151">
        <v>1</v>
      </c>
      <c r="G6192" s="151" t="s">
        <v>6757</v>
      </c>
      <c r="H6192" s="153">
        <v>7</v>
      </c>
      <c r="I6192" s="151">
        <v>12</v>
      </c>
      <c r="J6192" s="154" t="s">
        <v>75</v>
      </c>
    </row>
    <row r="6193" spans="1:10" x14ac:dyDescent="0.3">
      <c r="A6193" s="151">
        <v>6192</v>
      </c>
      <c r="B6193" s="151" t="s">
        <v>13057</v>
      </c>
      <c r="C6193" s="151" t="s">
        <v>13058</v>
      </c>
      <c r="D6193" s="151" t="s">
        <v>13051</v>
      </c>
      <c r="E6193" s="151" t="s">
        <v>13052</v>
      </c>
      <c r="F6193" s="151">
        <v>1</v>
      </c>
      <c r="G6193" s="151" t="s">
        <v>6757</v>
      </c>
      <c r="H6193" s="153">
        <v>7</v>
      </c>
      <c r="I6193" s="151">
        <v>12</v>
      </c>
      <c r="J6193" s="154" t="s">
        <v>75</v>
      </c>
    </row>
    <row r="6194" spans="1:10" x14ac:dyDescent="0.3">
      <c r="A6194" s="151">
        <v>6193</v>
      </c>
      <c r="B6194" s="151" t="s">
        <v>13059</v>
      </c>
      <c r="C6194" s="151" t="s">
        <v>13060</v>
      </c>
      <c r="D6194" s="151" t="s">
        <v>13051</v>
      </c>
      <c r="E6194" s="151" t="s">
        <v>13052</v>
      </c>
      <c r="F6194" s="151">
        <v>1</v>
      </c>
      <c r="G6194" s="151" t="s">
        <v>6757</v>
      </c>
      <c r="H6194" s="153">
        <v>7</v>
      </c>
      <c r="I6194" s="151">
        <v>12</v>
      </c>
      <c r="J6194" s="154" t="s">
        <v>75</v>
      </c>
    </row>
    <row r="6195" spans="1:10" x14ac:dyDescent="0.3">
      <c r="A6195" s="151">
        <v>6194</v>
      </c>
      <c r="B6195" s="151" t="s">
        <v>13061</v>
      </c>
      <c r="C6195" s="151" t="s">
        <v>13062</v>
      </c>
      <c r="D6195" s="151" t="s">
        <v>13051</v>
      </c>
      <c r="E6195" s="151" t="s">
        <v>13052</v>
      </c>
      <c r="F6195" s="151">
        <v>1</v>
      </c>
      <c r="G6195" s="151" t="s">
        <v>6757</v>
      </c>
      <c r="H6195" s="153">
        <v>7</v>
      </c>
      <c r="I6195" s="151">
        <v>12</v>
      </c>
      <c r="J6195" s="154" t="s">
        <v>75</v>
      </c>
    </row>
    <row r="6196" spans="1:10" x14ac:dyDescent="0.3">
      <c r="A6196" s="151">
        <v>6195</v>
      </c>
      <c r="B6196" s="151" t="s">
        <v>13063</v>
      </c>
      <c r="C6196" s="151" t="s">
        <v>13064</v>
      </c>
      <c r="D6196" s="151" t="s">
        <v>13051</v>
      </c>
      <c r="E6196" s="151" t="s">
        <v>13052</v>
      </c>
      <c r="F6196" s="151">
        <v>1</v>
      </c>
      <c r="G6196" s="151" t="s">
        <v>6757</v>
      </c>
      <c r="H6196" s="153">
        <v>7</v>
      </c>
      <c r="I6196" s="151">
        <v>12</v>
      </c>
      <c r="J6196" s="154" t="s">
        <v>75</v>
      </c>
    </row>
    <row r="6197" spans="1:10" x14ac:dyDescent="0.3">
      <c r="A6197" s="151">
        <v>6196</v>
      </c>
      <c r="B6197" s="151" t="s">
        <v>13065</v>
      </c>
      <c r="C6197" s="151" t="s">
        <v>13066</v>
      </c>
      <c r="D6197" s="151" t="s">
        <v>13051</v>
      </c>
      <c r="E6197" s="151" t="s">
        <v>13052</v>
      </c>
      <c r="F6197" s="151">
        <v>1</v>
      </c>
      <c r="G6197" s="151" t="s">
        <v>6757</v>
      </c>
      <c r="H6197" s="153">
        <v>7</v>
      </c>
      <c r="I6197" s="151">
        <v>12</v>
      </c>
      <c r="J6197" s="154" t="s">
        <v>75</v>
      </c>
    </row>
    <row r="6198" spans="1:10" x14ac:dyDescent="0.3">
      <c r="A6198" s="151">
        <v>6197</v>
      </c>
      <c r="B6198" s="151" t="s">
        <v>13067</v>
      </c>
      <c r="C6198" s="151" t="s">
        <v>13068</v>
      </c>
      <c r="D6198" s="151" t="s">
        <v>13051</v>
      </c>
      <c r="E6198" s="151" t="s">
        <v>13052</v>
      </c>
      <c r="F6198" s="151">
        <v>1</v>
      </c>
      <c r="G6198" s="151" t="s">
        <v>6757</v>
      </c>
      <c r="H6198" s="153">
        <v>7</v>
      </c>
      <c r="I6198" s="151">
        <v>12</v>
      </c>
      <c r="J6198" s="154" t="s">
        <v>75</v>
      </c>
    </row>
    <row r="6199" spans="1:10" x14ac:dyDescent="0.3">
      <c r="A6199" s="151">
        <v>6198</v>
      </c>
      <c r="B6199" s="151" t="s">
        <v>13069</v>
      </c>
      <c r="C6199" s="151" t="s">
        <v>13070</v>
      </c>
      <c r="D6199" s="151" t="s">
        <v>13051</v>
      </c>
      <c r="E6199" s="151" t="s">
        <v>13052</v>
      </c>
      <c r="F6199" s="151">
        <v>1</v>
      </c>
      <c r="G6199" s="151" t="s">
        <v>6757</v>
      </c>
      <c r="H6199" s="153">
        <v>7</v>
      </c>
      <c r="I6199" s="151">
        <v>12</v>
      </c>
      <c r="J6199" s="154" t="s">
        <v>75</v>
      </c>
    </row>
    <row r="6200" spans="1:10" x14ac:dyDescent="0.3">
      <c r="A6200" s="151">
        <v>6199</v>
      </c>
      <c r="B6200" s="151" t="s">
        <v>13071</v>
      </c>
      <c r="C6200" s="151" t="s">
        <v>13072</v>
      </c>
      <c r="D6200" s="151" t="s">
        <v>13051</v>
      </c>
      <c r="E6200" s="151" t="s">
        <v>13052</v>
      </c>
      <c r="F6200" s="151">
        <v>1</v>
      </c>
      <c r="G6200" s="151" t="s">
        <v>6757</v>
      </c>
      <c r="H6200" s="153">
        <v>9</v>
      </c>
      <c r="I6200" s="151">
        <v>17</v>
      </c>
      <c r="J6200" s="154" t="s">
        <v>72</v>
      </c>
    </row>
    <row r="6201" spans="1:10" x14ac:dyDescent="0.3">
      <c r="A6201" s="151">
        <v>6200</v>
      </c>
      <c r="B6201" s="151" t="s">
        <v>13073</v>
      </c>
      <c r="C6201" s="151" t="s">
        <v>13074</v>
      </c>
      <c r="D6201" s="151" t="s">
        <v>13051</v>
      </c>
      <c r="E6201" s="151" t="s">
        <v>13052</v>
      </c>
      <c r="F6201" s="151">
        <v>1</v>
      </c>
      <c r="G6201" s="151" t="s">
        <v>6757</v>
      </c>
      <c r="H6201" s="153">
        <v>9</v>
      </c>
      <c r="I6201" s="151">
        <v>17</v>
      </c>
      <c r="J6201" s="154" t="s">
        <v>72</v>
      </c>
    </row>
    <row r="6202" spans="1:10" x14ac:dyDescent="0.3">
      <c r="A6202" s="151">
        <v>6201</v>
      </c>
      <c r="B6202" s="151" t="s">
        <v>13075</v>
      </c>
      <c r="C6202" s="151" t="s">
        <v>13076</v>
      </c>
      <c r="D6202" s="151" t="s">
        <v>13051</v>
      </c>
      <c r="E6202" s="151" t="s">
        <v>13052</v>
      </c>
      <c r="F6202" s="151">
        <v>1</v>
      </c>
      <c r="G6202" s="151" t="s">
        <v>6757</v>
      </c>
      <c r="H6202" s="153">
        <v>6</v>
      </c>
      <c r="I6202" s="151">
        <v>8</v>
      </c>
      <c r="J6202" s="154" t="s">
        <v>277</v>
      </c>
    </row>
    <row r="6203" spans="1:10" x14ac:dyDescent="0.3">
      <c r="A6203" s="151">
        <v>6202</v>
      </c>
      <c r="B6203" s="151" t="s">
        <v>13077</v>
      </c>
      <c r="C6203" s="151" t="s">
        <v>13078</v>
      </c>
      <c r="D6203" s="151" t="s">
        <v>13051</v>
      </c>
      <c r="E6203" s="151" t="s">
        <v>13052</v>
      </c>
      <c r="F6203" s="151">
        <v>1</v>
      </c>
      <c r="G6203" s="151" t="s">
        <v>6757</v>
      </c>
      <c r="H6203" s="153">
        <v>6</v>
      </c>
      <c r="I6203" s="151">
        <v>8</v>
      </c>
      <c r="J6203" s="154" t="s">
        <v>277</v>
      </c>
    </row>
    <row r="6204" spans="1:10" x14ac:dyDescent="0.3">
      <c r="A6204" s="151">
        <v>6203</v>
      </c>
      <c r="B6204" s="151" t="s">
        <v>13079</v>
      </c>
      <c r="C6204" s="151" t="s">
        <v>13080</v>
      </c>
      <c r="D6204" s="151" t="s">
        <v>13051</v>
      </c>
      <c r="E6204" s="151" t="s">
        <v>13052</v>
      </c>
      <c r="F6204" s="151">
        <v>1</v>
      </c>
      <c r="G6204" s="151" t="s">
        <v>6757</v>
      </c>
      <c r="H6204" s="153">
        <v>6</v>
      </c>
      <c r="I6204" s="151">
        <v>8</v>
      </c>
      <c r="J6204" s="154" t="s">
        <v>277</v>
      </c>
    </row>
    <row r="6205" spans="1:10" x14ac:dyDescent="0.3">
      <c r="A6205" s="151">
        <v>6204</v>
      </c>
      <c r="B6205" s="151" t="s">
        <v>13081</v>
      </c>
      <c r="C6205" s="151" t="s">
        <v>13082</v>
      </c>
      <c r="D6205" s="151" t="s">
        <v>13051</v>
      </c>
      <c r="E6205" s="151" t="s">
        <v>13052</v>
      </c>
      <c r="F6205" s="151">
        <v>1</v>
      </c>
      <c r="G6205" s="151" t="s">
        <v>6757</v>
      </c>
      <c r="H6205" s="153">
        <v>6</v>
      </c>
      <c r="I6205" s="151">
        <v>8</v>
      </c>
      <c r="J6205" s="154" t="s">
        <v>277</v>
      </c>
    </row>
    <row r="6206" spans="1:10" x14ac:dyDescent="0.3">
      <c r="A6206" s="151">
        <v>6205</v>
      </c>
      <c r="B6206" s="151" t="s">
        <v>13083</v>
      </c>
      <c r="C6206" s="151" t="s">
        <v>13084</v>
      </c>
      <c r="D6206" s="151" t="s">
        <v>13085</v>
      </c>
      <c r="E6206" s="151" t="s">
        <v>13086</v>
      </c>
      <c r="F6206" s="151">
        <v>1</v>
      </c>
      <c r="G6206" s="151" t="s">
        <v>6757</v>
      </c>
      <c r="H6206" s="153">
        <v>9</v>
      </c>
      <c r="I6206" s="151">
        <v>17</v>
      </c>
      <c r="J6206" s="154" t="s">
        <v>72</v>
      </c>
    </row>
    <row r="6207" spans="1:10" x14ac:dyDescent="0.3">
      <c r="A6207" s="151">
        <v>6206</v>
      </c>
      <c r="B6207" s="151" t="s">
        <v>13087</v>
      </c>
      <c r="C6207" s="151" t="s">
        <v>13088</v>
      </c>
      <c r="D6207" s="151" t="s">
        <v>13085</v>
      </c>
      <c r="E6207" s="151" t="s">
        <v>13086</v>
      </c>
      <c r="F6207" s="151">
        <v>1</v>
      </c>
      <c r="G6207" s="151" t="s">
        <v>6757</v>
      </c>
      <c r="H6207" s="153">
        <v>9</v>
      </c>
      <c r="I6207" s="151">
        <v>17</v>
      </c>
      <c r="J6207" s="154" t="s">
        <v>72</v>
      </c>
    </row>
    <row r="6208" spans="1:10" x14ac:dyDescent="0.3">
      <c r="A6208" s="151">
        <v>6207</v>
      </c>
      <c r="B6208" s="151" t="s">
        <v>13089</v>
      </c>
      <c r="C6208" s="151" t="s">
        <v>13090</v>
      </c>
      <c r="D6208" s="151" t="s">
        <v>13085</v>
      </c>
      <c r="E6208" s="151" t="s">
        <v>13086</v>
      </c>
      <c r="F6208" s="151">
        <v>1</v>
      </c>
      <c r="G6208" s="151" t="s">
        <v>6757</v>
      </c>
      <c r="H6208" s="153">
        <v>9</v>
      </c>
      <c r="I6208" s="151">
        <v>17</v>
      </c>
      <c r="J6208" s="154" t="s">
        <v>72</v>
      </c>
    </row>
    <row r="6209" spans="1:10" x14ac:dyDescent="0.3">
      <c r="A6209" s="151">
        <v>6208</v>
      </c>
      <c r="B6209" s="151" t="s">
        <v>13091</v>
      </c>
      <c r="C6209" s="151" t="s">
        <v>13092</v>
      </c>
      <c r="D6209" s="151" t="s">
        <v>13085</v>
      </c>
      <c r="E6209" s="151" t="s">
        <v>13086</v>
      </c>
      <c r="F6209" s="151">
        <v>1</v>
      </c>
      <c r="G6209" s="151" t="s">
        <v>6757</v>
      </c>
      <c r="H6209" s="153">
        <v>9</v>
      </c>
      <c r="I6209" s="151">
        <v>17</v>
      </c>
      <c r="J6209" s="154" t="s">
        <v>72</v>
      </c>
    </row>
    <row r="6210" spans="1:10" x14ac:dyDescent="0.3">
      <c r="A6210" s="151">
        <v>6209</v>
      </c>
      <c r="B6210" s="151" t="s">
        <v>13093</v>
      </c>
      <c r="C6210" s="151" t="s">
        <v>13094</v>
      </c>
      <c r="D6210" s="151" t="s">
        <v>13085</v>
      </c>
      <c r="E6210" s="151" t="s">
        <v>13086</v>
      </c>
      <c r="F6210" s="151">
        <v>1</v>
      </c>
      <c r="G6210" s="151" t="s">
        <v>6757</v>
      </c>
      <c r="H6210" s="153">
        <v>9</v>
      </c>
      <c r="I6210" s="151">
        <v>17</v>
      </c>
      <c r="J6210" s="154" t="s">
        <v>88</v>
      </c>
    </row>
    <row r="6211" spans="1:10" x14ac:dyDescent="0.3">
      <c r="A6211" s="151">
        <v>6210</v>
      </c>
      <c r="B6211" s="151" t="s">
        <v>13095</v>
      </c>
      <c r="C6211" s="151" t="s">
        <v>13096</v>
      </c>
      <c r="D6211" s="151" t="s">
        <v>13085</v>
      </c>
      <c r="E6211" s="151" t="s">
        <v>13086</v>
      </c>
      <c r="F6211" s="151">
        <v>1</v>
      </c>
      <c r="G6211" s="151" t="s">
        <v>6757</v>
      </c>
      <c r="H6211" s="153">
        <v>8</v>
      </c>
      <c r="I6211" s="151">
        <v>16</v>
      </c>
      <c r="J6211" s="154" t="s">
        <v>161</v>
      </c>
    </row>
    <row r="6212" spans="1:10" x14ac:dyDescent="0.3">
      <c r="A6212" s="151">
        <v>6211</v>
      </c>
      <c r="B6212" s="151" t="s">
        <v>13097</v>
      </c>
      <c r="C6212" s="151" t="s">
        <v>13098</v>
      </c>
      <c r="D6212" s="151" t="s">
        <v>13085</v>
      </c>
      <c r="E6212" s="151" t="s">
        <v>13086</v>
      </c>
      <c r="F6212" s="151">
        <v>1</v>
      </c>
      <c r="G6212" s="151" t="s">
        <v>6757</v>
      </c>
      <c r="H6212" s="153">
        <v>9</v>
      </c>
      <c r="I6212" s="151">
        <v>17</v>
      </c>
      <c r="J6212" s="154" t="s">
        <v>88</v>
      </c>
    </row>
    <row r="6213" spans="1:10" x14ac:dyDescent="0.3">
      <c r="A6213" s="151">
        <v>6212</v>
      </c>
      <c r="B6213" s="151" t="s">
        <v>13099</v>
      </c>
      <c r="C6213" s="151" t="s">
        <v>13100</v>
      </c>
      <c r="D6213" s="151" t="s">
        <v>13085</v>
      </c>
      <c r="E6213" s="151" t="s">
        <v>13086</v>
      </c>
      <c r="F6213" s="151">
        <v>1</v>
      </c>
      <c r="G6213" s="151" t="s">
        <v>6757</v>
      </c>
      <c r="H6213" s="153">
        <v>8</v>
      </c>
      <c r="I6213" s="151">
        <v>16</v>
      </c>
      <c r="J6213" s="154" t="s">
        <v>161</v>
      </c>
    </row>
    <row r="6214" spans="1:10" x14ac:dyDescent="0.3">
      <c r="A6214" s="151">
        <v>6213</v>
      </c>
      <c r="B6214" s="151" t="s">
        <v>13101</v>
      </c>
      <c r="C6214" s="151" t="s">
        <v>13102</v>
      </c>
      <c r="D6214" s="151" t="s">
        <v>13085</v>
      </c>
      <c r="E6214" s="151" t="s">
        <v>13086</v>
      </c>
      <c r="F6214" s="151">
        <v>1</v>
      </c>
      <c r="G6214" s="151" t="s">
        <v>6757</v>
      </c>
      <c r="H6214" s="153">
        <v>9</v>
      </c>
      <c r="I6214" s="151">
        <v>17</v>
      </c>
      <c r="J6214" s="154" t="s">
        <v>88</v>
      </c>
    </row>
    <row r="6215" spans="1:10" x14ac:dyDescent="0.3">
      <c r="A6215" s="151">
        <v>6214</v>
      </c>
      <c r="B6215" s="151" t="s">
        <v>13103</v>
      </c>
      <c r="C6215" s="151" t="s">
        <v>13104</v>
      </c>
      <c r="D6215" s="151" t="s">
        <v>13085</v>
      </c>
      <c r="E6215" s="151" t="s">
        <v>13086</v>
      </c>
      <c r="F6215" s="151">
        <v>1</v>
      </c>
      <c r="G6215" s="151" t="s">
        <v>6757</v>
      </c>
      <c r="H6215" s="153">
        <v>8</v>
      </c>
      <c r="I6215" s="151">
        <v>16</v>
      </c>
      <c r="J6215" s="154" t="s">
        <v>161</v>
      </c>
    </row>
    <row r="6216" spans="1:10" x14ac:dyDescent="0.3">
      <c r="A6216" s="151">
        <v>6215</v>
      </c>
      <c r="B6216" s="151" t="s">
        <v>13105</v>
      </c>
      <c r="C6216" s="151" t="s">
        <v>13106</v>
      </c>
      <c r="D6216" s="151" t="s">
        <v>13085</v>
      </c>
      <c r="E6216" s="151" t="s">
        <v>13086</v>
      </c>
      <c r="F6216" s="151">
        <v>1</v>
      </c>
      <c r="G6216" s="151" t="s">
        <v>6757</v>
      </c>
      <c r="H6216" s="153">
        <v>8</v>
      </c>
      <c r="I6216" s="151">
        <v>16</v>
      </c>
      <c r="J6216" s="154" t="s">
        <v>161</v>
      </c>
    </row>
    <row r="6217" spans="1:10" x14ac:dyDescent="0.3">
      <c r="A6217" s="151">
        <v>6216</v>
      </c>
      <c r="B6217" s="151" t="s">
        <v>13107</v>
      </c>
      <c r="C6217" s="151" t="s">
        <v>13108</v>
      </c>
      <c r="D6217" s="151" t="s">
        <v>13085</v>
      </c>
      <c r="E6217" s="151" t="s">
        <v>13086</v>
      </c>
      <c r="F6217" s="151">
        <v>1</v>
      </c>
      <c r="G6217" s="151" t="s">
        <v>6757</v>
      </c>
      <c r="H6217" s="153">
        <v>9</v>
      </c>
      <c r="I6217" s="151">
        <v>17</v>
      </c>
      <c r="J6217" s="154" t="s">
        <v>72</v>
      </c>
    </row>
    <row r="6218" spans="1:10" x14ac:dyDescent="0.3">
      <c r="A6218" s="151">
        <v>6217</v>
      </c>
      <c r="B6218" s="151" t="s">
        <v>13109</v>
      </c>
      <c r="C6218" s="151" t="s">
        <v>13110</v>
      </c>
      <c r="D6218" s="151" t="s">
        <v>13085</v>
      </c>
      <c r="E6218" s="151" t="s">
        <v>13086</v>
      </c>
      <c r="F6218" s="151">
        <v>1</v>
      </c>
      <c r="G6218" s="151" t="s">
        <v>6757</v>
      </c>
      <c r="H6218" s="153">
        <v>9</v>
      </c>
      <c r="I6218" s="151">
        <v>17</v>
      </c>
      <c r="J6218" s="154" t="s">
        <v>72</v>
      </c>
    </row>
    <row r="6219" spans="1:10" x14ac:dyDescent="0.3">
      <c r="A6219" s="151">
        <v>6218</v>
      </c>
      <c r="B6219" s="151" t="s">
        <v>13111</v>
      </c>
      <c r="C6219" s="151" t="s">
        <v>13112</v>
      </c>
      <c r="D6219" s="151" t="s">
        <v>13113</v>
      </c>
      <c r="E6219" s="151" t="s">
        <v>13114</v>
      </c>
      <c r="F6219" s="151">
        <v>1</v>
      </c>
      <c r="G6219" s="151" t="s">
        <v>6757</v>
      </c>
      <c r="H6219" s="153">
        <v>9</v>
      </c>
      <c r="I6219" s="151">
        <v>17</v>
      </c>
      <c r="J6219" s="154" t="s">
        <v>72</v>
      </c>
    </row>
    <row r="6220" spans="1:10" x14ac:dyDescent="0.3">
      <c r="A6220" s="151">
        <v>6219</v>
      </c>
      <c r="B6220" s="151" t="s">
        <v>13115</v>
      </c>
      <c r="C6220" s="151" t="s">
        <v>13116</v>
      </c>
      <c r="D6220" s="151" t="s">
        <v>13113</v>
      </c>
      <c r="E6220" s="151" t="s">
        <v>13114</v>
      </c>
      <c r="F6220" s="151">
        <v>1</v>
      </c>
      <c r="G6220" s="151" t="s">
        <v>6757</v>
      </c>
      <c r="H6220" s="153">
        <v>6</v>
      </c>
      <c r="I6220" s="151">
        <v>8</v>
      </c>
      <c r="J6220" s="154" t="s">
        <v>277</v>
      </c>
    </row>
    <row r="6221" spans="1:10" x14ac:dyDescent="0.3">
      <c r="A6221" s="151">
        <v>6220</v>
      </c>
      <c r="B6221" s="151" t="s">
        <v>13117</v>
      </c>
      <c r="C6221" s="151" t="s">
        <v>13118</v>
      </c>
      <c r="D6221" s="151" t="s">
        <v>13113</v>
      </c>
      <c r="E6221" s="151" t="s">
        <v>13114</v>
      </c>
      <c r="F6221" s="151">
        <v>1</v>
      </c>
      <c r="G6221" s="151" t="s">
        <v>6757</v>
      </c>
      <c r="H6221" s="153">
        <v>6</v>
      </c>
      <c r="I6221" s="151">
        <v>8</v>
      </c>
      <c r="J6221" s="154" t="s">
        <v>277</v>
      </c>
    </row>
    <row r="6222" spans="1:10" x14ac:dyDescent="0.3">
      <c r="A6222" s="151">
        <v>6221</v>
      </c>
      <c r="B6222" s="151" t="s">
        <v>13119</v>
      </c>
      <c r="C6222" s="151" t="s">
        <v>13120</v>
      </c>
      <c r="D6222" s="151" t="s">
        <v>13113</v>
      </c>
      <c r="E6222" s="151" t="s">
        <v>13114</v>
      </c>
      <c r="F6222" s="151">
        <v>1</v>
      </c>
      <c r="G6222" s="151" t="s">
        <v>6757</v>
      </c>
      <c r="H6222" s="153">
        <v>6</v>
      </c>
      <c r="I6222" s="151">
        <v>8</v>
      </c>
      <c r="J6222" s="154" t="s">
        <v>277</v>
      </c>
    </row>
    <row r="6223" spans="1:10" x14ac:dyDescent="0.3">
      <c r="A6223" s="151">
        <v>6222</v>
      </c>
      <c r="B6223" s="151" t="s">
        <v>13121</v>
      </c>
      <c r="C6223" s="151" t="s">
        <v>13122</v>
      </c>
      <c r="D6223" s="151" t="s">
        <v>13113</v>
      </c>
      <c r="E6223" s="151" t="s">
        <v>13114</v>
      </c>
      <c r="F6223" s="151">
        <v>1</v>
      </c>
      <c r="G6223" s="151" t="s">
        <v>6757</v>
      </c>
      <c r="H6223" s="153">
        <v>6</v>
      </c>
      <c r="I6223" s="151">
        <v>8</v>
      </c>
      <c r="J6223" s="154" t="s">
        <v>277</v>
      </c>
    </row>
    <row r="6224" spans="1:10" x14ac:dyDescent="0.3">
      <c r="A6224" s="151">
        <v>6223</v>
      </c>
      <c r="B6224" s="151" t="s">
        <v>13123</v>
      </c>
      <c r="C6224" s="151" t="s">
        <v>13124</v>
      </c>
      <c r="D6224" s="151" t="s">
        <v>13113</v>
      </c>
      <c r="E6224" s="151" t="s">
        <v>13114</v>
      </c>
      <c r="F6224" s="151">
        <v>1</v>
      </c>
      <c r="G6224" s="151" t="s">
        <v>6757</v>
      </c>
      <c r="H6224" s="153">
        <v>6</v>
      </c>
      <c r="I6224" s="151">
        <v>8</v>
      </c>
      <c r="J6224" s="154" t="s">
        <v>277</v>
      </c>
    </row>
    <row r="6225" spans="1:10" x14ac:dyDescent="0.3">
      <c r="A6225" s="151">
        <v>6224</v>
      </c>
      <c r="B6225" s="151" t="s">
        <v>13125</v>
      </c>
      <c r="C6225" s="151" t="s">
        <v>13126</v>
      </c>
      <c r="D6225" s="151" t="s">
        <v>13113</v>
      </c>
      <c r="E6225" s="151" t="s">
        <v>13114</v>
      </c>
      <c r="F6225" s="151">
        <v>1</v>
      </c>
      <c r="G6225" s="151" t="s">
        <v>6757</v>
      </c>
      <c r="H6225" s="153">
        <v>6</v>
      </c>
      <c r="I6225" s="151">
        <v>8</v>
      </c>
      <c r="J6225" s="154" t="s">
        <v>277</v>
      </c>
    </row>
    <row r="6226" spans="1:10" x14ac:dyDescent="0.3">
      <c r="A6226" s="151">
        <v>6225</v>
      </c>
      <c r="B6226" s="151" t="s">
        <v>13127</v>
      </c>
      <c r="C6226" s="151" t="s">
        <v>13128</v>
      </c>
      <c r="D6226" s="151" t="s">
        <v>13113</v>
      </c>
      <c r="E6226" s="151" t="s">
        <v>13114</v>
      </c>
      <c r="F6226" s="151">
        <v>1</v>
      </c>
      <c r="G6226" s="151" t="s">
        <v>6757</v>
      </c>
      <c r="H6226" s="153">
        <v>6</v>
      </c>
      <c r="I6226" s="151">
        <v>8</v>
      </c>
      <c r="J6226" s="154" t="s">
        <v>277</v>
      </c>
    </row>
    <row r="6227" spans="1:10" x14ac:dyDescent="0.3">
      <c r="A6227" s="151">
        <v>6226</v>
      </c>
      <c r="B6227" s="151" t="s">
        <v>13129</v>
      </c>
      <c r="C6227" s="151" t="s">
        <v>13130</v>
      </c>
      <c r="D6227" s="151" t="s">
        <v>13113</v>
      </c>
      <c r="E6227" s="151" t="s">
        <v>13114</v>
      </c>
      <c r="F6227" s="151">
        <v>1</v>
      </c>
      <c r="G6227" s="151" t="s">
        <v>6757</v>
      </c>
      <c r="H6227" s="153">
        <v>6</v>
      </c>
      <c r="I6227" s="151">
        <v>8</v>
      </c>
      <c r="J6227" s="154" t="s">
        <v>277</v>
      </c>
    </row>
    <row r="6228" spans="1:10" x14ac:dyDescent="0.3">
      <c r="A6228" s="151">
        <v>6227</v>
      </c>
      <c r="B6228" s="151" t="s">
        <v>13131</v>
      </c>
      <c r="C6228" s="151" t="s">
        <v>13132</v>
      </c>
      <c r="D6228" s="151" t="s">
        <v>13113</v>
      </c>
      <c r="E6228" s="151" t="s">
        <v>13114</v>
      </c>
      <c r="F6228" s="151">
        <v>1</v>
      </c>
      <c r="G6228" s="151" t="s">
        <v>6757</v>
      </c>
      <c r="H6228" s="153">
        <v>6</v>
      </c>
      <c r="I6228" s="151">
        <v>8</v>
      </c>
      <c r="J6228" s="154" t="s">
        <v>277</v>
      </c>
    </row>
    <row r="6229" spans="1:10" x14ac:dyDescent="0.3">
      <c r="A6229" s="151">
        <v>6228</v>
      </c>
      <c r="B6229" s="151" t="s">
        <v>13133</v>
      </c>
      <c r="C6229" s="151" t="s">
        <v>13134</v>
      </c>
      <c r="D6229" s="151" t="s">
        <v>13113</v>
      </c>
      <c r="E6229" s="151" t="s">
        <v>13114</v>
      </c>
      <c r="F6229" s="151">
        <v>1</v>
      </c>
      <c r="G6229" s="151" t="s">
        <v>6757</v>
      </c>
      <c r="H6229" s="153">
        <v>6</v>
      </c>
      <c r="I6229" s="151">
        <v>8</v>
      </c>
      <c r="J6229" s="154" t="s">
        <v>277</v>
      </c>
    </row>
    <row r="6230" spans="1:10" x14ac:dyDescent="0.3">
      <c r="A6230" s="151">
        <v>6229</v>
      </c>
      <c r="B6230" s="151" t="s">
        <v>13135</v>
      </c>
      <c r="C6230" s="151" t="s">
        <v>13136</v>
      </c>
      <c r="D6230" s="151" t="s">
        <v>13113</v>
      </c>
      <c r="E6230" s="151" t="s">
        <v>13114</v>
      </c>
      <c r="F6230" s="151">
        <v>1</v>
      </c>
      <c r="G6230" s="151" t="s">
        <v>6757</v>
      </c>
      <c r="H6230" s="153">
        <v>6</v>
      </c>
      <c r="I6230" s="151">
        <v>8</v>
      </c>
      <c r="J6230" s="154" t="s">
        <v>277</v>
      </c>
    </row>
    <row r="6231" spans="1:10" x14ac:dyDescent="0.3">
      <c r="A6231" s="151">
        <v>6230</v>
      </c>
      <c r="B6231" s="151" t="s">
        <v>13137</v>
      </c>
      <c r="C6231" s="151" t="s">
        <v>13138</v>
      </c>
      <c r="D6231" s="151" t="s">
        <v>13113</v>
      </c>
      <c r="E6231" s="151" t="s">
        <v>13114</v>
      </c>
      <c r="F6231" s="151">
        <v>1</v>
      </c>
      <c r="G6231" s="151" t="s">
        <v>6757</v>
      </c>
      <c r="H6231" s="153">
        <v>6</v>
      </c>
      <c r="I6231" s="151">
        <v>8</v>
      </c>
      <c r="J6231" s="154" t="s">
        <v>277</v>
      </c>
    </row>
    <row r="6232" spans="1:10" x14ac:dyDescent="0.3">
      <c r="A6232" s="151">
        <v>6231</v>
      </c>
      <c r="B6232" s="151" t="s">
        <v>13139</v>
      </c>
      <c r="C6232" s="151" t="s">
        <v>13140</v>
      </c>
      <c r="D6232" s="151" t="s">
        <v>13141</v>
      </c>
      <c r="E6232" s="151" t="s">
        <v>13142</v>
      </c>
      <c r="F6232" s="151">
        <v>1</v>
      </c>
      <c r="G6232" s="151" t="s">
        <v>6757</v>
      </c>
      <c r="H6232" s="153">
        <v>9</v>
      </c>
      <c r="I6232" s="151">
        <v>17</v>
      </c>
      <c r="J6232" s="154" t="s">
        <v>72</v>
      </c>
    </row>
    <row r="6233" spans="1:10" x14ac:dyDescent="0.3">
      <c r="A6233" s="151">
        <v>6232</v>
      </c>
      <c r="B6233" s="151" t="s">
        <v>13143</v>
      </c>
      <c r="C6233" s="151" t="s">
        <v>13144</v>
      </c>
      <c r="D6233" s="151" t="s">
        <v>13141</v>
      </c>
      <c r="E6233" s="151" t="s">
        <v>13142</v>
      </c>
      <c r="F6233" s="151">
        <v>1</v>
      </c>
      <c r="G6233" s="151" t="s">
        <v>6757</v>
      </c>
      <c r="H6233" s="153">
        <v>9</v>
      </c>
      <c r="I6233" s="151">
        <v>17</v>
      </c>
      <c r="J6233" s="154" t="s">
        <v>72</v>
      </c>
    </row>
    <row r="6234" spans="1:10" x14ac:dyDescent="0.3">
      <c r="A6234" s="151">
        <v>6233</v>
      </c>
      <c r="B6234" s="151" t="s">
        <v>13145</v>
      </c>
      <c r="C6234" s="151" t="s">
        <v>13146</v>
      </c>
      <c r="D6234" s="151" t="s">
        <v>13141</v>
      </c>
      <c r="E6234" s="151" t="s">
        <v>13142</v>
      </c>
      <c r="F6234" s="151">
        <v>1</v>
      </c>
      <c r="G6234" s="151" t="s">
        <v>6757</v>
      </c>
      <c r="H6234" s="153">
        <v>6</v>
      </c>
      <c r="I6234" s="151">
        <v>8</v>
      </c>
      <c r="J6234" s="154" t="s">
        <v>277</v>
      </c>
    </row>
    <row r="6235" spans="1:10" x14ac:dyDescent="0.3">
      <c r="A6235" s="151">
        <v>6234</v>
      </c>
      <c r="B6235" s="151" t="s">
        <v>13147</v>
      </c>
      <c r="C6235" s="151" t="s">
        <v>13148</v>
      </c>
      <c r="D6235" s="151" t="s">
        <v>13141</v>
      </c>
      <c r="E6235" s="151" t="s">
        <v>13142</v>
      </c>
      <c r="F6235" s="151">
        <v>1</v>
      </c>
      <c r="G6235" s="151" t="s">
        <v>6757</v>
      </c>
      <c r="H6235" s="153">
        <v>6</v>
      </c>
      <c r="I6235" s="151">
        <v>8</v>
      </c>
      <c r="J6235" s="154" t="s">
        <v>277</v>
      </c>
    </row>
    <row r="6236" spans="1:10" x14ac:dyDescent="0.3">
      <c r="A6236" s="151">
        <v>6235</v>
      </c>
      <c r="B6236" s="151" t="s">
        <v>13149</v>
      </c>
      <c r="C6236" s="151" t="s">
        <v>13150</v>
      </c>
      <c r="D6236" s="151" t="s">
        <v>13141</v>
      </c>
      <c r="E6236" s="151" t="s">
        <v>13142</v>
      </c>
      <c r="F6236" s="151">
        <v>1</v>
      </c>
      <c r="G6236" s="151" t="s">
        <v>6757</v>
      </c>
      <c r="H6236" s="153">
        <v>6</v>
      </c>
      <c r="I6236" s="151">
        <v>8</v>
      </c>
      <c r="J6236" s="154" t="s">
        <v>277</v>
      </c>
    </row>
    <row r="6237" spans="1:10" x14ac:dyDescent="0.3">
      <c r="A6237" s="151">
        <v>6236</v>
      </c>
      <c r="B6237" s="151" t="s">
        <v>13151</v>
      </c>
      <c r="C6237" s="151" t="s">
        <v>13152</v>
      </c>
      <c r="D6237" s="151" t="s">
        <v>13141</v>
      </c>
      <c r="E6237" s="151" t="s">
        <v>13142</v>
      </c>
      <c r="F6237" s="151">
        <v>1</v>
      </c>
      <c r="G6237" s="151" t="s">
        <v>6757</v>
      </c>
      <c r="H6237" s="153">
        <v>6</v>
      </c>
      <c r="I6237" s="151">
        <v>8</v>
      </c>
      <c r="J6237" s="154" t="s">
        <v>277</v>
      </c>
    </row>
    <row r="6238" spans="1:10" x14ac:dyDescent="0.3">
      <c r="A6238" s="151">
        <v>6237</v>
      </c>
      <c r="B6238" s="151" t="s">
        <v>13153</v>
      </c>
      <c r="C6238" s="151" t="s">
        <v>13154</v>
      </c>
      <c r="D6238" s="151" t="s">
        <v>13141</v>
      </c>
      <c r="E6238" s="151" t="s">
        <v>13142</v>
      </c>
      <c r="F6238" s="151">
        <v>1</v>
      </c>
      <c r="G6238" s="151" t="s">
        <v>6757</v>
      </c>
      <c r="H6238" s="153">
        <v>9</v>
      </c>
      <c r="I6238" s="151">
        <v>17</v>
      </c>
      <c r="J6238" s="154" t="s">
        <v>72</v>
      </c>
    </row>
    <row r="6239" spans="1:10" x14ac:dyDescent="0.3">
      <c r="A6239" s="151">
        <v>6238</v>
      </c>
      <c r="B6239" s="151" t="s">
        <v>13155</v>
      </c>
      <c r="C6239" s="151" t="s">
        <v>13156</v>
      </c>
      <c r="D6239" s="151" t="s">
        <v>13141</v>
      </c>
      <c r="E6239" s="151" t="s">
        <v>13142</v>
      </c>
      <c r="F6239" s="151">
        <v>1</v>
      </c>
      <c r="G6239" s="151" t="s">
        <v>6757</v>
      </c>
      <c r="H6239" s="153">
        <v>6</v>
      </c>
      <c r="I6239" s="151">
        <v>8</v>
      </c>
      <c r="J6239" s="154" t="s">
        <v>277</v>
      </c>
    </row>
    <row r="6240" spans="1:10" x14ac:dyDescent="0.3">
      <c r="A6240" s="151">
        <v>6239</v>
      </c>
      <c r="B6240" s="151" t="s">
        <v>13157</v>
      </c>
      <c r="C6240" s="151" t="s">
        <v>13158</v>
      </c>
      <c r="D6240" s="151" t="s">
        <v>13141</v>
      </c>
      <c r="E6240" s="151" t="s">
        <v>13142</v>
      </c>
      <c r="F6240" s="151">
        <v>1</v>
      </c>
      <c r="G6240" s="151" t="s">
        <v>6757</v>
      </c>
      <c r="H6240" s="153">
        <v>6</v>
      </c>
      <c r="I6240" s="151">
        <v>8</v>
      </c>
      <c r="J6240" s="154" t="s">
        <v>277</v>
      </c>
    </row>
    <row r="6241" spans="1:10" x14ac:dyDescent="0.3">
      <c r="A6241" s="151">
        <v>6240</v>
      </c>
      <c r="B6241" s="151" t="s">
        <v>13159</v>
      </c>
      <c r="C6241" s="151" t="s">
        <v>13160</v>
      </c>
      <c r="D6241" s="151" t="s">
        <v>13141</v>
      </c>
      <c r="E6241" s="151" t="s">
        <v>13142</v>
      </c>
      <c r="F6241" s="151">
        <v>1</v>
      </c>
      <c r="G6241" s="151" t="s">
        <v>6757</v>
      </c>
      <c r="H6241" s="153">
        <v>6</v>
      </c>
      <c r="I6241" s="151">
        <v>8</v>
      </c>
      <c r="J6241" s="154" t="s">
        <v>277</v>
      </c>
    </row>
    <row r="6242" spans="1:10" x14ac:dyDescent="0.3">
      <c r="A6242" s="151">
        <v>6241</v>
      </c>
      <c r="B6242" s="151" t="s">
        <v>13161</v>
      </c>
      <c r="C6242" s="151" t="s">
        <v>13162</v>
      </c>
      <c r="D6242" s="151" t="s">
        <v>13141</v>
      </c>
      <c r="E6242" s="151" t="s">
        <v>13142</v>
      </c>
      <c r="F6242" s="151">
        <v>1</v>
      </c>
      <c r="G6242" s="151" t="s">
        <v>6757</v>
      </c>
      <c r="H6242" s="153">
        <v>6</v>
      </c>
      <c r="I6242" s="151">
        <v>8</v>
      </c>
      <c r="J6242" s="154" t="s">
        <v>277</v>
      </c>
    </row>
    <row r="6243" spans="1:10" x14ac:dyDescent="0.3">
      <c r="A6243" s="151">
        <v>6242</v>
      </c>
      <c r="B6243" s="151" t="s">
        <v>13163</v>
      </c>
      <c r="C6243" s="151" t="s">
        <v>13164</v>
      </c>
      <c r="D6243" s="151" t="s">
        <v>13141</v>
      </c>
      <c r="E6243" s="151" t="s">
        <v>13142</v>
      </c>
      <c r="F6243" s="151">
        <v>1</v>
      </c>
      <c r="G6243" s="151" t="s">
        <v>6757</v>
      </c>
      <c r="H6243" s="153">
        <v>6</v>
      </c>
      <c r="I6243" s="151">
        <v>8</v>
      </c>
      <c r="J6243" s="154" t="s">
        <v>277</v>
      </c>
    </row>
    <row r="6244" spans="1:10" x14ac:dyDescent="0.3">
      <c r="A6244" s="151">
        <v>6243</v>
      </c>
      <c r="B6244" s="151" t="s">
        <v>13165</v>
      </c>
      <c r="C6244" s="151" t="s">
        <v>13166</v>
      </c>
      <c r="D6244" s="151" t="s">
        <v>13141</v>
      </c>
      <c r="E6244" s="151" t="s">
        <v>13142</v>
      </c>
      <c r="F6244" s="151">
        <v>1</v>
      </c>
      <c r="G6244" s="151" t="s">
        <v>6757</v>
      </c>
      <c r="H6244" s="153">
        <v>6</v>
      </c>
      <c r="I6244" s="151">
        <v>8</v>
      </c>
      <c r="J6244" s="154" t="s">
        <v>277</v>
      </c>
    </row>
    <row r="6245" spans="1:10" x14ac:dyDescent="0.3">
      <c r="A6245" s="151">
        <v>6244</v>
      </c>
      <c r="B6245" s="151" t="s">
        <v>13167</v>
      </c>
      <c r="C6245" s="151" t="s">
        <v>13168</v>
      </c>
      <c r="D6245" s="151" t="s">
        <v>13141</v>
      </c>
      <c r="E6245" s="151" t="s">
        <v>13142</v>
      </c>
      <c r="F6245" s="151">
        <v>1</v>
      </c>
      <c r="G6245" s="151" t="s">
        <v>6757</v>
      </c>
      <c r="H6245" s="153">
        <v>6</v>
      </c>
      <c r="I6245" s="151">
        <v>8</v>
      </c>
      <c r="J6245" s="154" t="s">
        <v>277</v>
      </c>
    </row>
    <row r="6246" spans="1:10" x14ac:dyDescent="0.3">
      <c r="A6246" s="151">
        <v>6245</v>
      </c>
      <c r="B6246" s="151" t="s">
        <v>13169</v>
      </c>
      <c r="C6246" s="151" t="s">
        <v>13170</v>
      </c>
      <c r="D6246" s="151" t="s">
        <v>13171</v>
      </c>
      <c r="E6246" s="151" t="s">
        <v>13172</v>
      </c>
      <c r="F6246" s="151">
        <v>1</v>
      </c>
      <c r="G6246" s="151" t="s">
        <v>6757</v>
      </c>
      <c r="H6246" s="153">
        <v>9</v>
      </c>
      <c r="I6246" s="151">
        <v>17</v>
      </c>
      <c r="J6246" s="154" t="s">
        <v>72</v>
      </c>
    </row>
    <row r="6247" spans="1:10" x14ac:dyDescent="0.3">
      <c r="A6247" s="151">
        <v>6246</v>
      </c>
      <c r="B6247" s="151" t="s">
        <v>13173</v>
      </c>
      <c r="C6247" s="151" t="s">
        <v>13174</v>
      </c>
      <c r="D6247" s="151" t="s">
        <v>13171</v>
      </c>
      <c r="E6247" s="151" t="s">
        <v>13172</v>
      </c>
      <c r="F6247" s="151">
        <v>1</v>
      </c>
      <c r="G6247" s="151" t="s">
        <v>6757</v>
      </c>
      <c r="H6247" s="153">
        <v>9</v>
      </c>
      <c r="I6247" s="151">
        <v>17</v>
      </c>
      <c r="J6247" s="154" t="s">
        <v>72</v>
      </c>
    </row>
    <row r="6248" spans="1:10" x14ac:dyDescent="0.3">
      <c r="A6248" s="151">
        <v>6247</v>
      </c>
      <c r="B6248" s="151" t="s">
        <v>13175</v>
      </c>
      <c r="C6248" s="151" t="s">
        <v>13176</v>
      </c>
      <c r="D6248" s="151" t="s">
        <v>13171</v>
      </c>
      <c r="E6248" s="151" t="s">
        <v>13172</v>
      </c>
      <c r="F6248" s="151">
        <v>1</v>
      </c>
      <c r="G6248" s="151" t="s">
        <v>6757</v>
      </c>
      <c r="H6248" s="153">
        <v>7</v>
      </c>
      <c r="I6248" s="151">
        <v>12</v>
      </c>
      <c r="J6248" s="154" t="s">
        <v>75</v>
      </c>
    </row>
    <row r="6249" spans="1:10" x14ac:dyDescent="0.3">
      <c r="A6249" s="151">
        <v>6248</v>
      </c>
      <c r="B6249" s="151" t="s">
        <v>13177</v>
      </c>
      <c r="C6249" s="151" t="s">
        <v>13178</v>
      </c>
      <c r="D6249" s="151" t="s">
        <v>13171</v>
      </c>
      <c r="E6249" s="151" t="s">
        <v>13172</v>
      </c>
      <c r="F6249" s="151">
        <v>1</v>
      </c>
      <c r="G6249" s="151" t="s">
        <v>6757</v>
      </c>
      <c r="H6249" s="153">
        <v>7</v>
      </c>
      <c r="I6249" s="151">
        <v>12</v>
      </c>
      <c r="J6249" s="154" t="s">
        <v>75</v>
      </c>
    </row>
    <row r="6250" spans="1:10" x14ac:dyDescent="0.3">
      <c r="A6250" s="151">
        <v>6249</v>
      </c>
      <c r="B6250" s="151" t="s">
        <v>13179</v>
      </c>
      <c r="C6250" s="151" t="s">
        <v>13180</v>
      </c>
      <c r="D6250" s="151" t="s">
        <v>13171</v>
      </c>
      <c r="E6250" s="151" t="s">
        <v>13172</v>
      </c>
      <c r="F6250" s="151">
        <v>1</v>
      </c>
      <c r="G6250" s="151" t="s">
        <v>6757</v>
      </c>
      <c r="H6250" s="153">
        <v>7</v>
      </c>
      <c r="I6250" s="151">
        <v>12</v>
      </c>
      <c r="J6250" s="154" t="s">
        <v>75</v>
      </c>
    </row>
    <row r="6251" spans="1:10" x14ac:dyDescent="0.3">
      <c r="A6251" s="151">
        <v>6250</v>
      </c>
      <c r="B6251" s="151" t="s">
        <v>13181</v>
      </c>
      <c r="C6251" s="151" t="s">
        <v>13182</v>
      </c>
      <c r="D6251" s="151" t="s">
        <v>13171</v>
      </c>
      <c r="E6251" s="151" t="s">
        <v>13172</v>
      </c>
      <c r="F6251" s="151">
        <v>1</v>
      </c>
      <c r="G6251" s="151" t="s">
        <v>6757</v>
      </c>
      <c r="H6251" s="153">
        <v>7</v>
      </c>
      <c r="I6251" s="151">
        <v>12</v>
      </c>
      <c r="J6251" s="154" t="s">
        <v>75</v>
      </c>
    </row>
    <row r="6252" spans="1:10" x14ac:dyDescent="0.3">
      <c r="A6252" s="151">
        <v>6251</v>
      </c>
      <c r="B6252" s="151" t="s">
        <v>13183</v>
      </c>
      <c r="C6252" s="151" t="s">
        <v>13184</v>
      </c>
      <c r="D6252" s="151" t="s">
        <v>13171</v>
      </c>
      <c r="E6252" s="151" t="s">
        <v>13172</v>
      </c>
      <c r="F6252" s="151">
        <v>1</v>
      </c>
      <c r="G6252" s="151" t="s">
        <v>6757</v>
      </c>
      <c r="H6252" s="153">
        <v>7</v>
      </c>
      <c r="I6252" s="151">
        <v>12</v>
      </c>
      <c r="J6252" s="154" t="s">
        <v>75</v>
      </c>
    </row>
    <row r="6253" spans="1:10" x14ac:dyDescent="0.3">
      <c r="A6253" s="151">
        <v>6252</v>
      </c>
      <c r="B6253" s="151" t="s">
        <v>13185</v>
      </c>
      <c r="C6253" s="151" t="s">
        <v>13186</v>
      </c>
      <c r="D6253" s="151" t="s">
        <v>13171</v>
      </c>
      <c r="E6253" s="151" t="s">
        <v>13172</v>
      </c>
      <c r="F6253" s="151">
        <v>1</v>
      </c>
      <c r="G6253" s="151" t="s">
        <v>6757</v>
      </c>
      <c r="H6253" s="153">
        <v>7</v>
      </c>
      <c r="I6253" s="151">
        <v>12</v>
      </c>
      <c r="J6253" s="154" t="s">
        <v>75</v>
      </c>
    </row>
    <row r="6254" spans="1:10" x14ac:dyDescent="0.3">
      <c r="A6254" s="151">
        <v>6253</v>
      </c>
      <c r="B6254" s="151" t="s">
        <v>13187</v>
      </c>
      <c r="C6254" s="151" t="s">
        <v>13188</v>
      </c>
      <c r="D6254" s="151" t="s">
        <v>13171</v>
      </c>
      <c r="E6254" s="151" t="s">
        <v>13172</v>
      </c>
      <c r="F6254" s="151">
        <v>1</v>
      </c>
      <c r="G6254" s="151" t="s">
        <v>6757</v>
      </c>
      <c r="H6254" s="153">
        <v>7</v>
      </c>
      <c r="I6254" s="151">
        <v>12</v>
      </c>
      <c r="J6254" s="154" t="s">
        <v>75</v>
      </c>
    </row>
    <row r="6255" spans="1:10" x14ac:dyDescent="0.3">
      <c r="A6255" s="151">
        <v>6254</v>
      </c>
      <c r="B6255" s="151" t="s">
        <v>13189</v>
      </c>
      <c r="C6255" s="151" t="s">
        <v>13190</v>
      </c>
      <c r="D6255" s="151" t="s">
        <v>13171</v>
      </c>
      <c r="E6255" s="151" t="s">
        <v>13172</v>
      </c>
      <c r="F6255" s="151">
        <v>1</v>
      </c>
      <c r="G6255" s="151" t="s">
        <v>6757</v>
      </c>
      <c r="H6255" s="153">
        <v>7</v>
      </c>
      <c r="I6255" s="151">
        <v>12</v>
      </c>
      <c r="J6255" s="154" t="s">
        <v>75</v>
      </c>
    </row>
    <row r="6256" spans="1:10" x14ac:dyDescent="0.3">
      <c r="A6256" s="151">
        <v>6255</v>
      </c>
      <c r="B6256" s="151" t="s">
        <v>13191</v>
      </c>
      <c r="C6256" s="151" t="s">
        <v>13192</v>
      </c>
      <c r="D6256" s="151" t="s">
        <v>13171</v>
      </c>
      <c r="E6256" s="151" t="s">
        <v>13172</v>
      </c>
      <c r="F6256" s="151">
        <v>1</v>
      </c>
      <c r="G6256" s="151" t="s">
        <v>6757</v>
      </c>
      <c r="H6256" s="153">
        <v>7</v>
      </c>
      <c r="I6256" s="151">
        <v>12</v>
      </c>
      <c r="J6256" s="154" t="s">
        <v>75</v>
      </c>
    </row>
    <row r="6257" spans="1:10" x14ac:dyDescent="0.3">
      <c r="A6257" s="151">
        <v>6256</v>
      </c>
      <c r="B6257" s="151" t="s">
        <v>13193</v>
      </c>
      <c r="C6257" s="151" t="s">
        <v>13194</v>
      </c>
      <c r="D6257" s="151" t="s">
        <v>13171</v>
      </c>
      <c r="E6257" s="151" t="s">
        <v>13172</v>
      </c>
      <c r="F6257" s="151">
        <v>1</v>
      </c>
      <c r="G6257" s="151" t="s">
        <v>6757</v>
      </c>
      <c r="H6257" s="153">
        <v>7</v>
      </c>
      <c r="I6257" s="151">
        <v>12</v>
      </c>
      <c r="J6257" s="154" t="s">
        <v>75</v>
      </c>
    </row>
    <row r="6258" spans="1:10" x14ac:dyDescent="0.3">
      <c r="A6258" s="151">
        <v>6257</v>
      </c>
      <c r="B6258" s="151" t="s">
        <v>13195</v>
      </c>
      <c r="C6258" s="151" t="s">
        <v>13196</v>
      </c>
      <c r="D6258" s="151" t="s">
        <v>13171</v>
      </c>
      <c r="E6258" s="151" t="s">
        <v>13172</v>
      </c>
      <c r="F6258" s="151">
        <v>1</v>
      </c>
      <c r="G6258" s="151" t="s">
        <v>6757</v>
      </c>
      <c r="H6258" s="153">
        <v>7</v>
      </c>
      <c r="I6258" s="151">
        <v>12</v>
      </c>
      <c r="J6258" s="154" t="s">
        <v>75</v>
      </c>
    </row>
    <row r="6259" spans="1:10" x14ac:dyDescent="0.3">
      <c r="A6259" s="151">
        <v>6258</v>
      </c>
      <c r="B6259" s="151" t="s">
        <v>13197</v>
      </c>
      <c r="C6259" s="151" t="s">
        <v>13198</v>
      </c>
      <c r="D6259" s="151" t="s">
        <v>13199</v>
      </c>
      <c r="E6259" s="151" t="s">
        <v>13200</v>
      </c>
      <c r="F6259" s="151">
        <v>1</v>
      </c>
      <c r="G6259" s="151" t="s">
        <v>6757</v>
      </c>
      <c r="H6259" s="153">
        <v>9</v>
      </c>
      <c r="I6259" s="151">
        <v>17</v>
      </c>
      <c r="J6259" s="154" t="s">
        <v>72</v>
      </c>
    </row>
    <row r="6260" spans="1:10" x14ac:dyDescent="0.3">
      <c r="A6260" s="151">
        <v>6259</v>
      </c>
      <c r="B6260" s="151" t="s">
        <v>13201</v>
      </c>
      <c r="C6260" s="151" t="s">
        <v>13202</v>
      </c>
      <c r="D6260" s="151" t="s">
        <v>13199</v>
      </c>
      <c r="E6260" s="151" t="s">
        <v>13200</v>
      </c>
      <c r="F6260" s="151">
        <v>1</v>
      </c>
      <c r="G6260" s="151" t="s">
        <v>6757</v>
      </c>
      <c r="H6260" s="153">
        <v>9</v>
      </c>
      <c r="I6260" s="151">
        <v>17</v>
      </c>
      <c r="J6260" s="154" t="s">
        <v>72</v>
      </c>
    </row>
    <row r="6261" spans="1:10" x14ac:dyDescent="0.3">
      <c r="A6261" s="151">
        <v>6260</v>
      </c>
      <c r="B6261" s="151" t="s">
        <v>13203</v>
      </c>
      <c r="C6261" s="151" t="s">
        <v>13204</v>
      </c>
      <c r="D6261" s="151" t="s">
        <v>13199</v>
      </c>
      <c r="E6261" s="151" t="s">
        <v>13200</v>
      </c>
      <c r="F6261" s="151">
        <v>1</v>
      </c>
      <c r="G6261" s="151" t="s">
        <v>6757</v>
      </c>
      <c r="H6261" s="153">
        <v>9</v>
      </c>
      <c r="I6261" s="151">
        <v>17</v>
      </c>
      <c r="J6261" s="154" t="s">
        <v>72</v>
      </c>
    </row>
    <row r="6262" spans="1:10" x14ac:dyDescent="0.3">
      <c r="A6262" s="151">
        <v>6261</v>
      </c>
      <c r="B6262" s="151" t="s">
        <v>13205</v>
      </c>
      <c r="C6262" s="151" t="s">
        <v>13206</v>
      </c>
      <c r="D6262" s="151" t="s">
        <v>13199</v>
      </c>
      <c r="E6262" s="151" t="s">
        <v>13200</v>
      </c>
      <c r="F6262" s="151">
        <v>1</v>
      </c>
      <c r="G6262" s="151" t="s">
        <v>6757</v>
      </c>
      <c r="H6262" s="153">
        <v>9</v>
      </c>
      <c r="I6262" s="151">
        <v>17</v>
      </c>
      <c r="J6262" s="154" t="s">
        <v>72</v>
      </c>
    </row>
    <row r="6263" spans="1:10" x14ac:dyDescent="0.3">
      <c r="A6263" s="151">
        <v>6262</v>
      </c>
      <c r="B6263" s="151" t="s">
        <v>13207</v>
      </c>
      <c r="C6263" s="151" t="s">
        <v>13208</v>
      </c>
      <c r="D6263" s="151" t="s">
        <v>13199</v>
      </c>
      <c r="E6263" s="151" t="s">
        <v>13200</v>
      </c>
      <c r="F6263" s="151">
        <v>1</v>
      </c>
      <c r="G6263" s="151" t="s">
        <v>6757</v>
      </c>
      <c r="H6263" s="153">
        <v>9</v>
      </c>
      <c r="I6263" s="151">
        <v>17</v>
      </c>
      <c r="J6263" s="154" t="s">
        <v>72</v>
      </c>
    </row>
    <row r="6264" spans="1:10" x14ac:dyDescent="0.3">
      <c r="A6264" s="151">
        <v>6263</v>
      </c>
      <c r="B6264" s="151" t="s">
        <v>13209</v>
      </c>
      <c r="C6264" s="151" t="s">
        <v>13210</v>
      </c>
      <c r="D6264" s="151" t="s">
        <v>13199</v>
      </c>
      <c r="E6264" s="151" t="s">
        <v>13200</v>
      </c>
      <c r="F6264" s="151">
        <v>1</v>
      </c>
      <c r="G6264" s="151" t="s">
        <v>6757</v>
      </c>
      <c r="H6264" s="153">
        <v>9</v>
      </c>
      <c r="I6264" s="151">
        <v>17</v>
      </c>
      <c r="J6264" s="154" t="s">
        <v>72</v>
      </c>
    </row>
    <row r="6265" spans="1:10" x14ac:dyDescent="0.3">
      <c r="A6265" s="151">
        <v>6264</v>
      </c>
      <c r="B6265" s="151" t="s">
        <v>13211</v>
      </c>
      <c r="C6265" s="151" t="s">
        <v>13212</v>
      </c>
      <c r="D6265" s="151" t="s">
        <v>13199</v>
      </c>
      <c r="E6265" s="151" t="s">
        <v>13200</v>
      </c>
      <c r="F6265" s="151">
        <v>1</v>
      </c>
      <c r="G6265" s="151" t="s">
        <v>6757</v>
      </c>
      <c r="H6265" s="153">
        <v>8</v>
      </c>
      <c r="I6265" s="151">
        <v>16</v>
      </c>
      <c r="J6265" s="154" t="s">
        <v>161</v>
      </c>
    </row>
    <row r="6266" spans="1:10" x14ac:dyDescent="0.3">
      <c r="A6266" s="151">
        <v>6265</v>
      </c>
      <c r="B6266" s="151" t="s">
        <v>13213</v>
      </c>
      <c r="C6266" s="151" t="s">
        <v>13214</v>
      </c>
      <c r="D6266" s="151" t="s">
        <v>13199</v>
      </c>
      <c r="E6266" s="151" t="s">
        <v>13200</v>
      </c>
      <c r="F6266" s="151">
        <v>1</v>
      </c>
      <c r="G6266" s="151" t="s">
        <v>6757</v>
      </c>
      <c r="H6266" s="153">
        <v>9</v>
      </c>
      <c r="I6266" s="151">
        <v>17</v>
      </c>
      <c r="J6266" s="154" t="s">
        <v>72</v>
      </c>
    </row>
    <row r="6267" spans="1:10" x14ac:dyDescent="0.3">
      <c r="A6267" s="151">
        <v>6266</v>
      </c>
      <c r="B6267" s="151" t="s">
        <v>13215</v>
      </c>
      <c r="C6267" s="151" t="s">
        <v>13216</v>
      </c>
      <c r="D6267" s="151" t="s">
        <v>13199</v>
      </c>
      <c r="E6267" s="151" t="s">
        <v>13200</v>
      </c>
      <c r="F6267" s="151">
        <v>1</v>
      </c>
      <c r="G6267" s="151" t="s">
        <v>6757</v>
      </c>
      <c r="H6267" s="153">
        <v>8</v>
      </c>
      <c r="I6267" s="151">
        <v>16</v>
      </c>
      <c r="J6267" s="154" t="s">
        <v>161</v>
      </c>
    </row>
    <row r="6268" spans="1:10" x14ac:dyDescent="0.3">
      <c r="A6268" s="151">
        <v>6267</v>
      </c>
      <c r="B6268" s="151" t="s">
        <v>13217</v>
      </c>
      <c r="C6268" s="151" t="s">
        <v>13218</v>
      </c>
      <c r="D6268" s="151" t="s">
        <v>13199</v>
      </c>
      <c r="E6268" s="151" t="s">
        <v>13200</v>
      </c>
      <c r="F6268" s="151">
        <v>1</v>
      </c>
      <c r="G6268" s="151" t="s">
        <v>6757</v>
      </c>
      <c r="H6268" s="153">
        <v>8</v>
      </c>
      <c r="I6268" s="151">
        <v>16</v>
      </c>
      <c r="J6268" s="154" t="s">
        <v>161</v>
      </c>
    </row>
    <row r="6269" spans="1:10" x14ac:dyDescent="0.3">
      <c r="A6269" s="151">
        <v>6268</v>
      </c>
      <c r="B6269" s="151" t="s">
        <v>13219</v>
      </c>
      <c r="C6269" s="151" t="s">
        <v>13220</v>
      </c>
      <c r="D6269" s="151" t="s">
        <v>13199</v>
      </c>
      <c r="E6269" s="151" t="s">
        <v>13200</v>
      </c>
      <c r="F6269" s="151">
        <v>1</v>
      </c>
      <c r="G6269" s="151" t="s">
        <v>6757</v>
      </c>
      <c r="H6269" s="153">
        <v>8</v>
      </c>
      <c r="I6269" s="151">
        <v>16</v>
      </c>
      <c r="J6269" s="154" t="s">
        <v>161</v>
      </c>
    </row>
    <row r="6270" spans="1:10" x14ac:dyDescent="0.3">
      <c r="A6270" s="151">
        <v>6269</v>
      </c>
      <c r="B6270" s="151" t="s">
        <v>13221</v>
      </c>
      <c r="C6270" s="151" t="s">
        <v>13222</v>
      </c>
      <c r="D6270" s="151" t="s">
        <v>13199</v>
      </c>
      <c r="E6270" s="151" t="s">
        <v>13200</v>
      </c>
      <c r="F6270" s="151">
        <v>1</v>
      </c>
      <c r="G6270" s="151" t="s">
        <v>6757</v>
      </c>
      <c r="H6270" s="153">
        <v>9</v>
      </c>
      <c r="I6270" s="151">
        <v>17</v>
      </c>
      <c r="J6270" s="154" t="s">
        <v>72</v>
      </c>
    </row>
    <row r="6271" spans="1:10" x14ac:dyDescent="0.3">
      <c r="A6271" s="151">
        <v>6270</v>
      </c>
      <c r="B6271" s="151" t="s">
        <v>13223</v>
      </c>
      <c r="C6271" s="151" t="s">
        <v>13224</v>
      </c>
      <c r="D6271" s="151" t="s">
        <v>13199</v>
      </c>
      <c r="E6271" s="151" t="s">
        <v>13200</v>
      </c>
      <c r="F6271" s="151">
        <v>1</v>
      </c>
      <c r="G6271" s="151" t="s">
        <v>6757</v>
      </c>
      <c r="H6271" s="153">
        <v>9</v>
      </c>
      <c r="I6271" s="151">
        <v>17</v>
      </c>
      <c r="J6271" s="154" t="s">
        <v>72</v>
      </c>
    </row>
    <row r="6272" spans="1:10" x14ac:dyDescent="0.3">
      <c r="A6272" s="151">
        <v>6271</v>
      </c>
      <c r="B6272" s="151" t="s">
        <v>13225</v>
      </c>
      <c r="C6272" s="151" t="s">
        <v>13226</v>
      </c>
      <c r="D6272" s="151" t="s">
        <v>13227</v>
      </c>
      <c r="E6272" s="151" t="s">
        <v>13228</v>
      </c>
      <c r="F6272" s="151">
        <v>1</v>
      </c>
      <c r="G6272" s="151" t="s">
        <v>6757</v>
      </c>
      <c r="H6272" s="153">
        <v>9</v>
      </c>
      <c r="I6272" s="151">
        <v>17</v>
      </c>
      <c r="J6272" s="154" t="s">
        <v>72</v>
      </c>
    </row>
    <row r="6273" spans="1:10" x14ac:dyDescent="0.3">
      <c r="A6273" s="151">
        <v>6272</v>
      </c>
      <c r="B6273" s="151" t="s">
        <v>13229</v>
      </c>
      <c r="C6273" s="151" t="s">
        <v>13230</v>
      </c>
      <c r="D6273" s="151" t="s">
        <v>13227</v>
      </c>
      <c r="E6273" s="151" t="s">
        <v>13228</v>
      </c>
      <c r="F6273" s="151">
        <v>1</v>
      </c>
      <c r="G6273" s="151" t="s">
        <v>6757</v>
      </c>
      <c r="H6273" s="153">
        <v>9</v>
      </c>
      <c r="I6273" s="151">
        <v>17</v>
      </c>
      <c r="J6273" s="154" t="s">
        <v>72</v>
      </c>
    </row>
    <row r="6274" spans="1:10" x14ac:dyDescent="0.3">
      <c r="A6274" s="151">
        <v>6273</v>
      </c>
      <c r="B6274" s="151" t="s">
        <v>13231</v>
      </c>
      <c r="C6274" s="151" t="s">
        <v>13232</v>
      </c>
      <c r="D6274" s="151" t="s">
        <v>13227</v>
      </c>
      <c r="E6274" s="151" t="s">
        <v>13228</v>
      </c>
      <c r="F6274" s="151">
        <v>1</v>
      </c>
      <c r="G6274" s="151" t="s">
        <v>6757</v>
      </c>
      <c r="H6274" s="153">
        <v>9</v>
      </c>
      <c r="I6274" s="151">
        <v>17</v>
      </c>
      <c r="J6274" s="154" t="s">
        <v>72</v>
      </c>
    </row>
    <row r="6275" spans="1:10" x14ac:dyDescent="0.3">
      <c r="A6275" s="151">
        <v>6274</v>
      </c>
      <c r="B6275" s="151" t="s">
        <v>13233</v>
      </c>
      <c r="C6275" s="151" t="s">
        <v>13234</v>
      </c>
      <c r="D6275" s="151" t="s">
        <v>13227</v>
      </c>
      <c r="E6275" s="151" t="s">
        <v>13228</v>
      </c>
      <c r="F6275" s="151">
        <v>1</v>
      </c>
      <c r="G6275" s="151" t="s">
        <v>6757</v>
      </c>
      <c r="H6275" s="153">
        <v>6</v>
      </c>
      <c r="I6275" s="151">
        <v>8</v>
      </c>
      <c r="J6275" s="154" t="s">
        <v>277</v>
      </c>
    </row>
    <row r="6276" spans="1:10" x14ac:dyDescent="0.3">
      <c r="A6276" s="151">
        <v>6275</v>
      </c>
      <c r="B6276" s="151" t="s">
        <v>13235</v>
      </c>
      <c r="C6276" s="151" t="s">
        <v>13236</v>
      </c>
      <c r="D6276" s="151" t="s">
        <v>13227</v>
      </c>
      <c r="E6276" s="151" t="s">
        <v>13228</v>
      </c>
      <c r="F6276" s="151">
        <v>1</v>
      </c>
      <c r="G6276" s="151" t="s">
        <v>6757</v>
      </c>
      <c r="H6276" s="153">
        <v>6</v>
      </c>
      <c r="I6276" s="151">
        <v>8</v>
      </c>
      <c r="J6276" s="154" t="s">
        <v>277</v>
      </c>
    </row>
    <row r="6277" spans="1:10" x14ac:dyDescent="0.3">
      <c r="A6277" s="151">
        <v>6276</v>
      </c>
      <c r="B6277" s="151" t="s">
        <v>13237</v>
      </c>
      <c r="C6277" s="151" t="s">
        <v>13238</v>
      </c>
      <c r="D6277" s="151" t="s">
        <v>13227</v>
      </c>
      <c r="E6277" s="151" t="s">
        <v>13228</v>
      </c>
      <c r="F6277" s="151">
        <v>1</v>
      </c>
      <c r="G6277" s="151" t="s">
        <v>6757</v>
      </c>
      <c r="H6277" s="153">
        <v>6</v>
      </c>
      <c r="I6277" s="151">
        <v>8</v>
      </c>
      <c r="J6277" s="154" t="s">
        <v>277</v>
      </c>
    </row>
    <row r="6278" spans="1:10" x14ac:dyDescent="0.3">
      <c r="A6278" s="151">
        <v>6277</v>
      </c>
      <c r="B6278" s="151" t="s">
        <v>13239</v>
      </c>
      <c r="C6278" s="151" t="s">
        <v>13240</v>
      </c>
      <c r="D6278" s="151" t="s">
        <v>13227</v>
      </c>
      <c r="E6278" s="151" t="s">
        <v>13228</v>
      </c>
      <c r="F6278" s="151">
        <v>1</v>
      </c>
      <c r="G6278" s="151" t="s">
        <v>6757</v>
      </c>
      <c r="H6278" s="153">
        <v>6</v>
      </c>
      <c r="I6278" s="151">
        <v>8</v>
      </c>
      <c r="J6278" s="154" t="s">
        <v>277</v>
      </c>
    </row>
    <row r="6279" spans="1:10" x14ac:dyDescent="0.3">
      <c r="A6279" s="151">
        <v>6278</v>
      </c>
      <c r="B6279" s="151" t="s">
        <v>13241</v>
      </c>
      <c r="C6279" s="151" t="s">
        <v>13242</v>
      </c>
      <c r="D6279" s="151" t="s">
        <v>13227</v>
      </c>
      <c r="E6279" s="151" t="s">
        <v>13228</v>
      </c>
      <c r="F6279" s="151">
        <v>1</v>
      </c>
      <c r="G6279" s="151" t="s">
        <v>6757</v>
      </c>
      <c r="H6279" s="153">
        <v>6</v>
      </c>
      <c r="I6279" s="151">
        <v>8</v>
      </c>
      <c r="J6279" s="154" t="s">
        <v>277</v>
      </c>
    </row>
    <row r="6280" spans="1:10" x14ac:dyDescent="0.3">
      <c r="A6280" s="151">
        <v>6279</v>
      </c>
      <c r="B6280" s="151" t="s">
        <v>13243</v>
      </c>
      <c r="C6280" s="151" t="s">
        <v>13244</v>
      </c>
      <c r="D6280" s="151" t="s">
        <v>13227</v>
      </c>
      <c r="E6280" s="151" t="s">
        <v>13228</v>
      </c>
      <c r="F6280" s="151">
        <v>1</v>
      </c>
      <c r="G6280" s="151" t="s">
        <v>6757</v>
      </c>
      <c r="H6280" s="153">
        <v>9</v>
      </c>
      <c r="I6280" s="151">
        <v>17</v>
      </c>
      <c r="J6280" s="154" t="s">
        <v>72</v>
      </c>
    </row>
    <row r="6281" spans="1:10" x14ac:dyDescent="0.3">
      <c r="A6281" s="151">
        <v>6280</v>
      </c>
      <c r="B6281" s="151" t="s">
        <v>13245</v>
      </c>
      <c r="C6281" s="151" t="s">
        <v>13246</v>
      </c>
      <c r="D6281" s="151" t="s">
        <v>13227</v>
      </c>
      <c r="E6281" s="151" t="s">
        <v>13228</v>
      </c>
      <c r="F6281" s="151">
        <v>1</v>
      </c>
      <c r="G6281" s="151" t="s">
        <v>6757</v>
      </c>
      <c r="H6281" s="153">
        <v>9</v>
      </c>
      <c r="I6281" s="151">
        <v>17</v>
      </c>
      <c r="J6281" s="154" t="s">
        <v>72</v>
      </c>
    </row>
    <row r="6282" spans="1:10" x14ac:dyDescent="0.3">
      <c r="A6282" s="151">
        <v>6281</v>
      </c>
      <c r="B6282" s="151" t="s">
        <v>13247</v>
      </c>
      <c r="C6282" s="151" t="s">
        <v>13248</v>
      </c>
      <c r="D6282" s="151" t="s">
        <v>13227</v>
      </c>
      <c r="E6282" s="151" t="s">
        <v>13228</v>
      </c>
      <c r="F6282" s="151">
        <v>1</v>
      </c>
      <c r="G6282" s="151" t="s">
        <v>6757</v>
      </c>
      <c r="H6282" s="153">
        <v>6</v>
      </c>
      <c r="I6282" s="151">
        <v>8</v>
      </c>
      <c r="J6282" s="154" t="s">
        <v>277</v>
      </c>
    </row>
    <row r="6283" spans="1:10" x14ac:dyDescent="0.3">
      <c r="A6283" s="151">
        <v>6282</v>
      </c>
      <c r="B6283" s="151" t="s">
        <v>13249</v>
      </c>
      <c r="C6283" s="151" t="s">
        <v>13250</v>
      </c>
      <c r="D6283" s="151" t="s">
        <v>13227</v>
      </c>
      <c r="E6283" s="151" t="s">
        <v>13228</v>
      </c>
      <c r="F6283" s="151">
        <v>1</v>
      </c>
      <c r="G6283" s="151" t="s">
        <v>6757</v>
      </c>
      <c r="H6283" s="153">
        <v>9</v>
      </c>
      <c r="I6283" s="151">
        <v>17</v>
      </c>
      <c r="J6283" s="154" t="s">
        <v>72</v>
      </c>
    </row>
    <row r="6284" spans="1:10" x14ac:dyDescent="0.3">
      <c r="A6284" s="151">
        <v>6283</v>
      </c>
      <c r="B6284" s="151" t="s">
        <v>13251</v>
      </c>
      <c r="C6284" s="151" t="s">
        <v>13252</v>
      </c>
      <c r="D6284" s="151" t="s">
        <v>13227</v>
      </c>
      <c r="E6284" s="151" t="s">
        <v>13228</v>
      </c>
      <c r="F6284" s="151">
        <v>1</v>
      </c>
      <c r="G6284" s="151" t="s">
        <v>6757</v>
      </c>
      <c r="H6284" s="153">
        <v>9</v>
      </c>
      <c r="I6284" s="151">
        <v>17</v>
      </c>
      <c r="J6284" s="154" t="s">
        <v>72</v>
      </c>
    </row>
    <row r="6285" spans="1:10" x14ac:dyDescent="0.3">
      <c r="A6285" s="151">
        <v>6284</v>
      </c>
      <c r="B6285" s="151" t="s">
        <v>13253</v>
      </c>
      <c r="C6285" s="151" t="s">
        <v>13254</v>
      </c>
      <c r="D6285" s="151" t="s">
        <v>13227</v>
      </c>
      <c r="E6285" s="151" t="s">
        <v>13228</v>
      </c>
      <c r="F6285" s="151">
        <v>1</v>
      </c>
      <c r="G6285" s="151" t="s">
        <v>6757</v>
      </c>
      <c r="H6285" s="153">
        <v>9</v>
      </c>
      <c r="I6285" s="151">
        <v>17</v>
      </c>
      <c r="J6285" s="154" t="s">
        <v>72</v>
      </c>
    </row>
    <row r="6286" spans="1:10" x14ac:dyDescent="0.3">
      <c r="A6286" s="151">
        <v>6285</v>
      </c>
      <c r="B6286" s="151" t="s">
        <v>13255</v>
      </c>
      <c r="C6286" s="151" t="s">
        <v>13256</v>
      </c>
      <c r="D6286" s="151" t="s">
        <v>13227</v>
      </c>
      <c r="E6286" s="151" t="s">
        <v>13228</v>
      </c>
      <c r="F6286" s="151">
        <v>1</v>
      </c>
      <c r="G6286" s="151" t="s">
        <v>6757</v>
      </c>
      <c r="H6286" s="153">
        <v>9</v>
      </c>
      <c r="I6286" s="151">
        <v>17</v>
      </c>
      <c r="J6286" s="154" t="s">
        <v>72</v>
      </c>
    </row>
    <row r="6287" spans="1:10" x14ac:dyDescent="0.3">
      <c r="A6287" s="151">
        <v>6286</v>
      </c>
      <c r="B6287" s="151" t="s">
        <v>13257</v>
      </c>
      <c r="C6287" s="151" t="s">
        <v>13258</v>
      </c>
      <c r="D6287" s="151" t="s">
        <v>13259</v>
      </c>
      <c r="E6287" s="151" t="s">
        <v>13260</v>
      </c>
      <c r="F6287" s="151">
        <v>8</v>
      </c>
      <c r="G6287" s="151" t="s">
        <v>1141</v>
      </c>
      <c r="H6287" s="153">
        <v>9</v>
      </c>
      <c r="I6287" s="151">
        <v>17</v>
      </c>
      <c r="J6287" s="154" t="s">
        <v>72</v>
      </c>
    </row>
    <row r="6288" spans="1:10" x14ac:dyDescent="0.3">
      <c r="A6288" s="151">
        <v>6287</v>
      </c>
      <c r="B6288" s="151" t="s">
        <v>13261</v>
      </c>
      <c r="C6288" s="151" t="s">
        <v>13262</v>
      </c>
      <c r="D6288" s="151" t="s">
        <v>13259</v>
      </c>
      <c r="E6288" s="151" t="s">
        <v>13260</v>
      </c>
      <c r="F6288" s="151">
        <v>8</v>
      </c>
      <c r="G6288" s="151" t="s">
        <v>1141</v>
      </c>
      <c r="H6288" s="153">
        <v>8</v>
      </c>
      <c r="I6288" s="151">
        <v>16</v>
      </c>
      <c r="J6288" s="154" t="s">
        <v>161</v>
      </c>
    </row>
    <row r="6289" spans="1:10" x14ac:dyDescent="0.3">
      <c r="A6289" s="151">
        <v>6288</v>
      </c>
      <c r="B6289" s="151" t="s">
        <v>13263</v>
      </c>
      <c r="C6289" s="151" t="s">
        <v>13264</v>
      </c>
      <c r="D6289" s="151" t="s">
        <v>13259</v>
      </c>
      <c r="E6289" s="151" t="s">
        <v>13260</v>
      </c>
      <c r="F6289" s="151">
        <v>8</v>
      </c>
      <c r="G6289" s="151" t="s">
        <v>1141</v>
      </c>
      <c r="H6289" s="153">
        <v>8</v>
      </c>
      <c r="I6289" s="151">
        <v>16</v>
      </c>
      <c r="J6289" s="154" t="s">
        <v>161</v>
      </c>
    </row>
    <row r="6290" spans="1:10" x14ac:dyDescent="0.3">
      <c r="A6290" s="151">
        <v>6289</v>
      </c>
      <c r="B6290" s="151" t="s">
        <v>13265</v>
      </c>
      <c r="C6290" s="151" t="s">
        <v>13266</v>
      </c>
      <c r="D6290" s="151" t="s">
        <v>13259</v>
      </c>
      <c r="E6290" s="151" t="s">
        <v>13260</v>
      </c>
      <c r="F6290" s="151">
        <v>8</v>
      </c>
      <c r="G6290" s="151" t="s">
        <v>1141</v>
      </c>
      <c r="H6290" s="153">
        <v>8</v>
      </c>
      <c r="I6290" s="151">
        <v>16</v>
      </c>
      <c r="J6290" s="154" t="s">
        <v>161</v>
      </c>
    </row>
    <row r="6291" spans="1:10" x14ac:dyDescent="0.3">
      <c r="A6291" s="151">
        <v>6290</v>
      </c>
      <c r="B6291" s="151" t="s">
        <v>13267</v>
      </c>
      <c r="C6291" s="151" t="s">
        <v>13268</v>
      </c>
      <c r="D6291" s="151" t="s">
        <v>13259</v>
      </c>
      <c r="E6291" s="151" t="s">
        <v>13260</v>
      </c>
      <c r="F6291" s="151">
        <v>8</v>
      </c>
      <c r="G6291" s="151" t="s">
        <v>1141</v>
      </c>
      <c r="H6291" s="153">
        <v>8</v>
      </c>
      <c r="I6291" s="151">
        <v>16</v>
      </c>
      <c r="J6291" s="154" t="s">
        <v>161</v>
      </c>
    </row>
    <row r="6292" spans="1:10" x14ac:dyDescent="0.3">
      <c r="A6292" s="151">
        <v>6291</v>
      </c>
      <c r="B6292" s="151" t="s">
        <v>13269</v>
      </c>
      <c r="C6292" s="151" t="s">
        <v>13270</v>
      </c>
      <c r="D6292" s="151" t="s">
        <v>13259</v>
      </c>
      <c r="E6292" s="151" t="s">
        <v>13260</v>
      </c>
      <c r="F6292" s="151">
        <v>8</v>
      </c>
      <c r="G6292" s="151" t="s">
        <v>1141</v>
      </c>
      <c r="H6292" s="153">
        <v>8</v>
      </c>
      <c r="I6292" s="151">
        <v>16</v>
      </c>
      <c r="J6292" s="154" t="s">
        <v>161</v>
      </c>
    </row>
    <row r="6293" spans="1:10" x14ac:dyDescent="0.3">
      <c r="A6293" s="151">
        <v>6292</v>
      </c>
      <c r="B6293" s="151" t="s">
        <v>13271</v>
      </c>
      <c r="C6293" s="151" t="s">
        <v>13272</v>
      </c>
      <c r="D6293" s="151" t="s">
        <v>13259</v>
      </c>
      <c r="E6293" s="151" t="s">
        <v>13260</v>
      </c>
      <c r="F6293" s="151">
        <v>8</v>
      </c>
      <c r="G6293" s="151" t="s">
        <v>1141</v>
      </c>
      <c r="H6293" s="153">
        <v>8</v>
      </c>
      <c r="I6293" s="151">
        <v>16</v>
      </c>
      <c r="J6293" s="154" t="s">
        <v>161</v>
      </c>
    </row>
    <row r="6294" spans="1:10" x14ac:dyDescent="0.3">
      <c r="A6294" s="151">
        <v>6293</v>
      </c>
      <c r="B6294" s="151" t="s">
        <v>13273</v>
      </c>
      <c r="C6294" s="151" t="s">
        <v>13274</v>
      </c>
      <c r="D6294" s="151" t="s">
        <v>13259</v>
      </c>
      <c r="E6294" s="151" t="s">
        <v>13260</v>
      </c>
      <c r="F6294" s="151">
        <v>8</v>
      </c>
      <c r="G6294" s="151" t="s">
        <v>1141</v>
      </c>
      <c r="H6294" s="153">
        <v>9</v>
      </c>
      <c r="I6294" s="151">
        <v>17</v>
      </c>
      <c r="J6294" s="154" t="s">
        <v>72</v>
      </c>
    </row>
    <row r="6295" spans="1:10" x14ac:dyDescent="0.3">
      <c r="A6295" s="151">
        <v>6294</v>
      </c>
      <c r="B6295" s="151" t="s">
        <v>13275</v>
      </c>
      <c r="C6295" s="151" t="s">
        <v>13276</v>
      </c>
      <c r="D6295" s="151" t="s">
        <v>13259</v>
      </c>
      <c r="E6295" s="151" t="s">
        <v>13260</v>
      </c>
      <c r="F6295" s="151">
        <v>8</v>
      </c>
      <c r="G6295" s="151" t="s">
        <v>1141</v>
      </c>
      <c r="H6295" s="153">
        <v>9</v>
      </c>
      <c r="I6295" s="151">
        <v>17</v>
      </c>
      <c r="J6295" s="154" t="s">
        <v>72</v>
      </c>
    </row>
    <row r="6296" spans="1:10" x14ac:dyDescent="0.3">
      <c r="A6296" s="151">
        <v>6295</v>
      </c>
      <c r="B6296" s="151" t="s">
        <v>13277</v>
      </c>
      <c r="C6296" s="151" t="s">
        <v>13278</v>
      </c>
      <c r="D6296" s="151" t="s">
        <v>13259</v>
      </c>
      <c r="E6296" s="151" t="s">
        <v>13260</v>
      </c>
      <c r="F6296" s="151">
        <v>8</v>
      </c>
      <c r="G6296" s="151" t="s">
        <v>1141</v>
      </c>
      <c r="H6296" s="153">
        <v>9</v>
      </c>
      <c r="I6296" s="151">
        <v>17</v>
      </c>
      <c r="J6296" s="154" t="s">
        <v>72</v>
      </c>
    </row>
    <row r="6297" spans="1:10" x14ac:dyDescent="0.3">
      <c r="A6297" s="151">
        <v>6296</v>
      </c>
      <c r="B6297" s="151" t="s">
        <v>13279</v>
      </c>
      <c r="C6297" s="151" t="s">
        <v>13280</v>
      </c>
      <c r="D6297" s="151" t="s">
        <v>13259</v>
      </c>
      <c r="E6297" s="151" t="s">
        <v>13260</v>
      </c>
      <c r="F6297" s="151">
        <v>8</v>
      </c>
      <c r="G6297" s="151" t="s">
        <v>1141</v>
      </c>
      <c r="H6297" s="153">
        <v>9</v>
      </c>
      <c r="I6297" s="151">
        <v>17</v>
      </c>
      <c r="J6297" s="154" t="s">
        <v>72</v>
      </c>
    </row>
    <row r="6298" spans="1:10" x14ac:dyDescent="0.3">
      <c r="A6298" s="151">
        <v>6297</v>
      </c>
      <c r="B6298" s="151" t="s">
        <v>13281</v>
      </c>
      <c r="C6298" s="151" t="s">
        <v>13282</v>
      </c>
      <c r="D6298" s="151" t="s">
        <v>13259</v>
      </c>
      <c r="E6298" s="151" t="s">
        <v>13260</v>
      </c>
      <c r="F6298" s="151">
        <v>8</v>
      </c>
      <c r="G6298" s="151" t="s">
        <v>1141</v>
      </c>
      <c r="H6298" s="153">
        <v>8</v>
      </c>
      <c r="I6298" s="151">
        <v>16</v>
      </c>
      <c r="J6298" s="154" t="s">
        <v>161</v>
      </c>
    </row>
    <row r="6299" spans="1:10" x14ac:dyDescent="0.3">
      <c r="A6299" s="151">
        <v>6298</v>
      </c>
      <c r="B6299" s="151" t="s">
        <v>13283</v>
      </c>
      <c r="C6299" s="151" t="s">
        <v>13284</v>
      </c>
      <c r="D6299" s="151" t="s">
        <v>13259</v>
      </c>
      <c r="E6299" s="151" t="s">
        <v>13260</v>
      </c>
      <c r="F6299" s="151">
        <v>8</v>
      </c>
      <c r="G6299" s="151" t="s">
        <v>1141</v>
      </c>
      <c r="H6299" s="153">
        <v>8</v>
      </c>
      <c r="I6299" s="151">
        <v>16</v>
      </c>
      <c r="J6299" s="154" t="s">
        <v>161</v>
      </c>
    </row>
    <row r="6300" spans="1:10" x14ac:dyDescent="0.3">
      <c r="A6300" s="151">
        <v>6299</v>
      </c>
      <c r="B6300" s="151" t="s">
        <v>13285</v>
      </c>
      <c r="C6300" s="151" t="s">
        <v>13286</v>
      </c>
      <c r="D6300" s="151" t="s">
        <v>13259</v>
      </c>
      <c r="E6300" s="151" t="s">
        <v>13260</v>
      </c>
      <c r="F6300" s="151">
        <v>8</v>
      </c>
      <c r="G6300" s="151" t="s">
        <v>1141</v>
      </c>
      <c r="H6300" s="153">
        <v>8</v>
      </c>
      <c r="I6300" s="151">
        <v>16</v>
      </c>
      <c r="J6300" s="154" t="s">
        <v>161</v>
      </c>
    </row>
    <row r="6301" spans="1:10" x14ac:dyDescent="0.3">
      <c r="A6301" s="151">
        <v>6300</v>
      </c>
      <c r="B6301" s="151" t="s">
        <v>13287</v>
      </c>
      <c r="C6301" s="151" t="s">
        <v>13288</v>
      </c>
      <c r="D6301" s="151" t="s">
        <v>13259</v>
      </c>
      <c r="E6301" s="151" t="s">
        <v>13260</v>
      </c>
      <c r="F6301" s="151">
        <v>8</v>
      </c>
      <c r="G6301" s="151" t="s">
        <v>1141</v>
      </c>
      <c r="H6301" s="153">
        <v>8</v>
      </c>
      <c r="I6301" s="151">
        <v>16</v>
      </c>
      <c r="J6301" s="154" t="s">
        <v>161</v>
      </c>
    </row>
    <row r="6302" spans="1:10" x14ac:dyDescent="0.3">
      <c r="A6302" s="151">
        <v>6301</v>
      </c>
      <c r="B6302" s="151" t="s">
        <v>13289</v>
      </c>
      <c r="C6302" s="151" t="s">
        <v>13290</v>
      </c>
      <c r="D6302" s="151" t="s">
        <v>13259</v>
      </c>
      <c r="E6302" s="151" t="s">
        <v>13260</v>
      </c>
      <c r="F6302" s="151">
        <v>8</v>
      </c>
      <c r="G6302" s="151" t="s">
        <v>1141</v>
      </c>
      <c r="H6302" s="153">
        <v>9</v>
      </c>
      <c r="I6302" s="151">
        <v>17</v>
      </c>
      <c r="J6302" s="154" t="s">
        <v>72</v>
      </c>
    </row>
    <row r="6303" spans="1:10" x14ac:dyDescent="0.3">
      <c r="A6303" s="151">
        <v>6302</v>
      </c>
      <c r="B6303" s="151" t="s">
        <v>13291</v>
      </c>
      <c r="C6303" s="151" t="s">
        <v>13292</v>
      </c>
      <c r="D6303" s="151" t="s">
        <v>13259</v>
      </c>
      <c r="E6303" s="151" t="s">
        <v>13260</v>
      </c>
      <c r="F6303" s="151">
        <v>8</v>
      </c>
      <c r="G6303" s="151" t="s">
        <v>1141</v>
      </c>
      <c r="H6303" s="153">
        <v>9</v>
      </c>
      <c r="I6303" s="151">
        <v>17</v>
      </c>
      <c r="J6303" s="154" t="s">
        <v>88</v>
      </c>
    </row>
    <row r="6304" spans="1:10" x14ac:dyDescent="0.3">
      <c r="A6304" s="151">
        <v>6303</v>
      </c>
      <c r="B6304" s="151" t="s">
        <v>13293</v>
      </c>
      <c r="C6304" s="151" t="s">
        <v>13294</v>
      </c>
      <c r="D6304" s="151" t="s">
        <v>13259</v>
      </c>
      <c r="E6304" s="151" t="s">
        <v>13260</v>
      </c>
      <c r="F6304" s="151">
        <v>8</v>
      </c>
      <c r="G6304" s="151" t="s">
        <v>1141</v>
      </c>
      <c r="H6304" s="153">
        <v>9</v>
      </c>
      <c r="I6304" s="151">
        <v>17</v>
      </c>
      <c r="J6304" s="154" t="s">
        <v>88</v>
      </c>
    </row>
    <row r="6305" spans="1:10" x14ac:dyDescent="0.3">
      <c r="A6305" s="151">
        <v>6304</v>
      </c>
      <c r="B6305" s="151" t="s">
        <v>13295</v>
      </c>
      <c r="C6305" s="151" t="s">
        <v>13296</v>
      </c>
      <c r="D6305" s="151" t="s">
        <v>13259</v>
      </c>
      <c r="E6305" s="151" t="s">
        <v>13260</v>
      </c>
      <c r="F6305" s="151">
        <v>8</v>
      </c>
      <c r="G6305" s="151" t="s">
        <v>1141</v>
      </c>
      <c r="H6305" s="153">
        <v>9</v>
      </c>
      <c r="I6305" s="151">
        <v>17</v>
      </c>
      <c r="J6305" s="154" t="s">
        <v>72</v>
      </c>
    </row>
    <row r="6306" spans="1:10" x14ac:dyDescent="0.3">
      <c r="A6306" s="151">
        <v>6305</v>
      </c>
      <c r="B6306" s="151" t="s">
        <v>13297</v>
      </c>
      <c r="C6306" s="151" t="s">
        <v>13298</v>
      </c>
      <c r="D6306" s="151" t="s">
        <v>13299</v>
      </c>
      <c r="E6306" s="151" t="s">
        <v>13300</v>
      </c>
      <c r="F6306" s="151">
        <v>8</v>
      </c>
      <c r="G6306" s="151" t="s">
        <v>1141</v>
      </c>
      <c r="H6306" s="153">
        <v>7</v>
      </c>
      <c r="I6306" s="151">
        <v>14</v>
      </c>
      <c r="J6306" s="154" t="s">
        <v>75</v>
      </c>
    </row>
    <row r="6307" spans="1:10" x14ac:dyDescent="0.3">
      <c r="A6307" s="151">
        <v>6306</v>
      </c>
      <c r="B6307" s="151" t="s">
        <v>13301</v>
      </c>
      <c r="C6307" s="151" t="s">
        <v>13302</v>
      </c>
      <c r="D6307" s="151" t="s">
        <v>13299</v>
      </c>
      <c r="E6307" s="151" t="s">
        <v>13300</v>
      </c>
      <c r="F6307" s="151">
        <v>8</v>
      </c>
      <c r="G6307" s="151" t="s">
        <v>1141</v>
      </c>
      <c r="H6307" s="153">
        <v>7</v>
      </c>
      <c r="I6307" s="151">
        <v>14</v>
      </c>
      <c r="J6307" s="154" t="s">
        <v>75</v>
      </c>
    </row>
    <row r="6308" spans="1:10" x14ac:dyDescent="0.3">
      <c r="A6308" s="151">
        <v>6307</v>
      </c>
      <c r="B6308" s="151" t="s">
        <v>13303</v>
      </c>
      <c r="C6308" s="151" t="s">
        <v>13304</v>
      </c>
      <c r="D6308" s="151" t="s">
        <v>13299</v>
      </c>
      <c r="E6308" s="151" t="s">
        <v>13300</v>
      </c>
      <c r="F6308" s="151">
        <v>8</v>
      </c>
      <c r="G6308" s="151" t="s">
        <v>1141</v>
      </c>
      <c r="H6308" s="153">
        <v>7</v>
      </c>
      <c r="I6308" s="151">
        <v>14</v>
      </c>
      <c r="J6308" s="154" t="s">
        <v>75</v>
      </c>
    </row>
    <row r="6309" spans="1:10" x14ac:dyDescent="0.3">
      <c r="A6309" s="151">
        <v>6308</v>
      </c>
      <c r="B6309" s="151" t="s">
        <v>13305</v>
      </c>
      <c r="C6309" s="151" t="s">
        <v>13306</v>
      </c>
      <c r="D6309" s="151" t="s">
        <v>13299</v>
      </c>
      <c r="E6309" s="151" t="s">
        <v>13300</v>
      </c>
      <c r="F6309" s="151">
        <v>8</v>
      </c>
      <c r="G6309" s="151" t="s">
        <v>1141</v>
      </c>
      <c r="H6309" s="153">
        <v>7</v>
      </c>
      <c r="I6309" s="151">
        <v>14</v>
      </c>
      <c r="J6309" s="154" t="s">
        <v>75</v>
      </c>
    </row>
    <row r="6310" spans="1:10" x14ac:dyDescent="0.3">
      <c r="A6310" s="151">
        <v>6309</v>
      </c>
      <c r="B6310" s="151" t="s">
        <v>13307</v>
      </c>
      <c r="C6310" s="151" t="s">
        <v>13308</v>
      </c>
      <c r="D6310" s="151" t="s">
        <v>13299</v>
      </c>
      <c r="E6310" s="151" t="s">
        <v>13300</v>
      </c>
      <c r="F6310" s="151">
        <v>8</v>
      </c>
      <c r="G6310" s="151" t="s">
        <v>1141</v>
      </c>
      <c r="H6310" s="153">
        <v>7</v>
      </c>
      <c r="I6310" s="151">
        <v>14</v>
      </c>
      <c r="J6310" s="154" t="s">
        <v>75</v>
      </c>
    </row>
    <row r="6311" spans="1:10" x14ac:dyDescent="0.3">
      <c r="A6311" s="151">
        <v>6310</v>
      </c>
      <c r="B6311" s="151" t="s">
        <v>13309</v>
      </c>
      <c r="C6311" s="151" t="s">
        <v>13310</v>
      </c>
      <c r="D6311" s="151" t="s">
        <v>13299</v>
      </c>
      <c r="E6311" s="151" t="s">
        <v>13300</v>
      </c>
      <c r="F6311" s="151">
        <v>8</v>
      </c>
      <c r="G6311" s="151" t="s">
        <v>1141</v>
      </c>
      <c r="H6311" s="153">
        <v>7</v>
      </c>
      <c r="I6311" s="151">
        <v>14</v>
      </c>
      <c r="J6311" s="154" t="s">
        <v>75</v>
      </c>
    </row>
    <row r="6312" spans="1:10" x14ac:dyDescent="0.3">
      <c r="A6312" s="151">
        <v>6311</v>
      </c>
      <c r="B6312" s="151" t="s">
        <v>13311</v>
      </c>
      <c r="C6312" s="151" t="s">
        <v>13312</v>
      </c>
      <c r="D6312" s="151" t="s">
        <v>13299</v>
      </c>
      <c r="E6312" s="151" t="s">
        <v>13300</v>
      </c>
      <c r="F6312" s="151">
        <v>8</v>
      </c>
      <c r="G6312" s="151" t="s">
        <v>1141</v>
      </c>
      <c r="H6312" s="153">
        <v>7</v>
      </c>
      <c r="I6312" s="151">
        <v>14</v>
      </c>
      <c r="J6312" s="154" t="s">
        <v>75</v>
      </c>
    </row>
    <row r="6313" spans="1:10" x14ac:dyDescent="0.3">
      <c r="A6313" s="151">
        <v>6312</v>
      </c>
      <c r="B6313" s="151" t="s">
        <v>13313</v>
      </c>
      <c r="C6313" s="151" t="s">
        <v>13314</v>
      </c>
      <c r="D6313" s="151" t="s">
        <v>13299</v>
      </c>
      <c r="E6313" s="151" t="s">
        <v>13300</v>
      </c>
      <c r="F6313" s="151">
        <v>8</v>
      </c>
      <c r="G6313" s="151" t="s">
        <v>1141</v>
      </c>
      <c r="H6313" s="153">
        <v>7</v>
      </c>
      <c r="I6313" s="151">
        <v>14</v>
      </c>
      <c r="J6313" s="154" t="s">
        <v>75</v>
      </c>
    </row>
    <row r="6314" spans="1:10" x14ac:dyDescent="0.3">
      <c r="A6314" s="151">
        <v>6313</v>
      </c>
      <c r="B6314" s="151" t="s">
        <v>13315</v>
      </c>
      <c r="C6314" s="151" t="s">
        <v>13316</v>
      </c>
      <c r="D6314" s="151" t="s">
        <v>13299</v>
      </c>
      <c r="E6314" s="151" t="s">
        <v>13300</v>
      </c>
      <c r="F6314" s="151">
        <v>8</v>
      </c>
      <c r="G6314" s="151" t="s">
        <v>1141</v>
      </c>
      <c r="H6314" s="153">
        <v>7</v>
      </c>
      <c r="I6314" s="151">
        <v>14</v>
      </c>
      <c r="J6314" s="154" t="s">
        <v>75</v>
      </c>
    </row>
    <row r="6315" spans="1:10" x14ac:dyDescent="0.3">
      <c r="A6315" s="151">
        <v>6314</v>
      </c>
      <c r="B6315" s="151" t="s">
        <v>13317</v>
      </c>
      <c r="C6315" s="151" t="s">
        <v>13318</v>
      </c>
      <c r="D6315" s="151" t="s">
        <v>13299</v>
      </c>
      <c r="E6315" s="151" t="s">
        <v>13300</v>
      </c>
      <c r="F6315" s="151">
        <v>8</v>
      </c>
      <c r="G6315" s="151" t="s">
        <v>1141</v>
      </c>
      <c r="H6315" s="153">
        <v>7</v>
      </c>
      <c r="I6315" s="151">
        <v>14</v>
      </c>
      <c r="J6315" s="154" t="s">
        <v>75</v>
      </c>
    </row>
    <row r="6316" spans="1:10" x14ac:dyDescent="0.3">
      <c r="A6316" s="151">
        <v>6315</v>
      </c>
      <c r="B6316" s="151" t="s">
        <v>13319</v>
      </c>
      <c r="C6316" s="151" t="s">
        <v>13320</v>
      </c>
      <c r="D6316" s="151" t="s">
        <v>13299</v>
      </c>
      <c r="E6316" s="151" t="s">
        <v>13300</v>
      </c>
      <c r="F6316" s="151">
        <v>8</v>
      </c>
      <c r="G6316" s="151" t="s">
        <v>1141</v>
      </c>
      <c r="H6316" s="153">
        <v>7</v>
      </c>
      <c r="I6316" s="151">
        <v>14</v>
      </c>
      <c r="J6316" s="154" t="s">
        <v>75</v>
      </c>
    </row>
    <row r="6317" spans="1:10" x14ac:dyDescent="0.3">
      <c r="A6317" s="151">
        <v>6316</v>
      </c>
      <c r="B6317" s="151" t="s">
        <v>13321</v>
      </c>
      <c r="C6317" s="151" t="s">
        <v>13322</v>
      </c>
      <c r="D6317" s="151" t="s">
        <v>13299</v>
      </c>
      <c r="E6317" s="151" t="s">
        <v>13300</v>
      </c>
      <c r="F6317" s="151">
        <v>8</v>
      </c>
      <c r="G6317" s="151" t="s">
        <v>1141</v>
      </c>
      <c r="H6317" s="153">
        <v>7</v>
      </c>
      <c r="I6317" s="151">
        <v>14</v>
      </c>
      <c r="J6317" s="154" t="s">
        <v>75</v>
      </c>
    </row>
    <row r="6318" spans="1:10" x14ac:dyDescent="0.3">
      <c r="A6318" s="151">
        <v>6317</v>
      </c>
      <c r="B6318" s="151" t="s">
        <v>13323</v>
      </c>
      <c r="C6318" s="151" t="s">
        <v>13324</v>
      </c>
      <c r="D6318" s="151" t="s">
        <v>13299</v>
      </c>
      <c r="E6318" s="151" t="s">
        <v>13300</v>
      </c>
      <c r="F6318" s="151">
        <v>8</v>
      </c>
      <c r="G6318" s="151" t="s">
        <v>1141</v>
      </c>
      <c r="H6318" s="153">
        <v>7</v>
      </c>
      <c r="I6318" s="151">
        <v>14</v>
      </c>
      <c r="J6318" s="154" t="s">
        <v>75</v>
      </c>
    </row>
    <row r="6319" spans="1:10" x14ac:dyDescent="0.3">
      <c r="A6319" s="151">
        <v>6318</v>
      </c>
      <c r="B6319" s="151" t="s">
        <v>13325</v>
      </c>
      <c r="C6319" s="151" t="s">
        <v>13326</v>
      </c>
      <c r="D6319" s="151" t="s">
        <v>13299</v>
      </c>
      <c r="E6319" s="151" t="s">
        <v>13300</v>
      </c>
      <c r="F6319" s="151">
        <v>8</v>
      </c>
      <c r="G6319" s="151" t="s">
        <v>1141</v>
      </c>
      <c r="H6319" s="153">
        <v>7</v>
      </c>
      <c r="I6319" s="151">
        <v>14</v>
      </c>
      <c r="J6319" s="154" t="s">
        <v>75</v>
      </c>
    </row>
    <row r="6320" spans="1:10" x14ac:dyDescent="0.3">
      <c r="A6320" s="151">
        <v>6319</v>
      </c>
      <c r="B6320" s="151" t="s">
        <v>13327</v>
      </c>
      <c r="C6320" s="151" t="s">
        <v>13328</v>
      </c>
      <c r="D6320" s="151" t="s">
        <v>13299</v>
      </c>
      <c r="E6320" s="151" t="s">
        <v>13300</v>
      </c>
      <c r="F6320" s="151">
        <v>8</v>
      </c>
      <c r="G6320" s="151" t="s">
        <v>1141</v>
      </c>
      <c r="H6320" s="153">
        <v>7</v>
      </c>
      <c r="I6320" s="151">
        <v>14</v>
      </c>
      <c r="J6320" s="154" t="s">
        <v>75</v>
      </c>
    </row>
    <row r="6321" spans="1:10" x14ac:dyDescent="0.3">
      <c r="A6321" s="151">
        <v>6320</v>
      </c>
      <c r="B6321" s="151" t="s">
        <v>13329</v>
      </c>
      <c r="C6321" s="151" t="s">
        <v>13330</v>
      </c>
      <c r="D6321" s="151" t="s">
        <v>13299</v>
      </c>
      <c r="E6321" s="151" t="s">
        <v>13300</v>
      </c>
      <c r="F6321" s="151">
        <v>8</v>
      </c>
      <c r="G6321" s="151" t="s">
        <v>1141</v>
      </c>
      <c r="H6321" s="153">
        <v>7</v>
      </c>
      <c r="I6321" s="151">
        <v>14</v>
      </c>
      <c r="J6321" s="154" t="s">
        <v>75</v>
      </c>
    </row>
    <row r="6322" spans="1:10" x14ac:dyDescent="0.3">
      <c r="A6322" s="151">
        <v>6321</v>
      </c>
      <c r="B6322" s="151" t="s">
        <v>13331</v>
      </c>
      <c r="C6322" s="151" t="s">
        <v>13332</v>
      </c>
      <c r="D6322" s="151" t="s">
        <v>13299</v>
      </c>
      <c r="E6322" s="151" t="s">
        <v>13300</v>
      </c>
      <c r="F6322" s="151">
        <v>8</v>
      </c>
      <c r="G6322" s="151" t="s">
        <v>1141</v>
      </c>
      <c r="H6322" s="153">
        <v>7</v>
      </c>
      <c r="I6322" s="151">
        <v>14</v>
      </c>
      <c r="J6322" s="154" t="s">
        <v>75</v>
      </c>
    </row>
    <row r="6323" spans="1:10" x14ac:dyDescent="0.3">
      <c r="A6323" s="151">
        <v>6322</v>
      </c>
      <c r="B6323" s="151" t="s">
        <v>13333</v>
      </c>
      <c r="C6323" s="151" t="s">
        <v>13334</v>
      </c>
      <c r="D6323" s="151" t="s">
        <v>13299</v>
      </c>
      <c r="E6323" s="151" t="s">
        <v>13300</v>
      </c>
      <c r="F6323" s="151">
        <v>8</v>
      </c>
      <c r="G6323" s="151" t="s">
        <v>1141</v>
      </c>
      <c r="H6323" s="153">
        <v>7</v>
      </c>
      <c r="I6323" s="151">
        <v>14</v>
      </c>
      <c r="J6323" s="154" t="s">
        <v>75</v>
      </c>
    </row>
    <row r="6324" spans="1:10" x14ac:dyDescent="0.3">
      <c r="A6324" s="151">
        <v>6323</v>
      </c>
      <c r="B6324" s="151" t="s">
        <v>13335</v>
      </c>
      <c r="C6324" s="151" t="s">
        <v>13336</v>
      </c>
      <c r="D6324" s="151" t="s">
        <v>13337</v>
      </c>
      <c r="E6324" s="151" t="s">
        <v>13338</v>
      </c>
      <c r="F6324" s="151">
        <v>8</v>
      </c>
      <c r="G6324" s="151" t="s">
        <v>1141</v>
      </c>
      <c r="H6324" s="153">
        <v>9</v>
      </c>
      <c r="I6324" s="151">
        <v>17</v>
      </c>
      <c r="J6324" s="154" t="s">
        <v>88</v>
      </c>
    </row>
    <row r="6325" spans="1:10" x14ac:dyDescent="0.3">
      <c r="A6325" s="151">
        <v>6324</v>
      </c>
      <c r="B6325" s="151" t="s">
        <v>13339</v>
      </c>
      <c r="C6325" s="151" t="s">
        <v>13340</v>
      </c>
      <c r="D6325" s="151" t="s">
        <v>13337</v>
      </c>
      <c r="E6325" s="151" t="s">
        <v>13338</v>
      </c>
      <c r="F6325" s="151">
        <v>8</v>
      </c>
      <c r="G6325" s="151" t="s">
        <v>1141</v>
      </c>
      <c r="H6325" s="153">
        <v>9</v>
      </c>
      <c r="I6325" s="151">
        <v>17</v>
      </c>
      <c r="J6325" s="154" t="s">
        <v>72</v>
      </c>
    </row>
    <row r="6326" spans="1:10" x14ac:dyDescent="0.3">
      <c r="A6326" s="151">
        <v>6325</v>
      </c>
      <c r="B6326" s="151" t="s">
        <v>13341</v>
      </c>
      <c r="C6326" s="151" t="s">
        <v>13342</v>
      </c>
      <c r="D6326" s="151" t="s">
        <v>13337</v>
      </c>
      <c r="E6326" s="151" t="s">
        <v>13338</v>
      </c>
      <c r="F6326" s="151">
        <v>8</v>
      </c>
      <c r="G6326" s="151" t="s">
        <v>1141</v>
      </c>
      <c r="H6326" s="153">
        <v>9</v>
      </c>
      <c r="I6326" s="151">
        <v>17</v>
      </c>
      <c r="J6326" s="154" t="s">
        <v>88</v>
      </c>
    </row>
    <row r="6327" spans="1:10" x14ac:dyDescent="0.3">
      <c r="A6327" s="151">
        <v>6326</v>
      </c>
      <c r="B6327" s="151" t="s">
        <v>13343</v>
      </c>
      <c r="C6327" s="151" t="s">
        <v>13344</v>
      </c>
      <c r="D6327" s="151" t="s">
        <v>13337</v>
      </c>
      <c r="E6327" s="151" t="s">
        <v>13338</v>
      </c>
      <c r="F6327" s="151">
        <v>8</v>
      </c>
      <c r="G6327" s="151" t="s">
        <v>1141</v>
      </c>
      <c r="H6327" s="153">
        <v>9</v>
      </c>
      <c r="I6327" s="151">
        <v>17</v>
      </c>
      <c r="J6327" s="154" t="s">
        <v>72</v>
      </c>
    </row>
    <row r="6328" spans="1:10" x14ac:dyDescent="0.3">
      <c r="A6328" s="151">
        <v>6327</v>
      </c>
      <c r="B6328" s="151" t="s">
        <v>13345</v>
      </c>
      <c r="C6328" s="151" t="s">
        <v>13346</v>
      </c>
      <c r="D6328" s="151" t="s">
        <v>13337</v>
      </c>
      <c r="E6328" s="151" t="s">
        <v>13338</v>
      </c>
      <c r="F6328" s="151">
        <v>8</v>
      </c>
      <c r="G6328" s="151" t="s">
        <v>1141</v>
      </c>
      <c r="H6328" s="153">
        <v>9</v>
      </c>
      <c r="I6328" s="151">
        <v>17</v>
      </c>
      <c r="J6328" s="154" t="s">
        <v>72</v>
      </c>
    </row>
    <row r="6329" spans="1:10" x14ac:dyDescent="0.3">
      <c r="A6329" s="151">
        <v>6328</v>
      </c>
      <c r="B6329" s="151" t="s">
        <v>13347</v>
      </c>
      <c r="C6329" s="151" t="s">
        <v>13348</v>
      </c>
      <c r="D6329" s="151" t="s">
        <v>13337</v>
      </c>
      <c r="E6329" s="151" t="s">
        <v>13338</v>
      </c>
      <c r="F6329" s="151">
        <v>8</v>
      </c>
      <c r="G6329" s="151" t="s">
        <v>1141</v>
      </c>
      <c r="H6329" s="153">
        <v>9</v>
      </c>
      <c r="I6329" s="151">
        <v>17</v>
      </c>
      <c r="J6329" s="154" t="s">
        <v>72</v>
      </c>
    </row>
    <row r="6330" spans="1:10" x14ac:dyDescent="0.3">
      <c r="A6330" s="151">
        <v>6329</v>
      </c>
      <c r="B6330" s="151" t="s">
        <v>13349</v>
      </c>
      <c r="C6330" s="151" t="s">
        <v>13350</v>
      </c>
      <c r="D6330" s="151" t="s">
        <v>13337</v>
      </c>
      <c r="E6330" s="151" t="s">
        <v>13338</v>
      </c>
      <c r="F6330" s="151">
        <v>8</v>
      </c>
      <c r="G6330" s="151" t="s">
        <v>1141</v>
      </c>
      <c r="H6330" s="153">
        <v>9</v>
      </c>
      <c r="I6330" s="151">
        <v>17</v>
      </c>
      <c r="J6330" s="154" t="s">
        <v>72</v>
      </c>
    </row>
    <row r="6331" spans="1:10" x14ac:dyDescent="0.3">
      <c r="A6331" s="151">
        <v>6330</v>
      </c>
      <c r="B6331" s="151" t="s">
        <v>13351</v>
      </c>
      <c r="C6331" s="151" t="s">
        <v>13352</v>
      </c>
      <c r="D6331" s="151" t="s">
        <v>13337</v>
      </c>
      <c r="E6331" s="151" t="s">
        <v>13338</v>
      </c>
      <c r="F6331" s="151">
        <v>8</v>
      </c>
      <c r="G6331" s="151" t="s">
        <v>1141</v>
      </c>
      <c r="H6331" s="153">
        <v>9</v>
      </c>
      <c r="I6331" s="151">
        <v>17</v>
      </c>
      <c r="J6331" s="154" t="s">
        <v>72</v>
      </c>
    </row>
    <row r="6332" spans="1:10" x14ac:dyDescent="0.3">
      <c r="A6332" s="151">
        <v>6331</v>
      </c>
      <c r="B6332" s="151" t="s">
        <v>13353</v>
      </c>
      <c r="C6332" s="151" t="s">
        <v>13354</v>
      </c>
      <c r="D6332" s="151" t="s">
        <v>13337</v>
      </c>
      <c r="E6332" s="151" t="s">
        <v>13338</v>
      </c>
      <c r="F6332" s="151">
        <v>8</v>
      </c>
      <c r="G6332" s="151" t="s">
        <v>1141</v>
      </c>
      <c r="H6332" s="153">
        <v>8</v>
      </c>
      <c r="I6332" s="151">
        <v>16</v>
      </c>
      <c r="J6332" s="154" t="s">
        <v>161</v>
      </c>
    </row>
    <row r="6333" spans="1:10" x14ac:dyDescent="0.3">
      <c r="A6333" s="151">
        <v>6332</v>
      </c>
      <c r="B6333" s="151" t="s">
        <v>13355</v>
      </c>
      <c r="C6333" s="151" t="s">
        <v>13356</v>
      </c>
      <c r="D6333" s="151" t="s">
        <v>13337</v>
      </c>
      <c r="E6333" s="151" t="s">
        <v>13338</v>
      </c>
      <c r="F6333" s="151">
        <v>8</v>
      </c>
      <c r="G6333" s="151" t="s">
        <v>1141</v>
      </c>
      <c r="H6333" s="153">
        <v>8</v>
      </c>
      <c r="I6333" s="151">
        <v>16</v>
      </c>
      <c r="J6333" s="154" t="s">
        <v>161</v>
      </c>
    </row>
    <row r="6334" spans="1:10" x14ac:dyDescent="0.3">
      <c r="A6334" s="151">
        <v>6333</v>
      </c>
      <c r="B6334" s="151" t="s">
        <v>13357</v>
      </c>
      <c r="C6334" s="151" t="s">
        <v>13358</v>
      </c>
      <c r="D6334" s="151" t="s">
        <v>13337</v>
      </c>
      <c r="E6334" s="151" t="s">
        <v>13338</v>
      </c>
      <c r="F6334" s="151">
        <v>8</v>
      </c>
      <c r="G6334" s="151" t="s">
        <v>1141</v>
      </c>
      <c r="H6334" s="153">
        <v>9</v>
      </c>
      <c r="I6334" s="151">
        <v>17</v>
      </c>
      <c r="J6334" s="154" t="s">
        <v>72</v>
      </c>
    </row>
    <row r="6335" spans="1:10" x14ac:dyDescent="0.3">
      <c r="A6335" s="151">
        <v>6334</v>
      </c>
      <c r="B6335" s="151" t="s">
        <v>13359</v>
      </c>
      <c r="C6335" s="151" t="s">
        <v>13360</v>
      </c>
      <c r="D6335" s="151" t="s">
        <v>13337</v>
      </c>
      <c r="E6335" s="151" t="s">
        <v>13338</v>
      </c>
      <c r="F6335" s="151">
        <v>8</v>
      </c>
      <c r="G6335" s="151" t="s">
        <v>1141</v>
      </c>
      <c r="H6335" s="153">
        <v>9</v>
      </c>
      <c r="I6335" s="151">
        <v>17</v>
      </c>
      <c r="J6335" s="154" t="s">
        <v>72</v>
      </c>
    </row>
    <row r="6336" spans="1:10" x14ac:dyDescent="0.3">
      <c r="A6336" s="151">
        <v>6335</v>
      </c>
      <c r="B6336" s="151" t="s">
        <v>13361</v>
      </c>
      <c r="C6336" s="151" t="s">
        <v>13362</v>
      </c>
      <c r="D6336" s="151" t="s">
        <v>13337</v>
      </c>
      <c r="E6336" s="151" t="s">
        <v>13338</v>
      </c>
      <c r="F6336" s="151">
        <v>8</v>
      </c>
      <c r="G6336" s="151" t="s">
        <v>1141</v>
      </c>
      <c r="H6336" s="153">
        <v>8</v>
      </c>
      <c r="I6336" s="151">
        <v>16</v>
      </c>
      <c r="J6336" s="154" t="s">
        <v>161</v>
      </c>
    </row>
    <row r="6337" spans="1:10" x14ac:dyDescent="0.3">
      <c r="A6337" s="151">
        <v>6336</v>
      </c>
      <c r="B6337" s="151" t="s">
        <v>13363</v>
      </c>
      <c r="C6337" s="151" t="s">
        <v>13364</v>
      </c>
      <c r="D6337" s="151" t="s">
        <v>13337</v>
      </c>
      <c r="E6337" s="151" t="s">
        <v>13338</v>
      </c>
      <c r="F6337" s="151">
        <v>8</v>
      </c>
      <c r="G6337" s="151" t="s">
        <v>1141</v>
      </c>
      <c r="H6337" s="153">
        <v>8</v>
      </c>
      <c r="I6337" s="151">
        <v>16</v>
      </c>
      <c r="J6337" s="154" t="s">
        <v>161</v>
      </c>
    </row>
    <row r="6338" spans="1:10" x14ac:dyDescent="0.3">
      <c r="A6338" s="151">
        <v>6337</v>
      </c>
      <c r="B6338" s="151" t="s">
        <v>13365</v>
      </c>
      <c r="C6338" s="151" t="s">
        <v>13366</v>
      </c>
      <c r="D6338" s="151" t="s">
        <v>13337</v>
      </c>
      <c r="E6338" s="151" t="s">
        <v>13338</v>
      </c>
      <c r="F6338" s="151">
        <v>8</v>
      </c>
      <c r="G6338" s="151" t="s">
        <v>1141</v>
      </c>
      <c r="H6338" s="153">
        <v>9</v>
      </c>
      <c r="I6338" s="151">
        <v>17</v>
      </c>
      <c r="J6338" s="154" t="s">
        <v>72</v>
      </c>
    </row>
    <row r="6339" spans="1:10" x14ac:dyDescent="0.3">
      <c r="A6339" s="151">
        <v>6338</v>
      </c>
      <c r="B6339" s="151" t="s">
        <v>13367</v>
      </c>
      <c r="C6339" s="151" t="s">
        <v>13368</v>
      </c>
      <c r="D6339" s="151" t="s">
        <v>13337</v>
      </c>
      <c r="E6339" s="151" t="s">
        <v>13338</v>
      </c>
      <c r="F6339" s="151">
        <v>8</v>
      </c>
      <c r="G6339" s="151" t="s">
        <v>1141</v>
      </c>
      <c r="H6339" s="153">
        <v>9</v>
      </c>
      <c r="I6339" s="151">
        <v>17</v>
      </c>
      <c r="J6339" s="154" t="s">
        <v>88</v>
      </c>
    </row>
    <row r="6340" spans="1:10" x14ac:dyDescent="0.3">
      <c r="A6340" s="151">
        <v>6339</v>
      </c>
      <c r="B6340" s="151" t="s">
        <v>13369</v>
      </c>
      <c r="C6340" s="151" t="s">
        <v>13370</v>
      </c>
      <c r="D6340" s="151" t="s">
        <v>13337</v>
      </c>
      <c r="E6340" s="151" t="s">
        <v>13338</v>
      </c>
      <c r="F6340" s="151">
        <v>8</v>
      </c>
      <c r="G6340" s="151" t="s">
        <v>1141</v>
      </c>
      <c r="H6340" s="153">
        <v>9</v>
      </c>
      <c r="I6340" s="151">
        <v>17</v>
      </c>
      <c r="J6340" s="154" t="s">
        <v>88</v>
      </c>
    </row>
    <row r="6341" spans="1:10" x14ac:dyDescent="0.3">
      <c r="A6341" s="151">
        <v>6340</v>
      </c>
      <c r="B6341" s="151" t="s">
        <v>13371</v>
      </c>
      <c r="C6341" s="151" t="s">
        <v>13372</v>
      </c>
      <c r="D6341" s="151" t="s">
        <v>13337</v>
      </c>
      <c r="E6341" s="151" t="s">
        <v>13338</v>
      </c>
      <c r="F6341" s="151">
        <v>8</v>
      </c>
      <c r="G6341" s="151" t="s">
        <v>1141</v>
      </c>
      <c r="H6341" s="153">
        <v>9</v>
      </c>
      <c r="I6341" s="151">
        <v>17</v>
      </c>
      <c r="J6341" s="154" t="s">
        <v>72</v>
      </c>
    </row>
    <row r="6342" spans="1:10" x14ac:dyDescent="0.3">
      <c r="A6342" s="151">
        <v>6341</v>
      </c>
      <c r="B6342" s="151" t="s">
        <v>13373</v>
      </c>
      <c r="C6342" s="151" t="s">
        <v>13374</v>
      </c>
      <c r="D6342" s="151" t="s">
        <v>13337</v>
      </c>
      <c r="E6342" s="151" t="s">
        <v>13338</v>
      </c>
      <c r="F6342" s="151">
        <v>8</v>
      </c>
      <c r="G6342" s="151" t="s">
        <v>1141</v>
      </c>
      <c r="H6342" s="153">
        <v>9</v>
      </c>
      <c r="I6342" s="151">
        <v>17</v>
      </c>
      <c r="J6342" s="154" t="s">
        <v>72</v>
      </c>
    </row>
    <row r="6343" spans="1:10" x14ac:dyDescent="0.3">
      <c r="A6343" s="151">
        <v>6342</v>
      </c>
      <c r="B6343" s="151" t="s">
        <v>13375</v>
      </c>
      <c r="C6343" s="151" t="s">
        <v>13376</v>
      </c>
      <c r="D6343" s="151" t="s">
        <v>13337</v>
      </c>
      <c r="E6343" s="151" t="s">
        <v>13338</v>
      </c>
      <c r="F6343" s="151">
        <v>8</v>
      </c>
      <c r="G6343" s="151" t="s">
        <v>1141</v>
      </c>
      <c r="H6343" s="153">
        <v>9</v>
      </c>
      <c r="I6343" s="151">
        <v>17</v>
      </c>
      <c r="J6343" s="154" t="s">
        <v>72</v>
      </c>
    </row>
    <row r="6344" spans="1:10" x14ac:dyDescent="0.3">
      <c r="A6344" s="151">
        <v>6343</v>
      </c>
      <c r="B6344" s="151" t="s">
        <v>13377</v>
      </c>
      <c r="C6344" s="151" t="s">
        <v>13378</v>
      </c>
      <c r="D6344" s="151" t="s">
        <v>13379</v>
      </c>
      <c r="E6344" s="151" t="s">
        <v>13380</v>
      </c>
      <c r="F6344" s="151">
        <v>8</v>
      </c>
      <c r="G6344" s="151" t="s">
        <v>1141</v>
      </c>
      <c r="H6344" s="153">
        <v>9</v>
      </c>
      <c r="I6344" s="151">
        <v>17</v>
      </c>
      <c r="J6344" s="154" t="s">
        <v>72</v>
      </c>
    </row>
    <row r="6345" spans="1:10" x14ac:dyDescent="0.3">
      <c r="A6345" s="151">
        <v>6344</v>
      </c>
      <c r="B6345" s="151" t="s">
        <v>13381</v>
      </c>
      <c r="C6345" s="151" t="s">
        <v>13382</v>
      </c>
      <c r="D6345" s="151" t="s">
        <v>13379</v>
      </c>
      <c r="E6345" s="151" t="s">
        <v>13380</v>
      </c>
      <c r="F6345" s="151">
        <v>8</v>
      </c>
      <c r="G6345" s="151" t="s">
        <v>1141</v>
      </c>
      <c r="H6345" s="153">
        <v>9</v>
      </c>
      <c r="I6345" s="151">
        <v>17</v>
      </c>
      <c r="J6345" s="154" t="s">
        <v>72</v>
      </c>
    </row>
    <row r="6346" spans="1:10" x14ac:dyDescent="0.3">
      <c r="A6346" s="151">
        <v>6345</v>
      </c>
      <c r="B6346" s="151" t="s">
        <v>13383</v>
      </c>
      <c r="C6346" s="151" t="s">
        <v>13384</v>
      </c>
      <c r="D6346" s="151" t="s">
        <v>13379</v>
      </c>
      <c r="E6346" s="151" t="s">
        <v>13380</v>
      </c>
      <c r="F6346" s="151">
        <v>8</v>
      </c>
      <c r="G6346" s="151" t="s">
        <v>1141</v>
      </c>
      <c r="H6346" s="153">
        <v>8</v>
      </c>
      <c r="I6346" s="151">
        <v>16</v>
      </c>
      <c r="J6346" s="154" t="s">
        <v>161</v>
      </c>
    </row>
    <row r="6347" spans="1:10" x14ac:dyDescent="0.3">
      <c r="A6347" s="151">
        <v>6346</v>
      </c>
      <c r="B6347" s="151" t="s">
        <v>13385</v>
      </c>
      <c r="C6347" s="151" t="s">
        <v>13386</v>
      </c>
      <c r="D6347" s="151" t="s">
        <v>13379</v>
      </c>
      <c r="E6347" s="151" t="s">
        <v>13380</v>
      </c>
      <c r="F6347" s="151">
        <v>8</v>
      </c>
      <c r="G6347" s="151" t="s">
        <v>1141</v>
      </c>
      <c r="H6347" s="153">
        <v>8</v>
      </c>
      <c r="I6347" s="151">
        <v>16</v>
      </c>
      <c r="J6347" s="154" t="s">
        <v>161</v>
      </c>
    </row>
    <row r="6348" spans="1:10" x14ac:dyDescent="0.3">
      <c r="A6348" s="151">
        <v>6347</v>
      </c>
      <c r="B6348" s="151" t="s">
        <v>13387</v>
      </c>
      <c r="C6348" s="151" t="s">
        <v>13388</v>
      </c>
      <c r="D6348" s="151" t="s">
        <v>13379</v>
      </c>
      <c r="E6348" s="151" t="s">
        <v>13380</v>
      </c>
      <c r="F6348" s="151">
        <v>8</v>
      </c>
      <c r="G6348" s="151" t="s">
        <v>1141</v>
      </c>
      <c r="H6348" s="153">
        <v>8</v>
      </c>
      <c r="I6348" s="151">
        <v>16</v>
      </c>
      <c r="J6348" s="154" t="s">
        <v>161</v>
      </c>
    </row>
    <row r="6349" spans="1:10" x14ac:dyDescent="0.3">
      <c r="A6349" s="151">
        <v>6348</v>
      </c>
      <c r="B6349" s="151" t="s">
        <v>13389</v>
      </c>
      <c r="C6349" s="151" t="s">
        <v>13390</v>
      </c>
      <c r="D6349" s="151" t="s">
        <v>13379</v>
      </c>
      <c r="E6349" s="151" t="s">
        <v>13380</v>
      </c>
      <c r="F6349" s="151">
        <v>8</v>
      </c>
      <c r="G6349" s="151" t="s">
        <v>1141</v>
      </c>
      <c r="H6349" s="153">
        <v>8</v>
      </c>
      <c r="I6349" s="151">
        <v>16</v>
      </c>
      <c r="J6349" s="154" t="s">
        <v>161</v>
      </c>
    </row>
    <row r="6350" spans="1:10" x14ac:dyDescent="0.3">
      <c r="A6350" s="151">
        <v>6349</v>
      </c>
      <c r="B6350" s="151" t="s">
        <v>13391</v>
      </c>
      <c r="C6350" s="151" t="s">
        <v>13392</v>
      </c>
      <c r="D6350" s="151" t="s">
        <v>13379</v>
      </c>
      <c r="E6350" s="151" t="s">
        <v>13380</v>
      </c>
      <c r="F6350" s="151">
        <v>8</v>
      </c>
      <c r="G6350" s="151" t="s">
        <v>1141</v>
      </c>
      <c r="H6350" s="153">
        <v>9</v>
      </c>
      <c r="I6350" s="151">
        <v>17</v>
      </c>
      <c r="J6350" s="154" t="s">
        <v>72</v>
      </c>
    </row>
    <row r="6351" spans="1:10" x14ac:dyDescent="0.3">
      <c r="A6351" s="151">
        <v>6350</v>
      </c>
      <c r="B6351" s="151" t="s">
        <v>13393</v>
      </c>
      <c r="C6351" s="151" t="s">
        <v>13394</v>
      </c>
      <c r="D6351" s="151" t="s">
        <v>13379</v>
      </c>
      <c r="E6351" s="151" t="s">
        <v>13380</v>
      </c>
      <c r="F6351" s="151">
        <v>8</v>
      </c>
      <c r="G6351" s="151" t="s">
        <v>1141</v>
      </c>
      <c r="H6351" s="153">
        <v>8</v>
      </c>
      <c r="I6351" s="151">
        <v>16</v>
      </c>
      <c r="J6351" s="154" t="s">
        <v>161</v>
      </c>
    </row>
    <row r="6352" spans="1:10" x14ac:dyDescent="0.3">
      <c r="A6352" s="151">
        <v>6351</v>
      </c>
      <c r="B6352" s="151" t="s">
        <v>13395</v>
      </c>
      <c r="C6352" s="151" t="s">
        <v>13396</v>
      </c>
      <c r="D6352" s="151" t="s">
        <v>13379</v>
      </c>
      <c r="E6352" s="151" t="s">
        <v>13380</v>
      </c>
      <c r="F6352" s="151">
        <v>8</v>
      </c>
      <c r="G6352" s="151" t="s">
        <v>1141</v>
      </c>
      <c r="H6352" s="153">
        <v>9</v>
      </c>
      <c r="I6352" s="151">
        <v>17</v>
      </c>
      <c r="J6352" s="154" t="s">
        <v>72</v>
      </c>
    </row>
    <row r="6353" spans="1:10" x14ac:dyDescent="0.3">
      <c r="A6353" s="151">
        <v>6352</v>
      </c>
      <c r="B6353" s="151" t="s">
        <v>13397</v>
      </c>
      <c r="C6353" s="151" t="s">
        <v>13398</v>
      </c>
      <c r="D6353" s="151" t="s">
        <v>13379</v>
      </c>
      <c r="E6353" s="151" t="s">
        <v>13380</v>
      </c>
      <c r="F6353" s="151">
        <v>8</v>
      </c>
      <c r="G6353" s="151" t="s">
        <v>1141</v>
      </c>
      <c r="H6353" s="153">
        <v>9</v>
      </c>
      <c r="I6353" s="151">
        <v>17</v>
      </c>
      <c r="J6353" s="154" t="s">
        <v>72</v>
      </c>
    </row>
    <row r="6354" spans="1:10" x14ac:dyDescent="0.3">
      <c r="A6354" s="151">
        <v>6353</v>
      </c>
      <c r="B6354" s="151" t="s">
        <v>13399</v>
      </c>
      <c r="C6354" s="151" t="s">
        <v>13400</v>
      </c>
      <c r="D6354" s="151" t="s">
        <v>13379</v>
      </c>
      <c r="E6354" s="151" t="s">
        <v>13380</v>
      </c>
      <c r="F6354" s="151">
        <v>8</v>
      </c>
      <c r="G6354" s="151" t="s">
        <v>1141</v>
      </c>
      <c r="H6354" s="153">
        <v>9</v>
      </c>
      <c r="I6354" s="151">
        <v>17</v>
      </c>
      <c r="J6354" s="154" t="s">
        <v>88</v>
      </c>
    </row>
    <row r="6355" spans="1:10" x14ac:dyDescent="0.3">
      <c r="A6355" s="151">
        <v>6354</v>
      </c>
      <c r="B6355" s="151" t="s">
        <v>13401</v>
      </c>
      <c r="C6355" s="151" t="s">
        <v>13402</v>
      </c>
      <c r="D6355" s="151" t="s">
        <v>13379</v>
      </c>
      <c r="E6355" s="151" t="s">
        <v>13380</v>
      </c>
      <c r="F6355" s="151">
        <v>8</v>
      </c>
      <c r="G6355" s="151" t="s">
        <v>1141</v>
      </c>
      <c r="H6355" s="153">
        <v>9</v>
      </c>
      <c r="I6355" s="151">
        <v>17</v>
      </c>
      <c r="J6355" s="154" t="s">
        <v>88</v>
      </c>
    </row>
    <row r="6356" spans="1:10" x14ac:dyDescent="0.3">
      <c r="A6356" s="151">
        <v>6355</v>
      </c>
      <c r="B6356" s="151" t="s">
        <v>13403</v>
      </c>
      <c r="C6356" s="151" t="s">
        <v>13404</v>
      </c>
      <c r="D6356" s="151" t="s">
        <v>13379</v>
      </c>
      <c r="E6356" s="151" t="s">
        <v>13380</v>
      </c>
      <c r="F6356" s="151">
        <v>8</v>
      </c>
      <c r="G6356" s="151" t="s">
        <v>1141</v>
      </c>
      <c r="H6356" s="153">
        <v>9</v>
      </c>
      <c r="I6356" s="151">
        <v>17</v>
      </c>
      <c r="J6356" s="154" t="s">
        <v>72</v>
      </c>
    </row>
    <row r="6357" spans="1:10" x14ac:dyDescent="0.3">
      <c r="A6357" s="151">
        <v>6356</v>
      </c>
      <c r="B6357" s="151" t="s">
        <v>13405</v>
      </c>
      <c r="C6357" s="151" t="s">
        <v>13406</v>
      </c>
      <c r="D6357" s="151" t="s">
        <v>13407</v>
      </c>
      <c r="E6357" s="151" t="s">
        <v>13408</v>
      </c>
      <c r="F6357" s="151">
        <v>8</v>
      </c>
      <c r="G6357" s="151" t="s">
        <v>1141</v>
      </c>
      <c r="H6357" s="153">
        <v>9</v>
      </c>
      <c r="I6357" s="151">
        <v>17</v>
      </c>
      <c r="J6357" s="154" t="s">
        <v>72</v>
      </c>
    </row>
    <row r="6358" spans="1:10" x14ac:dyDescent="0.3">
      <c r="A6358" s="151">
        <v>6357</v>
      </c>
      <c r="B6358" s="151" t="s">
        <v>13409</v>
      </c>
      <c r="C6358" s="151" t="s">
        <v>13410</v>
      </c>
      <c r="D6358" s="151" t="s">
        <v>13407</v>
      </c>
      <c r="E6358" s="151" t="s">
        <v>13408</v>
      </c>
      <c r="F6358" s="151">
        <v>8</v>
      </c>
      <c r="G6358" s="151" t="s">
        <v>1141</v>
      </c>
      <c r="H6358" s="153">
        <v>9</v>
      </c>
      <c r="I6358" s="151">
        <v>17</v>
      </c>
      <c r="J6358" s="154" t="s">
        <v>72</v>
      </c>
    </row>
    <row r="6359" spans="1:10" x14ac:dyDescent="0.3">
      <c r="A6359" s="151">
        <v>6358</v>
      </c>
      <c r="B6359" s="151" t="s">
        <v>13411</v>
      </c>
      <c r="C6359" s="151" t="s">
        <v>13412</v>
      </c>
      <c r="D6359" s="151" t="s">
        <v>13407</v>
      </c>
      <c r="E6359" s="151" t="s">
        <v>13408</v>
      </c>
      <c r="F6359" s="151">
        <v>8</v>
      </c>
      <c r="G6359" s="151" t="s">
        <v>1141</v>
      </c>
      <c r="H6359" s="153">
        <v>9</v>
      </c>
      <c r="I6359" s="151">
        <v>17</v>
      </c>
      <c r="J6359" s="154" t="s">
        <v>72</v>
      </c>
    </row>
    <row r="6360" spans="1:10" x14ac:dyDescent="0.3">
      <c r="A6360" s="151">
        <v>6359</v>
      </c>
      <c r="B6360" s="151" t="s">
        <v>13413</v>
      </c>
      <c r="C6360" s="151" t="s">
        <v>13414</v>
      </c>
      <c r="D6360" s="151" t="s">
        <v>13407</v>
      </c>
      <c r="E6360" s="151" t="s">
        <v>13408</v>
      </c>
      <c r="F6360" s="151">
        <v>8</v>
      </c>
      <c r="G6360" s="151" t="s">
        <v>1141</v>
      </c>
      <c r="H6360" s="153">
        <v>9</v>
      </c>
      <c r="I6360" s="151">
        <v>17</v>
      </c>
      <c r="J6360" s="154" t="s">
        <v>72</v>
      </c>
    </row>
    <row r="6361" spans="1:10" x14ac:dyDescent="0.3">
      <c r="A6361" s="151">
        <v>6360</v>
      </c>
      <c r="B6361" s="151" t="s">
        <v>13415</v>
      </c>
      <c r="C6361" s="151" t="s">
        <v>13416</v>
      </c>
      <c r="D6361" s="151" t="s">
        <v>13407</v>
      </c>
      <c r="E6361" s="151" t="s">
        <v>13408</v>
      </c>
      <c r="F6361" s="151">
        <v>8</v>
      </c>
      <c r="G6361" s="151" t="s">
        <v>1141</v>
      </c>
      <c r="H6361" s="153">
        <v>9</v>
      </c>
      <c r="I6361" s="151">
        <v>17</v>
      </c>
      <c r="J6361" s="154" t="s">
        <v>72</v>
      </c>
    </row>
    <row r="6362" spans="1:10" x14ac:dyDescent="0.3">
      <c r="A6362" s="151">
        <v>6361</v>
      </c>
      <c r="B6362" s="151" t="s">
        <v>13417</v>
      </c>
      <c r="C6362" s="151" t="s">
        <v>13418</v>
      </c>
      <c r="D6362" s="151" t="s">
        <v>13407</v>
      </c>
      <c r="E6362" s="151" t="s">
        <v>13408</v>
      </c>
      <c r="F6362" s="151">
        <v>8</v>
      </c>
      <c r="G6362" s="151" t="s">
        <v>1141</v>
      </c>
      <c r="H6362" s="153">
        <v>9</v>
      </c>
      <c r="I6362" s="151">
        <v>17</v>
      </c>
      <c r="J6362" s="154" t="s">
        <v>72</v>
      </c>
    </row>
    <row r="6363" spans="1:10" x14ac:dyDescent="0.3">
      <c r="A6363" s="151">
        <v>6362</v>
      </c>
      <c r="B6363" s="151" t="s">
        <v>13419</v>
      </c>
      <c r="C6363" s="151" t="s">
        <v>13420</v>
      </c>
      <c r="D6363" s="151" t="s">
        <v>13407</v>
      </c>
      <c r="E6363" s="151" t="s">
        <v>13408</v>
      </c>
      <c r="F6363" s="151">
        <v>8</v>
      </c>
      <c r="G6363" s="151" t="s">
        <v>1141</v>
      </c>
      <c r="H6363" s="153">
        <v>9</v>
      </c>
      <c r="I6363" s="151">
        <v>17</v>
      </c>
      <c r="J6363" s="154" t="s">
        <v>72</v>
      </c>
    </row>
    <row r="6364" spans="1:10" x14ac:dyDescent="0.3">
      <c r="A6364" s="151">
        <v>6363</v>
      </c>
      <c r="B6364" s="151" t="s">
        <v>13421</v>
      </c>
      <c r="C6364" s="151" t="s">
        <v>13422</v>
      </c>
      <c r="D6364" s="151" t="s">
        <v>13407</v>
      </c>
      <c r="E6364" s="151" t="s">
        <v>13408</v>
      </c>
      <c r="F6364" s="151">
        <v>8</v>
      </c>
      <c r="G6364" s="151" t="s">
        <v>1141</v>
      </c>
      <c r="H6364" s="153">
        <v>9</v>
      </c>
      <c r="I6364" s="151">
        <v>17</v>
      </c>
      <c r="J6364" s="154" t="s">
        <v>88</v>
      </c>
    </row>
    <row r="6365" spans="1:10" x14ac:dyDescent="0.3">
      <c r="A6365" s="151">
        <v>6364</v>
      </c>
      <c r="B6365" s="151" t="s">
        <v>13423</v>
      </c>
      <c r="C6365" s="151" t="s">
        <v>13424</v>
      </c>
      <c r="D6365" s="151" t="s">
        <v>13407</v>
      </c>
      <c r="E6365" s="151" t="s">
        <v>13408</v>
      </c>
      <c r="F6365" s="151">
        <v>8</v>
      </c>
      <c r="G6365" s="151" t="s">
        <v>1141</v>
      </c>
      <c r="H6365" s="153">
        <v>9</v>
      </c>
      <c r="I6365" s="151">
        <v>17</v>
      </c>
      <c r="J6365" s="154" t="s">
        <v>72</v>
      </c>
    </row>
    <row r="6366" spans="1:10" x14ac:dyDescent="0.3">
      <c r="A6366" s="151">
        <v>6365</v>
      </c>
      <c r="B6366" s="151" t="s">
        <v>13425</v>
      </c>
      <c r="C6366" s="151" t="s">
        <v>13426</v>
      </c>
      <c r="D6366" s="151" t="s">
        <v>13407</v>
      </c>
      <c r="E6366" s="151" t="s">
        <v>13408</v>
      </c>
      <c r="F6366" s="151">
        <v>8</v>
      </c>
      <c r="G6366" s="151" t="s">
        <v>1141</v>
      </c>
      <c r="H6366" s="153">
        <v>9</v>
      </c>
      <c r="I6366" s="151">
        <v>17</v>
      </c>
      <c r="J6366" s="154" t="s">
        <v>88</v>
      </c>
    </row>
    <row r="6367" spans="1:10" x14ac:dyDescent="0.3">
      <c r="A6367" s="151">
        <v>6366</v>
      </c>
      <c r="B6367" s="151" t="s">
        <v>13427</v>
      </c>
      <c r="C6367" s="151" t="s">
        <v>13428</v>
      </c>
      <c r="D6367" s="151" t="s">
        <v>13407</v>
      </c>
      <c r="E6367" s="151" t="s">
        <v>13408</v>
      </c>
      <c r="F6367" s="151">
        <v>8</v>
      </c>
      <c r="G6367" s="151" t="s">
        <v>1141</v>
      </c>
      <c r="H6367" s="153">
        <v>9</v>
      </c>
      <c r="I6367" s="151">
        <v>17</v>
      </c>
      <c r="J6367" s="154" t="s">
        <v>72</v>
      </c>
    </row>
    <row r="6368" spans="1:10" x14ac:dyDescent="0.3">
      <c r="A6368" s="151">
        <v>6367</v>
      </c>
      <c r="B6368" s="151" t="s">
        <v>13429</v>
      </c>
      <c r="C6368" s="151" t="s">
        <v>13430</v>
      </c>
      <c r="D6368" s="151" t="s">
        <v>13407</v>
      </c>
      <c r="E6368" s="151" t="s">
        <v>13408</v>
      </c>
      <c r="F6368" s="151">
        <v>8</v>
      </c>
      <c r="G6368" s="151" t="s">
        <v>1141</v>
      </c>
      <c r="H6368" s="153">
        <v>9</v>
      </c>
      <c r="I6368" s="151">
        <v>17</v>
      </c>
      <c r="J6368" s="154" t="s">
        <v>72</v>
      </c>
    </row>
    <row r="6369" spans="1:10" x14ac:dyDescent="0.3">
      <c r="A6369" s="151">
        <v>6368</v>
      </c>
      <c r="B6369" s="151" t="s">
        <v>13431</v>
      </c>
      <c r="C6369" s="151" t="s">
        <v>13432</v>
      </c>
      <c r="D6369" s="151" t="s">
        <v>13407</v>
      </c>
      <c r="E6369" s="151" t="s">
        <v>13408</v>
      </c>
      <c r="F6369" s="151">
        <v>8</v>
      </c>
      <c r="G6369" s="151" t="s">
        <v>1141</v>
      </c>
      <c r="H6369" s="153">
        <v>9</v>
      </c>
      <c r="I6369" s="151">
        <v>17</v>
      </c>
      <c r="J6369" s="154" t="s">
        <v>88</v>
      </c>
    </row>
    <row r="6370" spans="1:10" x14ac:dyDescent="0.3">
      <c r="A6370" s="151">
        <v>6369</v>
      </c>
      <c r="B6370" s="151" t="s">
        <v>13433</v>
      </c>
      <c r="C6370" s="151" t="s">
        <v>13434</v>
      </c>
      <c r="D6370" s="151" t="s">
        <v>13407</v>
      </c>
      <c r="E6370" s="151" t="s">
        <v>13408</v>
      </c>
      <c r="F6370" s="151">
        <v>8</v>
      </c>
      <c r="G6370" s="151" t="s">
        <v>1141</v>
      </c>
      <c r="H6370" s="153">
        <v>9</v>
      </c>
      <c r="I6370" s="151">
        <v>17</v>
      </c>
      <c r="J6370" s="154" t="s">
        <v>88</v>
      </c>
    </row>
    <row r="6371" spans="1:10" x14ac:dyDescent="0.3">
      <c r="A6371" s="151">
        <v>6370</v>
      </c>
      <c r="B6371" s="151" t="s">
        <v>13435</v>
      </c>
      <c r="C6371" s="151" t="s">
        <v>13436</v>
      </c>
      <c r="D6371" s="151" t="s">
        <v>13407</v>
      </c>
      <c r="E6371" s="151" t="s">
        <v>13408</v>
      </c>
      <c r="F6371" s="151">
        <v>8</v>
      </c>
      <c r="G6371" s="151" t="s">
        <v>1141</v>
      </c>
      <c r="H6371" s="153">
        <v>9</v>
      </c>
      <c r="I6371" s="151">
        <v>17</v>
      </c>
      <c r="J6371" s="154" t="s">
        <v>72</v>
      </c>
    </row>
    <row r="6372" spans="1:10" x14ac:dyDescent="0.3">
      <c r="A6372" s="151">
        <v>6371</v>
      </c>
      <c r="B6372" s="151" t="s">
        <v>13437</v>
      </c>
      <c r="C6372" s="151" t="s">
        <v>13438</v>
      </c>
      <c r="D6372" s="151" t="s">
        <v>13439</v>
      </c>
      <c r="E6372" s="151" t="s">
        <v>13440</v>
      </c>
      <c r="F6372" s="151">
        <v>7</v>
      </c>
      <c r="G6372" s="151" t="s">
        <v>4820</v>
      </c>
      <c r="H6372" s="153">
        <v>9</v>
      </c>
      <c r="I6372" s="151">
        <v>17</v>
      </c>
      <c r="J6372" s="154" t="s">
        <v>72</v>
      </c>
    </row>
    <row r="6373" spans="1:10" x14ac:dyDescent="0.3">
      <c r="A6373" s="151">
        <v>6372</v>
      </c>
      <c r="B6373" s="151" t="s">
        <v>13441</v>
      </c>
      <c r="C6373" s="151" t="s">
        <v>13442</v>
      </c>
      <c r="D6373" s="151" t="s">
        <v>13439</v>
      </c>
      <c r="E6373" s="151" t="s">
        <v>13440</v>
      </c>
      <c r="F6373" s="151">
        <v>7</v>
      </c>
      <c r="G6373" s="151" t="s">
        <v>4820</v>
      </c>
      <c r="H6373" s="153">
        <v>9</v>
      </c>
      <c r="I6373" s="151">
        <v>17</v>
      </c>
      <c r="J6373" s="154" t="s">
        <v>72</v>
      </c>
    </row>
    <row r="6374" spans="1:10" x14ac:dyDescent="0.3">
      <c r="A6374" s="151">
        <v>6373</v>
      </c>
      <c r="B6374" s="151" t="s">
        <v>13443</v>
      </c>
      <c r="C6374" s="151" t="s">
        <v>13444</v>
      </c>
      <c r="D6374" s="151" t="s">
        <v>13439</v>
      </c>
      <c r="E6374" s="151" t="s">
        <v>13440</v>
      </c>
      <c r="F6374" s="151">
        <v>7</v>
      </c>
      <c r="G6374" s="151" t="s">
        <v>4820</v>
      </c>
      <c r="H6374" s="153">
        <v>9</v>
      </c>
      <c r="I6374" s="151">
        <v>17</v>
      </c>
      <c r="J6374" s="154" t="s">
        <v>72</v>
      </c>
    </row>
    <row r="6375" spans="1:10" x14ac:dyDescent="0.3">
      <c r="A6375" s="151">
        <v>6374</v>
      </c>
      <c r="B6375" s="151" t="s">
        <v>13445</v>
      </c>
      <c r="C6375" s="151" t="s">
        <v>13446</v>
      </c>
      <c r="D6375" s="151" t="s">
        <v>13439</v>
      </c>
      <c r="E6375" s="151" t="s">
        <v>13440</v>
      </c>
      <c r="F6375" s="151">
        <v>7</v>
      </c>
      <c r="G6375" s="151" t="s">
        <v>4820</v>
      </c>
      <c r="H6375" s="153">
        <v>9</v>
      </c>
      <c r="I6375" s="151">
        <v>17</v>
      </c>
      <c r="J6375" s="154" t="s">
        <v>88</v>
      </c>
    </row>
    <row r="6376" spans="1:10" x14ac:dyDescent="0.3">
      <c r="A6376" s="151">
        <v>6375</v>
      </c>
      <c r="B6376" s="151" t="s">
        <v>13447</v>
      </c>
      <c r="C6376" s="151" t="s">
        <v>13448</v>
      </c>
      <c r="D6376" s="151" t="s">
        <v>13439</v>
      </c>
      <c r="E6376" s="151" t="s">
        <v>13440</v>
      </c>
      <c r="F6376" s="151">
        <v>7</v>
      </c>
      <c r="G6376" s="151" t="s">
        <v>4820</v>
      </c>
      <c r="H6376" s="153">
        <v>9</v>
      </c>
      <c r="I6376" s="151">
        <v>17</v>
      </c>
      <c r="J6376" s="154" t="s">
        <v>88</v>
      </c>
    </row>
    <row r="6377" spans="1:10" x14ac:dyDescent="0.3">
      <c r="A6377" s="151">
        <v>6376</v>
      </c>
      <c r="B6377" s="151" t="s">
        <v>13449</v>
      </c>
      <c r="C6377" s="151" t="s">
        <v>13450</v>
      </c>
      <c r="D6377" s="151" t="s">
        <v>13439</v>
      </c>
      <c r="E6377" s="151" t="s">
        <v>13440</v>
      </c>
      <c r="F6377" s="151">
        <v>7</v>
      </c>
      <c r="G6377" s="151" t="s">
        <v>4820</v>
      </c>
      <c r="H6377" s="153">
        <v>9</v>
      </c>
      <c r="I6377" s="151">
        <v>17</v>
      </c>
      <c r="J6377" s="154" t="s">
        <v>72</v>
      </c>
    </row>
    <row r="6378" spans="1:10" x14ac:dyDescent="0.3">
      <c r="A6378" s="151">
        <v>6377</v>
      </c>
      <c r="B6378" s="151" t="s">
        <v>13451</v>
      </c>
      <c r="C6378" s="151" t="s">
        <v>13452</v>
      </c>
      <c r="D6378" s="151" t="s">
        <v>13439</v>
      </c>
      <c r="E6378" s="151" t="s">
        <v>13440</v>
      </c>
      <c r="F6378" s="151">
        <v>7</v>
      </c>
      <c r="G6378" s="151" t="s">
        <v>4820</v>
      </c>
      <c r="H6378" s="153">
        <v>9</v>
      </c>
      <c r="I6378" s="151">
        <v>17</v>
      </c>
      <c r="J6378" s="154" t="s">
        <v>72</v>
      </c>
    </row>
    <row r="6379" spans="1:10" x14ac:dyDescent="0.3">
      <c r="A6379" s="151">
        <v>6378</v>
      </c>
      <c r="B6379" s="151" t="s">
        <v>13453</v>
      </c>
      <c r="C6379" s="151" t="s">
        <v>13454</v>
      </c>
      <c r="D6379" s="151" t="s">
        <v>13439</v>
      </c>
      <c r="E6379" s="151" t="s">
        <v>13440</v>
      </c>
      <c r="F6379" s="151">
        <v>7</v>
      </c>
      <c r="G6379" s="151" t="s">
        <v>4820</v>
      </c>
      <c r="H6379" s="153">
        <v>9</v>
      </c>
      <c r="I6379" s="151">
        <v>17</v>
      </c>
      <c r="J6379" s="154" t="s">
        <v>72</v>
      </c>
    </row>
    <row r="6380" spans="1:10" x14ac:dyDescent="0.3">
      <c r="A6380" s="151">
        <v>6379</v>
      </c>
      <c r="B6380" s="151" t="s">
        <v>13455</v>
      </c>
      <c r="C6380" s="151" t="s">
        <v>13456</v>
      </c>
      <c r="D6380" s="151" t="s">
        <v>13439</v>
      </c>
      <c r="E6380" s="151" t="s">
        <v>13440</v>
      </c>
      <c r="F6380" s="151">
        <v>7</v>
      </c>
      <c r="G6380" s="151" t="s">
        <v>4820</v>
      </c>
      <c r="H6380" s="153">
        <v>9</v>
      </c>
      <c r="I6380" s="151">
        <v>17</v>
      </c>
      <c r="J6380" s="154" t="s">
        <v>72</v>
      </c>
    </row>
    <row r="6381" spans="1:10" x14ac:dyDescent="0.3">
      <c r="A6381" s="151">
        <v>6380</v>
      </c>
      <c r="B6381" s="151" t="s">
        <v>13457</v>
      </c>
      <c r="C6381" s="151" t="s">
        <v>13458</v>
      </c>
      <c r="D6381" s="151" t="s">
        <v>13439</v>
      </c>
      <c r="E6381" s="151" t="s">
        <v>13440</v>
      </c>
      <c r="F6381" s="151">
        <v>7</v>
      </c>
      <c r="G6381" s="151" t="s">
        <v>4820</v>
      </c>
      <c r="H6381" s="153">
        <v>9</v>
      </c>
      <c r="I6381" s="151">
        <v>17</v>
      </c>
      <c r="J6381" s="154" t="s">
        <v>72</v>
      </c>
    </row>
    <row r="6382" spans="1:10" x14ac:dyDescent="0.3">
      <c r="A6382" s="151">
        <v>6381</v>
      </c>
      <c r="B6382" s="151" t="s">
        <v>13459</v>
      </c>
      <c r="C6382" s="151" t="s">
        <v>13460</v>
      </c>
      <c r="D6382" s="151" t="s">
        <v>13439</v>
      </c>
      <c r="E6382" s="151" t="s">
        <v>13440</v>
      </c>
      <c r="F6382" s="151">
        <v>7</v>
      </c>
      <c r="G6382" s="151" t="s">
        <v>4820</v>
      </c>
      <c r="H6382" s="153">
        <v>9</v>
      </c>
      <c r="I6382" s="151">
        <v>17</v>
      </c>
      <c r="J6382" s="154" t="s">
        <v>72</v>
      </c>
    </row>
    <row r="6383" spans="1:10" x14ac:dyDescent="0.3">
      <c r="A6383" s="151">
        <v>6382</v>
      </c>
      <c r="B6383" s="151" t="s">
        <v>13461</v>
      </c>
      <c r="C6383" s="151" t="s">
        <v>13462</v>
      </c>
      <c r="D6383" s="151" t="s">
        <v>13439</v>
      </c>
      <c r="E6383" s="151" t="s">
        <v>13440</v>
      </c>
      <c r="F6383" s="151">
        <v>7</v>
      </c>
      <c r="G6383" s="151" t="s">
        <v>4820</v>
      </c>
      <c r="H6383" s="153">
        <v>9</v>
      </c>
      <c r="I6383" s="151">
        <v>17</v>
      </c>
      <c r="J6383" s="154" t="s">
        <v>72</v>
      </c>
    </row>
    <row r="6384" spans="1:10" x14ac:dyDescent="0.3">
      <c r="A6384" s="151">
        <v>6383</v>
      </c>
      <c r="B6384" s="151" t="s">
        <v>13463</v>
      </c>
      <c r="C6384" s="151" t="s">
        <v>13464</v>
      </c>
      <c r="D6384" s="151" t="s">
        <v>13439</v>
      </c>
      <c r="E6384" s="151" t="s">
        <v>13440</v>
      </c>
      <c r="F6384" s="151">
        <v>7</v>
      </c>
      <c r="G6384" s="151" t="s">
        <v>4820</v>
      </c>
      <c r="H6384" s="153">
        <v>9</v>
      </c>
      <c r="I6384" s="151">
        <v>17</v>
      </c>
      <c r="J6384" s="154" t="s">
        <v>72</v>
      </c>
    </row>
    <row r="6385" spans="1:10" x14ac:dyDescent="0.3">
      <c r="A6385" s="151">
        <v>6384</v>
      </c>
      <c r="B6385" s="151" t="s">
        <v>13465</v>
      </c>
      <c r="C6385" s="151" t="s">
        <v>13466</v>
      </c>
      <c r="D6385" s="151" t="s">
        <v>13439</v>
      </c>
      <c r="E6385" s="151" t="s">
        <v>13440</v>
      </c>
      <c r="F6385" s="151">
        <v>7</v>
      </c>
      <c r="G6385" s="151" t="s">
        <v>4820</v>
      </c>
      <c r="H6385" s="153">
        <v>9</v>
      </c>
      <c r="I6385" s="151">
        <v>17</v>
      </c>
      <c r="J6385" s="154" t="s">
        <v>72</v>
      </c>
    </row>
    <row r="6386" spans="1:10" x14ac:dyDescent="0.3">
      <c r="A6386" s="151">
        <v>6385</v>
      </c>
      <c r="B6386" s="151" t="s">
        <v>13467</v>
      </c>
      <c r="C6386" s="151" t="s">
        <v>13468</v>
      </c>
      <c r="D6386" s="151" t="s">
        <v>13439</v>
      </c>
      <c r="E6386" s="151" t="s">
        <v>13440</v>
      </c>
      <c r="F6386" s="151">
        <v>7</v>
      </c>
      <c r="G6386" s="151" t="s">
        <v>4820</v>
      </c>
      <c r="H6386" s="153">
        <v>9</v>
      </c>
      <c r="I6386" s="151">
        <v>17</v>
      </c>
      <c r="J6386" s="154" t="s">
        <v>72</v>
      </c>
    </row>
    <row r="6387" spans="1:10" x14ac:dyDescent="0.3">
      <c r="A6387" s="151">
        <v>6386</v>
      </c>
      <c r="B6387" s="151" t="s">
        <v>13469</v>
      </c>
      <c r="C6387" s="151" t="s">
        <v>13470</v>
      </c>
      <c r="D6387" s="151" t="s">
        <v>13439</v>
      </c>
      <c r="E6387" s="151" t="s">
        <v>13440</v>
      </c>
      <c r="F6387" s="151">
        <v>7</v>
      </c>
      <c r="G6387" s="151" t="s">
        <v>4820</v>
      </c>
      <c r="H6387" s="153">
        <v>9</v>
      </c>
      <c r="I6387" s="151">
        <v>17</v>
      </c>
      <c r="J6387" s="154" t="s">
        <v>72</v>
      </c>
    </row>
    <row r="6388" spans="1:10" x14ac:dyDescent="0.3">
      <c r="A6388" s="151">
        <v>6387</v>
      </c>
      <c r="B6388" s="151" t="s">
        <v>13471</v>
      </c>
      <c r="C6388" s="151" t="s">
        <v>13472</v>
      </c>
      <c r="D6388" s="151" t="s">
        <v>13439</v>
      </c>
      <c r="E6388" s="151" t="s">
        <v>13440</v>
      </c>
      <c r="F6388" s="151">
        <v>7</v>
      </c>
      <c r="G6388" s="151" t="s">
        <v>4820</v>
      </c>
      <c r="H6388" s="153">
        <v>9</v>
      </c>
      <c r="I6388" s="151">
        <v>17</v>
      </c>
      <c r="J6388" s="154" t="s">
        <v>88</v>
      </c>
    </row>
    <row r="6389" spans="1:10" x14ac:dyDescent="0.3">
      <c r="A6389" s="151">
        <v>6388</v>
      </c>
      <c r="B6389" s="151" t="s">
        <v>13473</v>
      </c>
      <c r="C6389" s="151" t="s">
        <v>13474</v>
      </c>
      <c r="D6389" s="151" t="s">
        <v>13439</v>
      </c>
      <c r="E6389" s="151" t="s">
        <v>13440</v>
      </c>
      <c r="F6389" s="151">
        <v>7</v>
      </c>
      <c r="G6389" s="151" t="s">
        <v>4820</v>
      </c>
      <c r="H6389" s="153">
        <v>9</v>
      </c>
      <c r="I6389" s="151">
        <v>17</v>
      </c>
      <c r="J6389" s="154" t="s">
        <v>88</v>
      </c>
    </row>
    <row r="6390" spans="1:10" x14ac:dyDescent="0.3">
      <c r="A6390" s="151">
        <v>6389</v>
      </c>
      <c r="B6390" s="151" t="s">
        <v>13475</v>
      </c>
      <c r="C6390" s="151" t="s">
        <v>13476</v>
      </c>
      <c r="D6390" s="151" t="s">
        <v>13439</v>
      </c>
      <c r="E6390" s="151" t="s">
        <v>13440</v>
      </c>
      <c r="F6390" s="151">
        <v>7</v>
      </c>
      <c r="G6390" s="151" t="s">
        <v>4820</v>
      </c>
      <c r="H6390" s="153">
        <v>9</v>
      </c>
      <c r="I6390" s="151">
        <v>17</v>
      </c>
      <c r="J6390" s="154" t="s">
        <v>72</v>
      </c>
    </row>
    <row r="6391" spans="1:10" x14ac:dyDescent="0.3">
      <c r="A6391" s="151">
        <v>6390</v>
      </c>
      <c r="B6391" s="151" t="s">
        <v>13477</v>
      </c>
      <c r="C6391" s="151" t="s">
        <v>13478</v>
      </c>
      <c r="D6391" s="151" t="s">
        <v>13439</v>
      </c>
      <c r="E6391" s="151" t="s">
        <v>13440</v>
      </c>
      <c r="F6391" s="151">
        <v>7</v>
      </c>
      <c r="G6391" s="151" t="s">
        <v>4820</v>
      </c>
      <c r="H6391" s="153">
        <v>9</v>
      </c>
      <c r="I6391" s="151">
        <v>17</v>
      </c>
      <c r="J6391" s="154" t="s">
        <v>72</v>
      </c>
    </row>
    <row r="6392" spans="1:10" x14ac:dyDescent="0.3">
      <c r="A6392" s="151">
        <v>6391</v>
      </c>
      <c r="B6392" s="151" t="s">
        <v>13479</v>
      </c>
      <c r="C6392" s="151" t="s">
        <v>13480</v>
      </c>
      <c r="D6392" s="151" t="s">
        <v>13439</v>
      </c>
      <c r="E6392" s="151" t="s">
        <v>13440</v>
      </c>
      <c r="F6392" s="151">
        <v>7</v>
      </c>
      <c r="G6392" s="151" t="s">
        <v>4820</v>
      </c>
      <c r="H6392" s="153">
        <v>9</v>
      </c>
      <c r="I6392" s="151">
        <v>17</v>
      </c>
      <c r="J6392" s="154" t="s">
        <v>72</v>
      </c>
    </row>
    <row r="6393" spans="1:10" x14ac:dyDescent="0.3">
      <c r="A6393" s="151">
        <v>6392</v>
      </c>
      <c r="B6393" s="151" t="s">
        <v>13481</v>
      </c>
      <c r="C6393" s="151" t="s">
        <v>13482</v>
      </c>
      <c r="D6393" s="151" t="s">
        <v>13439</v>
      </c>
      <c r="E6393" s="151" t="s">
        <v>13440</v>
      </c>
      <c r="F6393" s="151">
        <v>7</v>
      </c>
      <c r="G6393" s="151" t="s">
        <v>4820</v>
      </c>
      <c r="H6393" s="153">
        <v>8</v>
      </c>
      <c r="I6393" s="151">
        <v>16</v>
      </c>
      <c r="J6393" s="154" t="s">
        <v>161</v>
      </c>
    </row>
    <row r="6394" spans="1:10" x14ac:dyDescent="0.3">
      <c r="A6394" s="151">
        <v>6393</v>
      </c>
      <c r="B6394" s="151" t="s">
        <v>13483</v>
      </c>
      <c r="C6394" s="151" t="s">
        <v>13484</v>
      </c>
      <c r="D6394" s="151" t="s">
        <v>13439</v>
      </c>
      <c r="E6394" s="151" t="s">
        <v>13440</v>
      </c>
      <c r="F6394" s="151">
        <v>7</v>
      </c>
      <c r="G6394" s="151" t="s">
        <v>4820</v>
      </c>
      <c r="H6394" s="153">
        <v>8</v>
      </c>
      <c r="I6394" s="151">
        <v>16</v>
      </c>
      <c r="J6394" s="154" t="s">
        <v>161</v>
      </c>
    </row>
    <row r="6395" spans="1:10" x14ac:dyDescent="0.3">
      <c r="A6395" s="151">
        <v>6394</v>
      </c>
      <c r="B6395" s="151" t="s">
        <v>13485</v>
      </c>
      <c r="C6395" s="151" t="s">
        <v>13486</v>
      </c>
      <c r="D6395" s="151" t="s">
        <v>13439</v>
      </c>
      <c r="E6395" s="151" t="s">
        <v>13440</v>
      </c>
      <c r="F6395" s="151">
        <v>7</v>
      </c>
      <c r="G6395" s="151" t="s">
        <v>4820</v>
      </c>
      <c r="H6395" s="153">
        <v>8</v>
      </c>
      <c r="I6395" s="151">
        <v>16</v>
      </c>
      <c r="J6395" s="154" t="s">
        <v>161</v>
      </c>
    </row>
    <row r="6396" spans="1:10" x14ac:dyDescent="0.3">
      <c r="A6396" s="151">
        <v>6395</v>
      </c>
      <c r="B6396" s="151" t="s">
        <v>13487</v>
      </c>
      <c r="C6396" s="151" t="s">
        <v>13488</v>
      </c>
      <c r="D6396" s="151" t="s">
        <v>13439</v>
      </c>
      <c r="E6396" s="151" t="s">
        <v>13440</v>
      </c>
      <c r="F6396" s="151">
        <v>7</v>
      </c>
      <c r="G6396" s="151" t="s">
        <v>4820</v>
      </c>
      <c r="H6396" s="153">
        <v>8</v>
      </c>
      <c r="I6396" s="151">
        <v>16</v>
      </c>
      <c r="J6396" s="154" t="s">
        <v>161</v>
      </c>
    </row>
    <row r="6397" spans="1:10" x14ac:dyDescent="0.3">
      <c r="A6397" s="151">
        <v>6396</v>
      </c>
      <c r="B6397" s="151" t="s">
        <v>13489</v>
      </c>
      <c r="C6397" s="151" t="s">
        <v>13490</v>
      </c>
      <c r="D6397" s="151" t="s">
        <v>13439</v>
      </c>
      <c r="E6397" s="151" t="s">
        <v>13440</v>
      </c>
      <c r="F6397" s="151">
        <v>7</v>
      </c>
      <c r="G6397" s="151" t="s">
        <v>4820</v>
      </c>
      <c r="H6397" s="153">
        <v>8</v>
      </c>
      <c r="I6397" s="151">
        <v>16</v>
      </c>
      <c r="J6397" s="154" t="s">
        <v>161</v>
      </c>
    </row>
    <row r="6398" spans="1:10" x14ac:dyDescent="0.3">
      <c r="A6398" s="151">
        <v>6397</v>
      </c>
      <c r="B6398" s="151" t="s">
        <v>13491</v>
      </c>
      <c r="C6398" s="151" t="s">
        <v>13492</v>
      </c>
      <c r="D6398" s="151" t="s">
        <v>13439</v>
      </c>
      <c r="E6398" s="151" t="s">
        <v>13440</v>
      </c>
      <c r="F6398" s="151">
        <v>7</v>
      </c>
      <c r="G6398" s="151" t="s">
        <v>4820</v>
      </c>
      <c r="H6398" s="153">
        <v>8</v>
      </c>
      <c r="I6398" s="151">
        <v>16</v>
      </c>
      <c r="J6398" s="154" t="s">
        <v>161</v>
      </c>
    </row>
    <row r="6399" spans="1:10" x14ac:dyDescent="0.3">
      <c r="A6399" s="151">
        <v>6398</v>
      </c>
      <c r="B6399" s="151" t="s">
        <v>13493</v>
      </c>
      <c r="C6399" s="151" t="s">
        <v>13494</v>
      </c>
      <c r="D6399" s="151" t="s">
        <v>13439</v>
      </c>
      <c r="E6399" s="151" t="s">
        <v>13440</v>
      </c>
      <c r="F6399" s="151">
        <v>7</v>
      </c>
      <c r="G6399" s="151" t="s">
        <v>4820</v>
      </c>
      <c r="H6399" s="153">
        <v>8</v>
      </c>
      <c r="I6399" s="151">
        <v>16</v>
      </c>
      <c r="J6399" s="154" t="s">
        <v>161</v>
      </c>
    </row>
    <row r="6400" spans="1:10" x14ac:dyDescent="0.3">
      <c r="A6400" s="151">
        <v>6399</v>
      </c>
      <c r="B6400" s="151" t="s">
        <v>13495</v>
      </c>
      <c r="C6400" s="151" t="s">
        <v>13496</v>
      </c>
      <c r="D6400" s="151" t="s">
        <v>13439</v>
      </c>
      <c r="E6400" s="151" t="s">
        <v>13440</v>
      </c>
      <c r="F6400" s="151">
        <v>7</v>
      </c>
      <c r="G6400" s="151" t="s">
        <v>4820</v>
      </c>
      <c r="H6400" s="153">
        <v>8</v>
      </c>
      <c r="I6400" s="151">
        <v>16</v>
      </c>
      <c r="J6400" s="154" t="s">
        <v>161</v>
      </c>
    </row>
    <row r="6401" spans="1:10" x14ac:dyDescent="0.3">
      <c r="A6401" s="151">
        <v>6400</v>
      </c>
      <c r="B6401" s="151" t="s">
        <v>13497</v>
      </c>
      <c r="C6401" s="151" t="s">
        <v>13498</v>
      </c>
      <c r="D6401" s="151" t="s">
        <v>13439</v>
      </c>
      <c r="E6401" s="151" t="s">
        <v>13440</v>
      </c>
      <c r="F6401" s="151">
        <v>7</v>
      </c>
      <c r="G6401" s="151" t="s">
        <v>4820</v>
      </c>
      <c r="H6401" s="153">
        <v>8</v>
      </c>
      <c r="I6401" s="151">
        <v>16</v>
      </c>
      <c r="J6401" s="154" t="s">
        <v>161</v>
      </c>
    </row>
    <row r="6402" spans="1:10" x14ac:dyDescent="0.3">
      <c r="A6402" s="151">
        <v>6401</v>
      </c>
      <c r="B6402" s="151" t="s">
        <v>13499</v>
      </c>
      <c r="C6402" s="151" t="s">
        <v>13500</v>
      </c>
      <c r="D6402" s="151" t="s">
        <v>13439</v>
      </c>
      <c r="E6402" s="151" t="s">
        <v>13440</v>
      </c>
      <c r="F6402" s="151">
        <v>7</v>
      </c>
      <c r="G6402" s="151" t="s">
        <v>4820</v>
      </c>
      <c r="H6402" s="153">
        <v>9</v>
      </c>
      <c r="I6402" s="151">
        <v>17</v>
      </c>
      <c r="J6402" s="154" t="s">
        <v>72</v>
      </c>
    </row>
    <row r="6403" spans="1:10" x14ac:dyDescent="0.3">
      <c r="A6403" s="151">
        <v>6402</v>
      </c>
      <c r="B6403" s="151" t="s">
        <v>13501</v>
      </c>
      <c r="C6403" s="151" t="s">
        <v>13502</v>
      </c>
      <c r="D6403" s="151" t="s">
        <v>13439</v>
      </c>
      <c r="E6403" s="151" t="s">
        <v>13440</v>
      </c>
      <c r="F6403" s="151">
        <v>7</v>
      </c>
      <c r="G6403" s="151" t="s">
        <v>4820</v>
      </c>
      <c r="H6403" s="153">
        <v>9</v>
      </c>
      <c r="I6403" s="151">
        <v>17</v>
      </c>
      <c r="J6403" s="154" t="s">
        <v>72</v>
      </c>
    </row>
    <row r="6404" spans="1:10" x14ac:dyDescent="0.3">
      <c r="A6404" s="151">
        <v>6403</v>
      </c>
      <c r="B6404" s="151" t="s">
        <v>13503</v>
      </c>
      <c r="C6404" s="151" t="s">
        <v>13504</v>
      </c>
      <c r="D6404" s="151" t="s">
        <v>13439</v>
      </c>
      <c r="E6404" s="151" t="s">
        <v>13440</v>
      </c>
      <c r="F6404" s="151">
        <v>7</v>
      </c>
      <c r="G6404" s="151" t="s">
        <v>4820</v>
      </c>
      <c r="H6404" s="153">
        <v>9</v>
      </c>
      <c r="I6404" s="151">
        <v>17</v>
      </c>
      <c r="J6404" s="154" t="s">
        <v>72</v>
      </c>
    </row>
    <row r="6405" spans="1:10" x14ac:dyDescent="0.3">
      <c r="A6405" s="151">
        <v>6404</v>
      </c>
      <c r="B6405" s="151" t="s">
        <v>13505</v>
      </c>
      <c r="C6405" s="151" t="s">
        <v>13506</v>
      </c>
      <c r="D6405" s="151" t="s">
        <v>13439</v>
      </c>
      <c r="E6405" s="151" t="s">
        <v>13440</v>
      </c>
      <c r="F6405" s="151">
        <v>7</v>
      </c>
      <c r="G6405" s="151" t="s">
        <v>4820</v>
      </c>
      <c r="H6405" s="153">
        <v>9</v>
      </c>
      <c r="I6405" s="151">
        <v>17</v>
      </c>
      <c r="J6405" s="154" t="s">
        <v>72</v>
      </c>
    </row>
    <row r="6406" spans="1:10" x14ac:dyDescent="0.3">
      <c r="A6406" s="151">
        <v>6405</v>
      </c>
      <c r="B6406" s="151" t="s">
        <v>13507</v>
      </c>
      <c r="C6406" s="151" t="s">
        <v>13508</v>
      </c>
      <c r="D6406" s="151" t="s">
        <v>13439</v>
      </c>
      <c r="E6406" s="151" t="s">
        <v>13440</v>
      </c>
      <c r="F6406" s="151">
        <v>7</v>
      </c>
      <c r="G6406" s="151" t="s">
        <v>4820</v>
      </c>
      <c r="H6406" s="153">
        <v>9</v>
      </c>
      <c r="I6406" s="151">
        <v>17</v>
      </c>
      <c r="J6406" s="154" t="s">
        <v>72</v>
      </c>
    </row>
    <row r="6407" spans="1:10" x14ac:dyDescent="0.3">
      <c r="A6407" s="151">
        <v>6406</v>
      </c>
      <c r="B6407" s="151" t="s">
        <v>13509</v>
      </c>
      <c r="C6407" s="151" t="s">
        <v>13510</v>
      </c>
      <c r="D6407" s="151" t="s">
        <v>13439</v>
      </c>
      <c r="E6407" s="151" t="s">
        <v>13440</v>
      </c>
      <c r="F6407" s="151">
        <v>7</v>
      </c>
      <c r="G6407" s="151" t="s">
        <v>4820</v>
      </c>
      <c r="H6407" s="153">
        <v>9</v>
      </c>
      <c r="I6407" s="151">
        <v>17</v>
      </c>
      <c r="J6407" s="154" t="s">
        <v>72</v>
      </c>
    </row>
    <row r="6408" spans="1:10" x14ac:dyDescent="0.3">
      <c r="A6408" s="151">
        <v>6407</v>
      </c>
      <c r="B6408" s="151" t="s">
        <v>13511</v>
      </c>
      <c r="C6408" s="151" t="s">
        <v>13512</v>
      </c>
      <c r="D6408" s="151" t="s">
        <v>13439</v>
      </c>
      <c r="E6408" s="151" t="s">
        <v>13440</v>
      </c>
      <c r="F6408" s="151">
        <v>7</v>
      </c>
      <c r="G6408" s="151" t="s">
        <v>4820</v>
      </c>
      <c r="H6408" s="153">
        <v>9</v>
      </c>
      <c r="I6408" s="151">
        <v>17</v>
      </c>
      <c r="J6408" s="154" t="s">
        <v>72</v>
      </c>
    </row>
    <row r="6409" spans="1:10" x14ac:dyDescent="0.3">
      <c r="A6409" s="151">
        <v>6408</v>
      </c>
      <c r="B6409" s="151" t="s">
        <v>13513</v>
      </c>
      <c r="C6409" s="151" t="s">
        <v>13514</v>
      </c>
      <c r="D6409" s="151" t="s">
        <v>13439</v>
      </c>
      <c r="E6409" s="151" t="s">
        <v>13440</v>
      </c>
      <c r="F6409" s="151">
        <v>7</v>
      </c>
      <c r="G6409" s="151" t="s">
        <v>4820</v>
      </c>
      <c r="H6409" s="153">
        <v>9</v>
      </c>
      <c r="I6409" s="151">
        <v>17</v>
      </c>
      <c r="J6409" s="154" t="s">
        <v>72</v>
      </c>
    </row>
    <row r="6410" spans="1:10" x14ac:dyDescent="0.3">
      <c r="A6410" s="151">
        <v>6409</v>
      </c>
      <c r="B6410" s="151" t="s">
        <v>13515</v>
      </c>
      <c r="C6410" s="151" t="s">
        <v>13516</v>
      </c>
      <c r="D6410" s="151" t="s">
        <v>13439</v>
      </c>
      <c r="E6410" s="151" t="s">
        <v>13440</v>
      </c>
      <c r="F6410" s="151">
        <v>7</v>
      </c>
      <c r="G6410" s="151" t="s">
        <v>4820</v>
      </c>
      <c r="H6410" s="153">
        <v>9</v>
      </c>
      <c r="I6410" s="151">
        <v>17</v>
      </c>
      <c r="J6410" s="154" t="s">
        <v>72</v>
      </c>
    </row>
    <row r="6411" spans="1:10" x14ac:dyDescent="0.3">
      <c r="A6411" s="151">
        <v>6410</v>
      </c>
      <c r="B6411" s="151" t="s">
        <v>13517</v>
      </c>
      <c r="C6411" s="151" t="s">
        <v>13518</v>
      </c>
      <c r="D6411" s="151" t="s">
        <v>13519</v>
      </c>
      <c r="E6411" s="151" t="s">
        <v>13520</v>
      </c>
      <c r="F6411" s="151">
        <v>5</v>
      </c>
      <c r="G6411" s="151" t="s">
        <v>7138</v>
      </c>
      <c r="H6411" s="153">
        <v>9</v>
      </c>
      <c r="I6411" s="151">
        <v>17</v>
      </c>
      <c r="J6411" s="154" t="s">
        <v>72</v>
      </c>
    </row>
    <row r="6412" spans="1:10" x14ac:dyDescent="0.3">
      <c r="A6412" s="151">
        <v>6411</v>
      </c>
      <c r="B6412" s="151" t="s">
        <v>13521</v>
      </c>
      <c r="C6412" s="151" t="s">
        <v>13522</v>
      </c>
      <c r="D6412" s="151" t="s">
        <v>13519</v>
      </c>
      <c r="E6412" s="151" t="s">
        <v>13520</v>
      </c>
      <c r="F6412" s="151">
        <v>5</v>
      </c>
      <c r="G6412" s="151" t="s">
        <v>7138</v>
      </c>
      <c r="H6412" s="153">
        <v>9</v>
      </c>
      <c r="I6412" s="151">
        <v>17</v>
      </c>
      <c r="J6412" s="154" t="s">
        <v>72</v>
      </c>
    </row>
    <row r="6413" spans="1:10" x14ac:dyDescent="0.3">
      <c r="A6413" s="151">
        <v>6412</v>
      </c>
      <c r="B6413" s="151" t="s">
        <v>13523</v>
      </c>
      <c r="C6413" s="151" t="s">
        <v>13524</v>
      </c>
      <c r="D6413" s="151" t="s">
        <v>13519</v>
      </c>
      <c r="E6413" s="151" t="s">
        <v>13520</v>
      </c>
      <c r="F6413" s="151">
        <v>5</v>
      </c>
      <c r="G6413" s="151" t="s">
        <v>7138</v>
      </c>
      <c r="H6413" s="153">
        <v>9</v>
      </c>
      <c r="I6413" s="151">
        <v>17</v>
      </c>
      <c r="J6413" s="154" t="s">
        <v>88</v>
      </c>
    </row>
    <row r="6414" spans="1:10" x14ac:dyDescent="0.3">
      <c r="A6414" s="151">
        <v>6413</v>
      </c>
      <c r="B6414" s="151" t="s">
        <v>13525</v>
      </c>
      <c r="C6414" s="151" t="s">
        <v>13526</v>
      </c>
      <c r="D6414" s="151" t="s">
        <v>13519</v>
      </c>
      <c r="E6414" s="151" t="s">
        <v>13520</v>
      </c>
      <c r="F6414" s="151">
        <v>5</v>
      </c>
      <c r="G6414" s="151" t="s">
        <v>7138</v>
      </c>
      <c r="H6414" s="153">
        <v>9</v>
      </c>
      <c r="I6414" s="151">
        <v>17</v>
      </c>
      <c r="J6414" s="154" t="s">
        <v>88</v>
      </c>
    </row>
    <row r="6415" spans="1:10" x14ac:dyDescent="0.3">
      <c r="A6415" s="151">
        <v>6414</v>
      </c>
      <c r="B6415" s="151" t="s">
        <v>13527</v>
      </c>
      <c r="C6415" s="151" t="s">
        <v>13528</v>
      </c>
      <c r="D6415" s="151" t="s">
        <v>13519</v>
      </c>
      <c r="E6415" s="151" t="s">
        <v>13520</v>
      </c>
      <c r="F6415" s="151">
        <v>5</v>
      </c>
      <c r="G6415" s="151" t="s">
        <v>7138</v>
      </c>
      <c r="H6415" s="153">
        <v>9</v>
      </c>
      <c r="I6415" s="151">
        <v>17</v>
      </c>
      <c r="J6415" s="154" t="s">
        <v>72</v>
      </c>
    </row>
    <row r="6416" spans="1:10" x14ac:dyDescent="0.3">
      <c r="A6416" s="151">
        <v>6415</v>
      </c>
      <c r="B6416" s="151" t="s">
        <v>13529</v>
      </c>
      <c r="C6416" s="151" t="s">
        <v>13530</v>
      </c>
      <c r="D6416" s="151" t="s">
        <v>13519</v>
      </c>
      <c r="E6416" s="151" t="s">
        <v>13520</v>
      </c>
      <c r="F6416" s="151">
        <v>5</v>
      </c>
      <c r="G6416" s="151" t="s">
        <v>7138</v>
      </c>
      <c r="H6416" s="153">
        <v>9</v>
      </c>
      <c r="I6416" s="151">
        <v>17</v>
      </c>
      <c r="J6416" s="154" t="s">
        <v>72</v>
      </c>
    </row>
    <row r="6417" spans="1:10" x14ac:dyDescent="0.3">
      <c r="A6417" s="151">
        <v>6416</v>
      </c>
      <c r="B6417" s="151" t="s">
        <v>13531</v>
      </c>
      <c r="C6417" s="151" t="s">
        <v>13532</v>
      </c>
      <c r="D6417" s="151" t="s">
        <v>13519</v>
      </c>
      <c r="E6417" s="151" t="s">
        <v>13520</v>
      </c>
      <c r="F6417" s="151">
        <v>5</v>
      </c>
      <c r="G6417" s="151" t="s">
        <v>7138</v>
      </c>
      <c r="H6417" s="153">
        <v>9</v>
      </c>
      <c r="I6417" s="151">
        <v>17</v>
      </c>
      <c r="J6417" s="154" t="s">
        <v>88</v>
      </c>
    </row>
    <row r="6418" spans="1:10" x14ac:dyDescent="0.3">
      <c r="A6418" s="151">
        <v>6417</v>
      </c>
      <c r="B6418" s="151" t="s">
        <v>13533</v>
      </c>
      <c r="C6418" s="151" t="s">
        <v>13534</v>
      </c>
      <c r="D6418" s="151" t="s">
        <v>13519</v>
      </c>
      <c r="E6418" s="151" t="s">
        <v>13520</v>
      </c>
      <c r="F6418" s="151">
        <v>5</v>
      </c>
      <c r="G6418" s="151" t="s">
        <v>7138</v>
      </c>
      <c r="H6418" s="153">
        <v>9</v>
      </c>
      <c r="I6418" s="151">
        <v>17</v>
      </c>
      <c r="J6418" s="154" t="s">
        <v>88</v>
      </c>
    </row>
    <row r="6419" spans="1:10" x14ac:dyDescent="0.3">
      <c r="A6419" s="151">
        <v>6418</v>
      </c>
      <c r="B6419" s="151" t="s">
        <v>13535</v>
      </c>
      <c r="C6419" s="151" t="s">
        <v>13536</v>
      </c>
      <c r="D6419" s="151" t="s">
        <v>13519</v>
      </c>
      <c r="E6419" s="151" t="s">
        <v>13520</v>
      </c>
      <c r="F6419" s="151">
        <v>5</v>
      </c>
      <c r="G6419" s="151" t="s">
        <v>7138</v>
      </c>
      <c r="H6419" s="153">
        <v>9</v>
      </c>
      <c r="I6419" s="151">
        <v>17</v>
      </c>
      <c r="J6419" s="154" t="s">
        <v>72</v>
      </c>
    </row>
    <row r="6420" spans="1:10" x14ac:dyDescent="0.3">
      <c r="A6420" s="151">
        <v>6419</v>
      </c>
      <c r="B6420" s="151" t="s">
        <v>13537</v>
      </c>
      <c r="C6420" s="151" t="s">
        <v>13538</v>
      </c>
      <c r="D6420" s="151" t="s">
        <v>13519</v>
      </c>
      <c r="E6420" s="151" t="s">
        <v>13520</v>
      </c>
      <c r="F6420" s="151">
        <v>5</v>
      </c>
      <c r="G6420" s="151" t="s">
        <v>7138</v>
      </c>
      <c r="H6420" s="153">
        <v>9</v>
      </c>
      <c r="I6420" s="151">
        <v>17</v>
      </c>
      <c r="J6420" s="154" t="s">
        <v>72</v>
      </c>
    </row>
    <row r="6421" spans="1:10" x14ac:dyDescent="0.3">
      <c r="A6421" s="151">
        <v>6420</v>
      </c>
      <c r="B6421" s="151" t="s">
        <v>13539</v>
      </c>
      <c r="C6421" s="151" t="s">
        <v>13540</v>
      </c>
      <c r="D6421" s="151" t="s">
        <v>13519</v>
      </c>
      <c r="E6421" s="151" t="s">
        <v>13520</v>
      </c>
      <c r="F6421" s="151">
        <v>5</v>
      </c>
      <c r="G6421" s="151" t="s">
        <v>7138</v>
      </c>
      <c r="H6421" s="153">
        <v>9</v>
      </c>
      <c r="I6421" s="151">
        <v>17</v>
      </c>
      <c r="J6421" s="154" t="s">
        <v>72</v>
      </c>
    </row>
    <row r="6422" spans="1:10" x14ac:dyDescent="0.3">
      <c r="A6422" s="151">
        <v>6421</v>
      </c>
      <c r="B6422" s="151" t="s">
        <v>13541</v>
      </c>
      <c r="C6422" s="151" t="s">
        <v>13542</v>
      </c>
      <c r="D6422" s="151" t="s">
        <v>13519</v>
      </c>
      <c r="E6422" s="151" t="s">
        <v>13520</v>
      </c>
      <c r="F6422" s="151">
        <v>5</v>
      </c>
      <c r="G6422" s="151" t="s">
        <v>7138</v>
      </c>
      <c r="H6422" s="153">
        <v>9</v>
      </c>
      <c r="I6422" s="151">
        <v>17</v>
      </c>
      <c r="J6422" s="154" t="s">
        <v>72</v>
      </c>
    </row>
    <row r="6423" spans="1:10" x14ac:dyDescent="0.3">
      <c r="A6423" s="151">
        <v>6422</v>
      </c>
      <c r="B6423" s="151" t="s">
        <v>13543</v>
      </c>
      <c r="C6423" s="151" t="s">
        <v>13544</v>
      </c>
      <c r="D6423" s="151" t="s">
        <v>13519</v>
      </c>
      <c r="E6423" s="151" t="s">
        <v>13520</v>
      </c>
      <c r="F6423" s="151">
        <v>5</v>
      </c>
      <c r="G6423" s="151" t="s">
        <v>7138</v>
      </c>
      <c r="H6423" s="153">
        <v>9</v>
      </c>
      <c r="I6423" s="151">
        <v>17</v>
      </c>
      <c r="J6423" s="154" t="s">
        <v>72</v>
      </c>
    </row>
    <row r="6424" spans="1:10" x14ac:dyDescent="0.3">
      <c r="A6424" s="151">
        <v>6423</v>
      </c>
      <c r="B6424" s="151" t="s">
        <v>13545</v>
      </c>
      <c r="C6424" s="151" t="s">
        <v>13546</v>
      </c>
      <c r="D6424" s="151" t="s">
        <v>13519</v>
      </c>
      <c r="E6424" s="151" t="s">
        <v>13520</v>
      </c>
      <c r="F6424" s="151">
        <v>5</v>
      </c>
      <c r="G6424" s="151" t="s">
        <v>7138</v>
      </c>
      <c r="H6424" s="153">
        <v>9</v>
      </c>
      <c r="I6424" s="151">
        <v>17</v>
      </c>
      <c r="J6424" s="154" t="s">
        <v>88</v>
      </c>
    </row>
    <row r="6425" spans="1:10" x14ac:dyDescent="0.3">
      <c r="A6425" s="151">
        <v>6424</v>
      </c>
      <c r="B6425" s="151" t="s">
        <v>13547</v>
      </c>
      <c r="C6425" s="151" t="s">
        <v>13548</v>
      </c>
      <c r="D6425" s="151" t="s">
        <v>13549</v>
      </c>
      <c r="E6425" s="151" t="s">
        <v>13550</v>
      </c>
      <c r="F6425" s="151">
        <v>5</v>
      </c>
      <c r="G6425" s="151" t="s">
        <v>7138</v>
      </c>
      <c r="H6425" s="153">
        <v>9</v>
      </c>
      <c r="I6425" s="151">
        <v>17</v>
      </c>
      <c r="J6425" s="154" t="s">
        <v>72</v>
      </c>
    </row>
    <row r="6426" spans="1:10" x14ac:dyDescent="0.3">
      <c r="A6426" s="151">
        <v>6425</v>
      </c>
      <c r="B6426" s="151" t="s">
        <v>13551</v>
      </c>
      <c r="C6426" s="151" t="s">
        <v>13552</v>
      </c>
      <c r="D6426" s="151" t="s">
        <v>13549</v>
      </c>
      <c r="E6426" s="151" t="s">
        <v>13550</v>
      </c>
      <c r="F6426" s="151">
        <v>5</v>
      </c>
      <c r="G6426" s="151" t="s">
        <v>7138</v>
      </c>
      <c r="H6426" s="153">
        <v>9</v>
      </c>
      <c r="I6426" s="151">
        <v>17</v>
      </c>
      <c r="J6426" s="154" t="s">
        <v>72</v>
      </c>
    </row>
    <row r="6427" spans="1:10" x14ac:dyDescent="0.3">
      <c r="A6427" s="151">
        <v>6426</v>
      </c>
      <c r="B6427" s="151" t="s">
        <v>13553</v>
      </c>
      <c r="C6427" s="151" t="s">
        <v>13554</v>
      </c>
      <c r="D6427" s="151" t="s">
        <v>13549</v>
      </c>
      <c r="E6427" s="151" t="s">
        <v>13550</v>
      </c>
      <c r="F6427" s="151">
        <v>5</v>
      </c>
      <c r="G6427" s="151" t="s">
        <v>7138</v>
      </c>
      <c r="H6427" s="153">
        <v>9</v>
      </c>
      <c r="I6427" s="151">
        <v>17</v>
      </c>
      <c r="J6427" s="154" t="s">
        <v>72</v>
      </c>
    </row>
    <row r="6428" spans="1:10" x14ac:dyDescent="0.3">
      <c r="A6428" s="151">
        <v>6427</v>
      </c>
      <c r="B6428" s="151" t="s">
        <v>13555</v>
      </c>
      <c r="C6428" s="151" t="s">
        <v>13556</v>
      </c>
      <c r="D6428" s="151" t="s">
        <v>13549</v>
      </c>
      <c r="E6428" s="151" t="s">
        <v>13550</v>
      </c>
      <c r="F6428" s="151">
        <v>5</v>
      </c>
      <c r="G6428" s="151" t="s">
        <v>7138</v>
      </c>
      <c r="H6428" s="153">
        <v>9</v>
      </c>
      <c r="I6428" s="151">
        <v>17</v>
      </c>
      <c r="J6428" s="154" t="s">
        <v>88</v>
      </c>
    </row>
    <row r="6429" spans="1:10" x14ac:dyDescent="0.3">
      <c r="A6429" s="151">
        <v>6428</v>
      </c>
      <c r="B6429" s="151" t="s">
        <v>13557</v>
      </c>
      <c r="C6429" s="151" t="s">
        <v>13558</v>
      </c>
      <c r="D6429" s="151" t="s">
        <v>13549</v>
      </c>
      <c r="E6429" s="151" t="s">
        <v>13550</v>
      </c>
      <c r="F6429" s="151">
        <v>5</v>
      </c>
      <c r="G6429" s="151" t="s">
        <v>7138</v>
      </c>
      <c r="H6429" s="153">
        <v>9</v>
      </c>
      <c r="I6429" s="151">
        <v>17</v>
      </c>
      <c r="J6429" s="154" t="s">
        <v>88</v>
      </c>
    </row>
    <row r="6430" spans="1:10" x14ac:dyDescent="0.3">
      <c r="A6430" s="151">
        <v>6429</v>
      </c>
      <c r="B6430" s="151" t="s">
        <v>13559</v>
      </c>
      <c r="C6430" s="151" t="s">
        <v>13560</v>
      </c>
      <c r="D6430" s="151" t="s">
        <v>13549</v>
      </c>
      <c r="E6430" s="151" t="s">
        <v>13550</v>
      </c>
      <c r="F6430" s="151">
        <v>5</v>
      </c>
      <c r="G6430" s="151" t="s">
        <v>7138</v>
      </c>
      <c r="H6430" s="153">
        <v>9</v>
      </c>
      <c r="I6430" s="151">
        <v>17</v>
      </c>
      <c r="J6430" s="154" t="s">
        <v>72</v>
      </c>
    </row>
    <row r="6431" spans="1:10" x14ac:dyDescent="0.3">
      <c r="A6431" s="151">
        <v>6430</v>
      </c>
      <c r="B6431" s="151" t="s">
        <v>13561</v>
      </c>
      <c r="C6431" s="151" t="s">
        <v>13562</v>
      </c>
      <c r="D6431" s="151" t="s">
        <v>13549</v>
      </c>
      <c r="E6431" s="151" t="s">
        <v>13550</v>
      </c>
      <c r="F6431" s="151">
        <v>5</v>
      </c>
      <c r="G6431" s="151" t="s">
        <v>7138</v>
      </c>
      <c r="H6431" s="153">
        <v>9</v>
      </c>
      <c r="I6431" s="151">
        <v>17</v>
      </c>
      <c r="J6431" s="154" t="s">
        <v>72</v>
      </c>
    </row>
    <row r="6432" spans="1:10" x14ac:dyDescent="0.3">
      <c r="A6432" s="151">
        <v>6431</v>
      </c>
      <c r="B6432" s="151" t="s">
        <v>13563</v>
      </c>
      <c r="C6432" s="151" t="s">
        <v>13564</v>
      </c>
      <c r="D6432" s="151" t="s">
        <v>13549</v>
      </c>
      <c r="E6432" s="151" t="s">
        <v>13550</v>
      </c>
      <c r="F6432" s="151">
        <v>5</v>
      </c>
      <c r="G6432" s="151" t="s">
        <v>7138</v>
      </c>
      <c r="H6432" s="153">
        <v>8</v>
      </c>
      <c r="I6432" s="151">
        <v>16</v>
      </c>
      <c r="J6432" s="154" t="s">
        <v>161</v>
      </c>
    </row>
    <row r="6433" spans="1:10" x14ac:dyDescent="0.3">
      <c r="A6433" s="151">
        <v>6432</v>
      </c>
      <c r="B6433" s="151" t="s">
        <v>13565</v>
      </c>
      <c r="C6433" s="151" t="s">
        <v>13566</v>
      </c>
      <c r="D6433" s="151" t="s">
        <v>13549</v>
      </c>
      <c r="E6433" s="151" t="s">
        <v>13550</v>
      </c>
      <c r="F6433" s="151">
        <v>5</v>
      </c>
      <c r="G6433" s="151" t="s">
        <v>7138</v>
      </c>
      <c r="H6433" s="153">
        <v>8</v>
      </c>
      <c r="I6433" s="151">
        <v>16</v>
      </c>
      <c r="J6433" s="154" t="s">
        <v>161</v>
      </c>
    </row>
    <row r="6434" spans="1:10" x14ac:dyDescent="0.3">
      <c r="A6434" s="151">
        <v>6433</v>
      </c>
      <c r="B6434" s="151" t="s">
        <v>13567</v>
      </c>
      <c r="C6434" s="151" t="s">
        <v>13568</v>
      </c>
      <c r="D6434" s="151" t="s">
        <v>13549</v>
      </c>
      <c r="E6434" s="151" t="s">
        <v>13550</v>
      </c>
      <c r="F6434" s="151">
        <v>5</v>
      </c>
      <c r="G6434" s="151" t="s">
        <v>7138</v>
      </c>
      <c r="H6434" s="153">
        <v>8</v>
      </c>
      <c r="I6434" s="151">
        <v>16</v>
      </c>
      <c r="J6434" s="154" t="s">
        <v>161</v>
      </c>
    </row>
    <row r="6435" spans="1:10" x14ac:dyDescent="0.3">
      <c r="A6435" s="151">
        <v>6434</v>
      </c>
      <c r="B6435" s="151" t="s">
        <v>13569</v>
      </c>
      <c r="C6435" s="151" t="s">
        <v>13570</v>
      </c>
      <c r="D6435" s="151" t="s">
        <v>13549</v>
      </c>
      <c r="E6435" s="151" t="s">
        <v>13550</v>
      </c>
      <c r="F6435" s="151">
        <v>5</v>
      </c>
      <c r="G6435" s="151" t="s">
        <v>7138</v>
      </c>
      <c r="H6435" s="153">
        <v>8</v>
      </c>
      <c r="I6435" s="151">
        <v>16</v>
      </c>
      <c r="J6435" s="154" t="s">
        <v>161</v>
      </c>
    </row>
    <row r="6436" spans="1:10" x14ac:dyDescent="0.3">
      <c r="A6436" s="151">
        <v>6435</v>
      </c>
      <c r="B6436" s="151" t="s">
        <v>13571</v>
      </c>
      <c r="C6436" s="151" t="s">
        <v>13572</v>
      </c>
      <c r="D6436" s="151" t="s">
        <v>13549</v>
      </c>
      <c r="E6436" s="151" t="s">
        <v>13550</v>
      </c>
      <c r="F6436" s="151">
        <v>5</v>
      </c>
      <c r="G6436" s="151" t="s">
        <v>7138</v>
      </c>
      <c r="H6436" s="153">
        <v>9</v>
      </c>
      <c r="I6436" s="151">
        <v>17</v>
      </c>
      <c r="J6436" s="154" t="s">
        <v>72</v>
      </c>
    </row>
    <row r="6437" spans="1:10" x14ac:dyDescent="0.3">
      <c r="A6437" s="151">
        <v>6436</v>
      </c>
      <c r="B6437" s="151" t="s">
        <v>13573</v>
      </c>
      <c r="C6437" s="151" t="s">
        <v>13574</v>
      </c>
      <c r="D6437" s="151" t="s">
        <v>13549</v>
      </c>
      <c r="E6437" s="151" t="s">
        <v>13550</v>
      </c>
      <c r="F6437" s="151">
        <v>5</v>
      </c>
      <c r="G6437" s="151" t="s">
        <v>7138</v>
      </c>
      <c r="H6437" s="153">
        <v>8</v>
      </c>
      <c r="I6437" s="151">
        <v>16</v>
      </c>
      <c r="J6437" s="154" t="s">
        <v>161</v>
      </c>
    </row>
    <row r="6438" spans="1:10" x14ac:dyDescent="0.3">
      <c r="A6438" s="151">
        <v>6437</v>
      </c>
      <c r="B6438" s="151" t="s">
        <v>13575</v>
      </c>
      <c r="C6438" s="151" t="s">
        <v>13576</v>
      </c>
      <c r="D6438" s="151" t="s">
        <v>13549</v>
      </c>
      <c r="E6438" s="151" t="s">
        <v>13550</v>
      </c>
      <c r="F6438" s="151">
        <v>5</v>
      </c>
      <c r="G6438" s="151" t="s">
        <v>7138</v>
      </c>
      <c r="H6438" s="153">
        <v>9</v>
      </c>
      <c r="I6438" s="151">
        <v>17</v>
      </c>
      <c r="J6438" s="154" t="s">
        <v>72</v>
      </c>
    </row>
    <row r="6439" spans="1:10" x14ac:dyDescent="0.3">
      <c r="A6439" s="151">
        <v>6438</v>
      </c>
      <c r="B6439" s="151" t="s">
        <v>13577</v>
      </c>
      <c r="C6439" s="151" t="s">
        <v>13578</v>
      </c>
      <c r="D6439" s="151" t="s">
        <v>13579</v>
      </c>
      <c r="E6439" s="151" t="s">
        <v>13580</v>
      </c>
      <c r="F6439" s="151">
        <v>5</v>
      </c>
      <c r="G6439" s="151" t="s">
        <v>7138</v>
      </c>
      <c r="H6439" s="153">
        <v>9</v>
      </c>
      <c r="I6439" s="151">
        <v>17</v>
      </c>
      <c r="J6439" s="154" t="s">
        <v>72</v>
      </c>
    </row>
    <row r="6440" spans="1:10" x14ac:dyDescent="0.3">
      <c r="A6440" s="151">
        <v>6439</v>
      </c>
      <c r="B6440" s="151" t="s">
        <v>13581</v>
      </c>
      <c r="C6440" s="151" t="s">
        <v>13582</v>
      </c>
      <c r="D6440" s="151" t="s">
        <v>13579</v>
      </c>
      <c r="E6440" s="151" t="s">
        <v>13580</v>
      </c>
      <c r="F6440" s="151">
        <v>5</v>
      </c>
      <c r="G6440" s="151" t="s">
        <v>7138</v>
      </c>
      <c r="H6440" s="153">
        <v>9</v>
      </c>
      <c r="I6440" s="151">
        <v>17</v>
      </c>
      <c r="J6440" s="154" t="s">
        <v>72</v>
      </c>
    </row>
    <row r="6441" spans="1:10" x14ac:dyDescent="0.3">
      <c r="A6441" s="151">
        <v>6440</v>
      </c>
      <c r="B6441" s="151" t="s">
        <v>13583</v>
      </c>
      <c r="C6441" s="151" t="s">
        <v>13584</v>
      </c>
      <c r="D6441" s="151" t="s">
        <v>13579</v>
      </c>
      <c r="E6441" s="151" t="s">
        <v>13580</v>
      </c>
      <c r="F6441" s="151">
        <v>5</v>
      </c>
      <c r="G6441" s="151" t="s">
        <v>7138</v>
      </c>
      <c r="H6441" s="153">
        <v>9</v>
      </c>
      <c r="I6441" s="151">
        <v>17</v>
      </c>
      <c r="J6441" s="154" t="s">
        <v>72</v>
      </c>
    </row>
    <row r="6442" spans="1:10" x14ac:dyDescent="0.3">
      <c r="A6442" s="151">
        <v>6441</v>
      </c>
      <c r="B6442" s="151" t="s">
        <v>13585</v>
      </c>
      <c r="C6442" s="151" t="s">
        <v>13586</v>
      </c>
      <c r="D6442" s="151" t="s">
        <v>13579</v>
      </c>
      <c r="E6442" s="151" t="s">
        <v>13580</v>
      </c>
      <c r="F6442" s="151">
        <v>5</v>
      </c>
      <c r="G6442" s="151" t="s">
        <v>7138</v>
      </c>
      <c r="H6442" s="153">
        <v>9</v>
      </c>
      <c r="I6442" s="151">
        <v>17</v>
      </c>
      <c r="J6442" s="154" t="s">
        <v>72</v>
      </c>
    </row>
    <row r="6443" spans="1:10" x14ac:dyDescent="0.3">
      <c r="A6443" s="151">
        <v>6442</v>
      </c>
      <c r="B6443" s="151" t="s">
        <v>13587</v>
      </c>
      <c r="C6443" s="151" t="s">
        <v>13588</v>
      </c>
      <c r="D6443" s="151" t="s">
        <v>13579</v>
      </c>
      <c r="E6443" s="151" t="s">
        <v>13580</v>
      </c>
      <c r="F6443" s="151">
        <v>5</v>
      </c>
      <c r="G6443" s="151" t="s">
        <v>7138</v>
      </c>
      <c r="H6443" s="153">
        <v>9</v>
      </c>
      <c r="I6443" s="151">
        <v>17</v>
      </c>
      <c r="J6443" s="154" t="s">
        <v>72</v>
      </c>
    </row>
    <row r="6444" spans="1:10" x14ac:dyDescent="0.3">
      <c r="A6444" s="151">
        <v>6443</v>
      </c>
      <c r="B6444" s="151" t="s">
        <v>13589</v>
      </c>
      <c r="C6444" s="151" t="s">
        <v>13590</v>
      </c>
      <c r="D6444" s="151" t="s">
        <v>13579</v>
      </c>
      <c r="E6444" s="151" t="s">
        <v>13580</v>
      </c>
      <c r="F6444" s="151">
        <v>5</v>
      </c>
      <c r="G6444" s="151" t="s">
        <v>7138</v>
      </c>
      <c r="H6444" s="153">
        <v>9</v>
      </c>
      <c r="I6444" s="151">
        <v>17</v>
      </c>
      <c r="J6444" s="154" t="s">
        <v>72</v>
      </c>
    </row>
    <row r="6445" spans="1:10" x14ac:dyDescent="0.3">
      <c r="A6445" s="151">
        <v>6444</v>
      </c>
      <c r="B6445" s="151" t="s">
        <v>13591</v>
      </c>
      <c r="C6445" s="151" t="s">
        <v>13592</v>
      </c>
      <c r="D6445" s="151" t="s">
        <v>13579</v>
      </c>
      <c r="E6445" s="151" t="s">
        <v>13580</v>
      </c>
      <c r="F6445" s="151">
        <v>5</v>
      </c>
      <c r="G6445" s="151" t="s">
        <v>7138</v>
      </c>
      <c r="H6445" s="153">
        <v>9</v>
      </c>
      <c r="I6445" s="151">
        <v>17</v>
      </c>
      <c r="J6445" s="154" t="s">
        <v>72</v>
      </c>
    </row>
    <row r="6446" spans="1:10" x14ac:dyDescent="0.3">
      <c r="A6446" s="151">
        <v>6445</v>
      </c>
      <c r="B6446" s="151" t="s">
        <v>13593</v>
      </c>
      <c r="C6446" s="151" t="s">
        <v>13594</v>
      </c>
      <c r="D6446" s="151" t="s">
        <v>13579</v>
      </c>
      <c r="E6446" s="151" t="s">
        <v>13580</v>
      </c>
      <c r="F6446" s="151">
        <v>5</v>
      </c>
      <c r="G6446" s="151" t="s">
        <v>7138</v>
      </c>
      <c r="H6446" s="153">
        <v>9</v>
      </c>
      <c r="I6446" s="151">
        <v>17</v>
      </c>
      <c r="J6446" s="154" t="s">
        <v>72</v>
      </c>
    </row>
    <row r="6447" spans="1:10" x14ac:dyDescent="0.3">
      <c r="A6447" s="151">
        <v>6446</v>
      </c>
      <c r="B6447" s="151" t="s">
        <v>13595</v>
      </c>
      <c r="C6447" s="151" t="s">
        <v>13596</v>
      </c>
      <c r="D6447" s="151" t="s">
        <v>13579</v>
      </c>
      <c r="E6447" s="151" t="s">
        <v>13580</v>
      </c>
      <c r="F6447" s="151">
        <v>5</v>
      </c>
      <c r="G6447" s="151" t="s">
        <v>7138</v>
      </c>
      <c r="H6447" s="153">
        <v>9</v>
      </c>
      <c r="I6447" s="151">
        <v>17</v>
      </c>
      <c r="J6447" s="154" t="s">
        <v>72</v>
      </c>
    </row>
    <row r="6448" spans="1:10" x14ac:dyDescent="0.3">
      <c r="A6448" s="151">
        <v>6447</v>
      </c>
      <c r="B6448" s="151" t="s">
        <v>13597</v>
      </c>
      <c r="C6448" s="151" t="s">
        <v>13598</v>
      </c>
      <c r="D6448" s="151" t="s">
        <v>13579</v>
      </c>
      <c r="E6448" s="151" t="s">
        <v>13580</v>
      </c>
      <c r="F6448" s="151">
        <v>5</v>
      </c>
      <c r="G6448" s="151" t="s">
        <v>7138</v>
      </c>
      <c r="H6448" s="153">
        <v>9</v>
      </c>
      <c r="I6448" s="151">
        <v>17</v>
      </c>
      <c r="J6448" s="154" t="s">
        <v>72</v>
      </c>
    </row>
    <row r="6449" spans="1:10" x14ac:dyDescent="0.3">
      <c r="A6449" s="151">
        <v>6448</v>
      </c>
      <c r="B6449" s="151" t="s">
        <v>13599</v>
      </c>
      <c r="C6449" s="151" t="s">
        <v>13600</v>
      </c>
      <c r="D6449" s="151" t="s">
        <v>13579</v>
      </c>
      <c r="E6449" s="151" t="s">
        <v>13580</v>
      </c>
      <c r="F6449" s="151">
        <v>5</v>
      </c>
      <c r="G6449" s="151" t="s">
        <v>7138</v>
      </c>
      <c r="H6449" s="153">
        <v>8</v>
      </c>
      <c r="I6449" s="151">
        <v>16</v>
      </c>
      <c r="J6449" s="154" t="s">
        <v>161</v>
      </c>
    </row>
    <row r="6450" spans="1:10" x14ac:dyDescent="0.3">
      <c r="A6450" s="151">
        <v>6449</v>
      </c>
      <c r="B6450" s="151" t="s">
        <v>13601</v>
      </c>
      <c r="C6450" s="151" t="s">
        <v>13602</v>
      </c>
      <c r="D6450" s="151" t="s">
        <v>13579</v>
      </c>
      <c r="E6450" s="151" t="s">
        <v>13580</v>
      </c>
      <c r="F6450" s="151">
        <v>5</v>
      </c>
      <c r="G6450" s="151" t="s">
        <v>7138</v>
      </c>
      <c r="H6450" s="153">
        <v>8</v>
      </c>
      <c r="I6450" s="151">
        <v>16</v>
      </c>
      <c r="J6450" s="154" t="s">
        <v>161</v>
      </c>
    </row>
    <row r="6451" spans="1:10" x14ac:dyDescent="0.3">
      <c r="A6451" s="151">
        <v>6450</v>
      </c>
      <c r="B6451" s="151" t="s">
        <v>13603</v>
      </c>
      <c r="C6451" s="151" t="s">
        <v>13604</v>
      </c>
      <c r="D6451" s="151" t="s">
        <v>13579</v>
      </c>
      <c r="E6451" s="151" t="s">
        <v>13580</v>
      </c>
      <c r="F6451" s="151">
        <v>5</v>
      </c>
      <c r="G6451" s="151" t="s">
        <v>7138</v>
      </c>
      <c r="H6451" s="153">
        <v>8</v>
      </c>
      <c r="I6451" s="151">
        <v>16</v>
      </c>
      <c r="J6451" s="154" t="s">
        <v>161</v>
      </c>
    </row>
    <row r="6452" spans="1:10" x14ac:dyDescent="0.3">
      <c r="A6452" s="151">
        <v>6451</v>
      </c>
      <c r="B6452" s="151" t="s">
        <v>13605</v>
      </c>
      <c r="C6452" s="151" t="s">
        <v>13606</v>
      </c>
      <c r="D6452" s="151" t="s">
        <v>13579</v>
      </c>
      <c r="E6452" s="151" t="s">
        <v>13580</v>
      </c>
      <c r="F6452" s="151">
        <v>5</v>
      </c>
      <c r="G6452" s="151" t="s">
        <v>7138</v>
      </c>
      <c r="H6452" s="153">
        <v>8</v>
      </c>
      <c r="I6452" s="151">
        <v>16</v>
      </c>
      <c r="J6452" s="154" t="s">
        <v>161</v>
      </c>
    </row>
    <row r="6453" spans="1:10" x14ac:dyDescent="0.3">
      <c r="A6453" s="151">
        <v>6452</v>
      </c>
      <c r="B6453" s="151" t="s">
        <v>13607</v>
      </c>
      <c r="C6453" s="151" t="s">
        <v>13608</v>
      </c>
      <c r="D6453" s="151" t="s">
        <v>13579</v>
      </c>
      <c r="E6453" s="151" t="s">
        <v>13580</v>
      </c>
      <c r="F6453" s="151">
        <v>5</v>
      </c>
      <c r="G6453" s="151" t="s">
        <v>7138</v>
      </c>
      <c r="H6453" s="153">
        <v>8</v>
      </c>
      <c r="I6453" s="151">
        <v>16</v>
      </c>
      <c r="J6453" s="154" t="s">
        <v>161</v>
      </c>
    </row>
    <row r="6454" spans="1:10" x14ac:dyDescent="0.3">
      <c r="A6454" s="151">
        <v>6453</v>
      </c>
      <c r="B6454" s="151" t="s">
        <v>13609</v>
      </c>
      <c r="C6454" s="151" t="s">
        <v>13610</v>
      </c>
      <c r="D6454" s="151" t="s">
        <v>13579</v>
      </c>
      <c r="E6454" s="151" t="s">
        <v>13580</v>
      </c>
      <c r="F6454" s="151">
        <v>5</v>
      </c>
      <c r="G6454" s="151" t="s">
        <v>7138</v>
      </c>
      <c r="H6454" s="153">
        <v>8</v>
      </c>
      <c r="I6454" s="151">
        <v>16</v>
      </c>
      <c r="J6454" s="154" t="s">
        <v>161</v>
      </c>
    </row>
    <row r="6455" spans="1:10" x14ac:dyDescent="0.3">
      <c r="A6455" s="151">
        <v>6454</v>
      </c>
      <c r="B6455" s="151" t="s">
        <v>13611</v>
      </c>
      <c r="C6455" s="151" t="s">
        <v>13612</v>
      </c>
      <c r="D6455" s="151" t="s">
        <v>13579</v>
      </c>
      <c r="E6455" s="151" t="s">
        <v>13580</v>
      </c>
      <c r="F6455" s="151">
        <v>5</v>
      </c>
      <c r="G6455" s="151" t="s">
        <v>7138</v>
      </c>
      <c r="H6455" s="153">
        <v>9</v>
      </c>
      <c r="I6455" s="151">
        <v>17</v>
      </c>
      <c r="J6455" s="154" t="s">
        <v>72</v>
      </c>
    </row>
    <row r="6456" spans="1:10" x14ac:dyDescent="0.3">
      <c r="A6456" s="151">
        <v>6455</v>
      </c>
      <c r="B6456" s="151" t="s">
        <v>13613</v>
      </c>
      <c r="C6456" s="151" t="s">
        <v>13614</v>
      </c>
      <c r="D6456" s="151" t="s">
        <v>13579</v>
      </c>
      <c r="E6456" s="151" t="s">
        <v>13580</v>
      </c>
      <c r="F6456" s="151">
        <v>5</v>
      </c>
      <c r="G6456" s="151" t="s">
        <v>7138</v>
      </c>
      <c r="H6456" s="153">
        <v>8</v>
      </c>
      <c r="I6456" s="151">
        <v>16</v>
      </c>
      <c r="J6456" s="154" t="s">
        <v>161</v>
      </c>
    </row>
    <row r="6457" spans="1:10" x14ac:dyDescent="0.3">
      <c r="A6457" s="151">
        <v>6456</v>
      </c>
      <c r="B6457" s="151" t="s">
        <v>13615</v>
      </c>
      <c r="C6457" s="151" t="s">
        <v>13616</v>
      </c>
      <c r="D6457" s="151" t="s">
        <v>13579</v>
      </c>
      <c r="E6457" s="151" t="s">
        <v>13580</v>
      </c>
      <c r="F6457" s="151">
        <v>5</v>
      </c>
      <c r="G6457" s="151" t="s">
        <v>7138</v>
      </c>
      <c r="H6457" s="153">
        <v>9</v>
      </c>
      <c r="I6457" s="151">
        <v>17</v>
      </c>
      <c r="J6457" s="154" t="s">
        <v>72</v>
      </c>
    </row>
    <row r="6458" spans="1:10" x14ac:dyDescent="0.3">
      <c r="A6458" s="151">
        <v>6457</v>
      </c>
      <c r="B6458" s="151" t="s">
        <v>13617</v>
      </c>
      <c r="C6458" s="151" t="s">
        <v>13618</v>
      </c>
      <c r="D6458" s="151" t="s">
        <v>13579</v>
      </c>
      <c r="E6458" s="151" t="s">
        <v>13580</v>
      </c>
      <c r="F6458" s="151">
        <v>5</v>
      </c>
      <c r="G6458" s="151" t="s">
        <v>7138</v>
      </c>
      <c r="H6458" s="153">
        <v>9</v>
      </c>
      <c r="I6458" s="151">
        <v>17</v>
      </c>
      <c r="J6458" s="154" t="s">
        <v>72</v>
      </c>
    </row>
    <row r="6459" spans="1:10" x14ac:dyDescent="0.3">
      <c r="A6459" s="151">
        <v>6458</v>
      </c>
      <c r="B6459" s="151" t="s">
        <v>13619</v>
      </c>
      <c r="C6459" s="151" t="s">
        <v>13620</v>
      </c>
      <c r="D6459" s="151" t="s">
        <v>13579</v>
      </c>
      <c r="E6459" s="151" t="s">
        <v>13580</v>
      </c>
      <c r="F6459" s="151">
        <v>5</v>
      </c>
      <c r="G6459" s="151" t="s">
        <v>7138</v>
      </c>
      <c r="H6459" s="153">
        <v>9</v>
      </c>
      <c r="I6459" s="151">
        <v>17</v>
      </c>
      <c r="J6459" s="154" t="s">
        <v>72</v>
      </c>
    </row>
    <row r="6460" spans="1:10" x14ac:dyDescent="0.3">
      <c r="A6460" s="151">
        <v>6459</v>
      </c>
      <c r="B6460" s="151" t="s">
        <v>13621</v>
      </c>
      <c r="C6460" s="151" t="s">
        <v>13622</v>
      </c>
      <c r="D6460" s="151" t="s">
        <v>13579</v>
      </c>
      <c r="E6460" s="151" t="s">
        <v>13580</v>
      </c>
      <c r="F6460" s="151">
        <v>5</v>
      </c>
      <c r="G6460" s="151" t="s">
        <v>7138</v>
      </c>
      <c r="H6460" s="153">
        <v>9</v>
      </c>
      <c r="I6460" s="151">
        <v>17</v>
      </c>
      <c r="J6460" s="154" t="s">
        <v>72</v>
      </c>
    </row>
    <row r="6461" spans="1:10" x14ac:dyDescent="0.3">
      <c r="A6461" s="151">
        <v>6460</v>
      </c>
      <c r="B6461" s="151" t="s">
        <v>13623</v>
      </c>
      <c r="C6461" s="151" t="s">
        <v>13624</v>
      </c>
      <c r="D6461" s="151" t="s">
        <v>13579</v>
      </c>
      <c r="E6461" s="151" t="s">
        <v>13580</v>
      </c>
      <c r="F6461" s="151">
        <v>5</v>
      </c>
      <c r="G6461" s="151" t="s">
        <v>7138</v>
      </c>
      <c r="H6461" s="153">
        <v>9</v>
      </c>
      <c r="I6461" s="151">
        <v>17</v>
      </c>
      <c r="J6461" s="154" t="s">
        <v>72</v>
      </c>
    </row>
    <row r="6462" spans="1:10" x14ac:dyDescent="0.3">
      <c r="A6462" s="151">
        <v>6461</v>
      </c>
      <c r="B6462" s="151" t="s">
        <v>13625</v>
      </c>
      <c r="C6462" s="151" t="s">
        <v>13626</v>
      </c>
      <c r="D6462" s="151" t="s">
        <v>13579</v>
      </c>
      <c r="E6462" s="151" t="s">
        <v>13580</v>
      </c>
      <c r="F6462" s="151">
        <v>5</v>
      </c>
      <c r="G6462" s="151" t="s">
        <v>7138</v>
      </c>
      <c r="H6462" s="153">
        <v>9</v>
      </c>
      <c r="I6462" s="151">
        <v>17</v>
      </c>
      <c r="J6462" s="154" t="s">
        <v>72</v>
      </c>
    </row>
    <row r="6463" spans="1:10" x14ac:dyDescent="0.3">
      <c r="A6463" s="151">
        <v>6462</v>
      </c>
      <c r="B6463" s="151" t="s">
        <v>13627</v>
      </c>
      <c r="C6463" s="151" t="s">
        <v>13628</v>
      </c>
      <c r="D6463" s="151" t="s">
        <v>13629</v>
      </c>
      <c r="E6463" s="151" t="s">
        <v>13630</v>
      </c>
      <c r="F6463" s="151">
        <v>5</v>
      </c>
      <c r="G6463" s="151" t="s">
        <v>7138</v>
      </c>
      <c r="H6463" s="153">
        <v>9</v>
      </c>
      <c r="I6463" s="151">
        <v>17</v>
      </c>
      <c r="J6463" s="154" t="s">
        <v>72</v>
      </c>
    </row>
    <row r="6464" spans="1:10" x14ac:dyDescent="0.3">
      <c r="A6464" s="151">
        <v>6463</v>
      </c>
      <c r="B6464" s="151" t="s">
        <v>13631</v>
      </c>
      <c r="C6464" s="151" t="s">
        <v>13632</v>
      </c>
      <c r="D6464" s="151" t="s">
        <v>13629</v>
      </c>
      <c r="E6464" s="151" t="s">
        <v>13630</v>
      </c>
      <c r="F6464" s="151">
        <v>5</v>
      </c>
      <c r="G6464" s="151" t="s">
        <v>7138</v>
      </c>
      <c r="H6464" s="153">
        <v>9</v>
      </c>
      <c r="I6464" s="151">
        <v>17</v>
      </c>
      <c r="J6464" s="154" t="s">
        <v>72</v>
      </c>
    </row>
    <row r="6465" spans="1:10" x14ac:dyDescent="0.3">
      <c r="A6465" s="151">
        <v>6464</v>
      </c>
      <c r="B6465" s="151" t="s">
        <v>13633</v>
      </c>
      <c r="C6465" s="151" t="s">
        <v>13634</v>
      </c>
      <c r="D6465" s="151" t="s">
        <v>13629</v>
      </c>
      <c r="E6465" s="151" t="s">
        <v>13630</v>
      </c>
      <c r="F6465" s="151">
        <v>5</v>
      </c>
      <c r="G6465" s="151" t="s">
        <v>7138</v>
      </c>
      <c r="H6465" s="153">
        <v>9</v>
      </c>
      <c r="I6465" s="151">
        <v>17</v>
      </c>
      <c r="J6465" s="154" t="s">
        <v>72</v>
      </c>
    </row>
    <row r="6466" spans="1:10" x14ac:dyDescent="0.3">
      <c r="A6466" s="151">
        <v>6465</v>
      </c>
      <c r="B6466" s="151" t="s">
        <v>13635</v>
      </c>
      <c r="C6466" s="151" t="s">
        <v>13636</v>
      </c>
      <c r="D6466" s="151" t="s">
        <v>13629</v>
      </c>
      <c r="E6466" s="151" t="s">
        <v>13630</v>
      </c>
      <c r="F6466" s="151">
        <v>5</v>
      </c>
      <c r="G6466" s="151" t="s">
        <v>7138</v>
      </c>
      <c r="H6466" s="153">
        <v>8</v>
      </c>
      <c r="I6466" s="151">
        <v>16</v>
      </c>
      <c r="J6466" s="154" t="s">
        <v>161</v>
      </c>
    </row>
    <row r="6467" spans="1:10" x14ac:dyDescent="0.3">
      <c r="A6467" s="151">
        <v>6466</v>
      </c>
      <c r="B6467" s="151" t="s">
        <v>13637</v>
      </c>
      <c r="C6467" s="151" t="s">
        <v>13638</v>
      </c>
      <c r="D6467" s="151" t="s">
        <v>13629</v>
      </c>
      <c r="E6467" s="151" t="s">
        <v>13630</v>
      </c>
      <c r="F6467" s="151">
        <v>5</v>
      </c>
      <c r="G6467" s="151" t="s">
        <v>7138</v>
      </c>
      <c r="H6467" s="153">
        <v>9</v>
      </c>
      <c r="I6467" s="151">
        <v>17</v>
      </c>
      <c r="J6467" s="154" t="s">
        <v>72</v>
      </c>
    </row>
    <row r="6468" spans="1:10" x14ac:dyDescent="0.3">
      <c r="A6468" s="151">
        <v>6467</v>
      </c>
      <c r="B6468" s="151" t="s">
        <v>13639</v>
      </c>
      <c r="C6468" s="151" t="s">
        <v>13640</v>
      </c>
      <c r="D6468" s="151" t="s">
        <v>13629</v>
      </c>
      <c r="E6468" s="151" t="s">
        <v>13630</v>
      </c>
      <c r="F6468" s="151">
        <v>5</v>
      </c>
      <c r="G6468" s="151" t="s">
        <v>7138</v>
      </c>
      <c r="H6468" s="153">
        <v>9</v>
      </c>
      <c r="I6468" s="151">
        <v>17</v>
      </c>
      <c r="J6468" s="154" t="s">
        <v>72</v>
      </c>
    </row>
    <row r="6469" spans="1:10" x14ac:dyDescent="0.3">
      <c r="A6469" s="151">
        <v>6468</v>
      </c>
      <c r="B6469" s="151" t="s">
        <v>13641</v>
      </c>
      <c r="C6469" s="151" t="s">
        <v>13642</v>
      </c>
      <c r="D6469" s="151" t="s">
        <v>13629</v>
      </c>
      <c r="E6469" s="151" t="s">
        <v>13630</v>
      </c>
      <c r="F6469" s="151">
        <v>5</v>
      </c>
      <c r="G6469" s="151" t="s">
        <v>7138</v>
      </c>
      <c r="H6469" s="153">
        <v>8</v>
      </c>
      <c r="I6469" s="151">
        <v>16</v>
      </c>
      <c r="J6469" s="154" t="s">
        <v>161</v>
      </c>
    </row>
    <row r="6470" spans="1:10" x14ac:dyDescent="0.3">
      <c r="A6470" s="151">
        <v>6469</v>
      </c>
      <c r="B6470" s="151" t="s">
        <v>13643</v>
      </c>
      <c r="C6470" s="151" t="s">
        <v>13644</v>
      </c>
      <c r="D6470" s="151" t="s">
        <v>13629</v>
      </c>
      <c r="E6470" s="151" t="s">
        <v>13630</v>
      </c>
      <c r="F6470" s="151">
        <v>5</v>
      </c>
      <c r="G6470" s="151" t="s">
        <v>7138</v>
      </c>
      <c r="H6470" s="153">
        <v>8</v>
      </c>
      <c r="I6470" s="151">
        <v>16</v>
      </c>
      <c r="J6470" s="154" t="s">
        <v>161</v>
      </c>
    </row>
    <row r="6471" spans="1:10" x14ac:dyDescent="0.3">
      <c r="A6471" s="151">
        <v>6470</v>
      </c>
      <c r="B6471" s="151" t="s">
        <v>13645</v>
      </c>
      <c r="C6471" s="151" t="s">
        <v>13646</v>
      </c>
      <c r="D6471" s="151" t="s">
        <v>13629</v>
      </c>
      <c r="E6471" s="151" t="s">
        <v>13630</v>
      </c>
      <c r="F6471" s="151">
        <v>5</v>
      </c>
      <c r="G6471" s="151" t="s">
        <v>7138</v>
      </c>
      <c r="H6471" s="153">
        <v>8</v>
      </c>
      <c r="I6471" s="151">
        <v>16</v>
      </c>
      <c r="J6471" s="154" t="s">
        <v>161</v>
      </c>
    </row>
    <row r="6472" spans="1:10" x14ac:dyDescent="0.3">
      <c r="A6472" s="151">
        <v>6471</v>
      </c>
      <c r="B6472" s="151" t="s">
        <v>13647</v>
      </c>
      <c r="C6472" s="151" t="s">
        <v>13648</v>
      </c>
      <c r="D6472" s="151" t="s">
        <v>13629</v>
      </c>
      <c r="E6472" s="151" t="s">
        <v>13630</v>
      </c>
      <c r="F6472" s="151">
        <v>5</v>
      </c>
      <c r="G6472" s="151" t="s">
        <v>7138</v>
      </c>
      <c r="H6472" s="153">
        <v>8</v>
      </c>
      <c r="I6472" s="151">
        <v>16</v>
      </c>
      <c r="J6472" s="154" t="s">
        <v>161</v>
      </c>
    </row>
    <row r="6473" spans="1:10" x14ac:dyDescent="0.3">
      <c r="A6473" s="151">
        <v>6472</v>
      </c>
      <c r="B6473" s="151" t="s">
        <v>13649</v>
      </c>
      <c r="C6473" s="151" t="s">
        <v>13650</v>
      </c>
      <c r="D6473" s="151" t="s">
        <v>13629</v>
      </c>
      <c r="E6473" s="151" t="s">
        <v>13630</v>
      </c>
      <c r="F6473" s="151">
        <v>5</v>
      </c>
      <c r="G6473" s="151" t="s">
        <v>7138</v>
      </c>
      <c r="H6473" s="153">
        <v>8</v>
      </c>
      <c r="I6473" s="151">
        <v>16</v>
      </c>
      <c r="J6473" s="154" t="s">
        <v>161</v>
      </c>
    </row>
    <row r="6474" spans="1:10" x14ac:dyDescent="0.3">
      <c r="A6474" s="151">
        <v>6473</v>
      </c>
      <c r="B6474" s="151" t="s">
        <v>13651</v>
      </c>
      <c r="C6474" s="151" t="s">
        <v>13652</v>
      </c>
      <c r="D6474" s="151" t="s">
        <v>13629</v>
      </c>
      <c r="E6474" s="151" t="s">
        <v>13630</v>
      </c>
      <c r="F6474" s="151">
        <v>5</v>
      </c>
      <c r="G6474" s="151" t="s">
        <v>7138</v>
      </c>
      <c r="H6474" s="153">
        <v>9</v>
      </c>
      <c r="I6474" s="151">
        <v>17</v>
      </c>
      <c r="J6474" s="154" t="s">
        <v>88</v>
      </c>
    </row>
    <row r="6475" spans="1:10" x14ac:dyDescent="0.3">
      <c r="A6475" s="151">
        <v>6474</v>
      </c>
      <c r="B6475" s="151" t="s">
        <v>13653</v>
      </c>
      <c r="C6475" s="151" t="s">
        <v>13654</v>
      </c>
      <c r="D6475" s="151" t="s">
        <v>13629</v>
      </c>
      <c r="E6475" s="151" t="s">
        <v>13630</v>
      </c>
      <c r="F6475" s="151">
        <v>5</v>
      </c>
      <c r="G6475" s="151" t="s">
        <v>7138</v>
      </c>
      <c r="H6475" s="153">
        <v>9</v>
      </c>
      <c r="I6475" s="151">
        <v>17</v>
      </c>
      <c r="J6475" s="154" t="s">
        <v>72</v>
      </c>
    </row>
    <row r="6476" spans="1:10" x14ac:dyDescent="0.3">
      <c r="A6476" s="151">
        <v>6475</v>
      </c>
      <c r="B6476" s="151" t="s">
        <v>13655</v>
      </c>
      <c r="C6476" s="151" t="s">
        <v>13656</v>
      </c>
      <c r="D6476" s="151" t="s">
        <v>13629</v>
      </c>
      <c r="E6476" s="151" t="s">
        <v>13630</v>
      </c>
      <c r="F6476" s="151">
        <v>5</v>
      </c>
      <c r="G6476" s="151" t="s">
        <v>7138</v>
      </c>
      <c r="H6476" s="153">
        <v>9</v>
      </c>
      <c r="I6476" s="151">
        <v>17</v>
      </c>
      <c r="J6476" s="154" t="s">
        <v>72</v>
      </c>
    </row>
    <row r="6477" spans="1:10" x14ac:dyDescent="0.3">
      <c r="A6477" s="151">
        <v>6476</v>
      </c>
      <c r="B6477" s="151" t="s">
        <v>13657</v>
      </c>
      <c r="C6477" s="151" t="s">
        <v>13658</v>
      </c>
      <c r="D6477" s="151" t="s">
        <v>13659</v>
      </c>
      <c r="E6477" s="151" t="s">
        <v>13660</v>
      </c>
      <c r="F6477" s="151">
        <v>5</v>
      </c>
      <c r="G6477" s="151" t="s">
        <v>7138</v>
      </c>
      <c r="H6477" s="153">
        <v>9</v>
      </c>
      <c r="I6477" s="151">
        <v>17</v>
      </c>
      <c r="J6477" s="154" t="s">
        <v>88</v>
      </c>
    </row>
    <row r="6478" spans="1:10" x14ac:dyDescent="0.3">
      <c r="A6478" s="151">
        <v>6477</v>
      </c>
      <c r="B6478" s="151" t="s">
        <v>13661</v>
      </c>
      <c r="C6478" s="151" t="s">
        <v>13662</v>
      </c>
      <c r="D6478" s="151" t="s">
        <v>13659</v>
      </c>
      <c r="E6478" s="151" t="s">
        <v>13660</v>
      </c>
      <c r="F6478" s="151">
        <v>5</v>
      </c>
      <c r="G6478" s="151" t="s">
        <v>7138</v>
      </c>
      <c r="H6478" s="153">
        <v>9</v>
      </c>
      <c r="I6478" s="151">
        <v>17</v>
      </c>
      <c r="J6478" s="154" t="s">
        <v>72</v>
      </c>
    </row>
    <row r="6479" spans="1:10" x14ac:dyDescent="0.3">
      <c r="A6479" s="151">
        <v>6478</v>
      </c>
      <c r="B6479" s="151" t="s">
        <v>13663</v>
      </c>
      <c r="C6479" s="151" t="s">
        <v>13664</v>
      </c>
      <c r="D6479" s="151" t="s">
        <v>13659</v>
      </c>
      <c r="E6479" s="151" t="s">
        <v>13660</v>
      </c>
      <c r="F6479" s="151">
        <v>5</v>
      </c>
      <c r="G6479" s="151" t="s">
        <v>7138</v>
      </c>
      <c r="H6479" s="153">
        <v>9</v>
      </c>
      <c r="I6479" s="151">
        <v>17</v>
      </c>
      <c r="J6479" s="154" t="s">
        <v>72</v>
      </c>
    </row>
    <row r="6480" spans="1:10" x14ac:dyDescent="0.3">
      <c r="A6480" s="151">
        <v>6479</v>
      </c>
      <c r="B6480" s="151" t="s">
        <v>13665</v>
      </c>
      <c r="C6480" s="151" t="s">
        <v>13666</v>
      </c>
      <c r="D6480" s="151" t="s">
        <v>13659</v>
      </c>
      <c r="E6480" s="151" t="s">
        <v>13660</v>
      </c>
      <c r="F6480" s="151">
        <v>5</v>
      </c>
      <c r="G6480" s="151" t="s">
        <v>7138</v>
      </c>
      <c r="H6480" s="153">
        <v>9</v>
      </c>
      <c r="I6480" s="151">
        <v>17</v>
      </c>
      <c r="J6480" s="154" t="s">
        <v>72</v>
      </c>
    </row>
    <row r="6481" spans="1:10" x14ac:dyDescent="0.3">
      <c r="A6481" s="151">
        <v>6480</v>
      </c>
      <c r="B6481" s="151" t="s">
        <v>13667</v>
      </c>
      <c r="C6481" s="151" t="s">
        <v>13668</v>
      </c>
      <c r="D6481" s="151" t="s">
        <v>13659</v>
      </c>
      <c r="E6481" s="151" t="s">
        <v>13660</v>
      </c>
      <c r="F6481" s="151">
        <v>5</v>
      </c>
      <c r="G6481" s="151" t="s">
        <v>7138</v>
      </c>
      <c r="H6481" s="153">
        <v>9</v>
      </c>
      <c r="I6481" s="151">
        <v>17</v>
      </c>
      <c r="J6481" s="154" t="s">
        <v>72</v>
      </c>
    </row>
    <row r="6482" spans="1:10" x14ac:dyDescent="0.3">
      <c r="A6482" s="151">
        <v>6481</v>
      </c>
      <c r="B6482" s="151" t="s">
        <v>13669</v>
      </c>
      <c r="C6482" s="151" t="s">
        <v>13670</v>
      </c>
      <c r="D6482" s="151" t="s">
        <v>13671</v>
      </c>
      <c r="E6482" s="151" t="s">
        <v>13672</v>
      </c>
      <c r="F6482" s="151">
        <v>7</v>
      </c>
      <c r="G6482" s="151" t="s">
        <v>4820</v>
      </c>
      <c r="H6482" s="153">
        <v>9</v>
      </c>
      <c r="I6482" s="151">
        <v>17</v>
      </c>
      <c r="J6482" s="154" t="s">
        <v>72</v>
      </c>
    </row>
    <row r="6483" spans="1:10" x14ac:dyDescent="0.3">
      <c r="A6483" s="151">
        <v>6482</v>
      </c>
      <c r="B6483" s="151" t="s">
        <v>13673</v>
      </c>
      <c r="C6483" s="151" t="s">
        <v>13674</v>
      </c>
      <c r="D6483" s="151" t="s">
        <v>13671</v>
      </c>
      <c r="E6483" s="151" t="s">
        <v>13672</v>
      </c>
      <c r="F6483" s="151">
        <v>7</v>
      </c>
      <c r="G6483" s="151" t="s">
        <v>4820</v>
      </c>
      <c r="H6483" s="153">
        <v>9</v>
      </c>
      <c r="I6483" s="151">
        <v>17</v>
      </c>
      <c r="J6483" s="154" t="s">
        <v>88</v>
      </c>
    </row>
    <row r="6484" spans="1:10" x14ac:dyDescent="0.3">
      <c r="A6484" s="151">
        <v>6483</v>
      </c>
      <c r="B6484" s="151" t="s">
        <v>13675</v>
      </c>
      <c r="C6484" s="151" t="s">
        <v>13676</v>
      </c>
      <c r="D6484" s="151" t="s">
        <v>13671</v>
      </c>
      <c r="E6484" s="151" t="s">
        <v>13672</v>
      </c>
      <c r="F6484" s="151">
        <v>7</v>
      </c>
      <c r="G6484" s="151" t="s">
        <v>4820</v>
      </c>
      <c r="H6484" s="153">
        <v>9</v>
      </c>
      <c r="I6484" s="151">
        <v>17</v>
      </c>
      <c r="J6484" s="154" t="s">
        <v>88</v>
      </c>
    </row>
    <row r="6485" spans="1:10" x14ac:dyDescent="0.3">
      <c r="A6485" s="151">
        <v>6484</v>
      </c>
      <c r="B6485" s="151" t="s">
        <v>13677</v>
      </c>
      <c r="C6485" s="151" t="s">
        <v>13678</v>
      </c>
      <c r="D6485" s="151" t="s">
        <v>13671</v>
      </c>
      <c r="E6485" s="151" t="s">
        <v>13672</v>
      </c>
      <c r="F6485" s="151">
        <v>7</v>
      </c>
      <c r="G6485" s="151" t="s">
        <v>4820</v>
      </c>
      <c r="H6485" s="153">
        <v>8</v>
      </c>
      <c r="I6485" s="151">
        <v>16</v>
      </c>
      <c r="J6485" s="154" t="s">
        <v>161</v>
      </c>
    </row>
    <row r="6486" spans="1:10" x14ac:dyDescent="0.3">
      <c r="A6486" s="151">
        <v>6485</v>
      </c>
      <c r="B6486" s="151" t="s">
        <v>13679</v>
      </c>
      <c r="C6486" s="151" t="s">
        <v>13680</v>
      </c>
      <c r="D6486" s="151" t="s">
        <v>13671</v>
      </c>
      <c r="E6486" s="151" t="s">
        <v>13672</v>
      </c>
      <c r="F6486" s="151">
        <v>7</v>
      </c>
      <c r="G6486" s="151" t="s">
        <v>4820</v>
      </c>
      <c r="H6486" s="153">
        <v>8</v>
      </c>
      <c r="I6486" s="151">
        <v>16</v>
      </c>
      <c r="J6486" s="154" t="s">
        <v>161</v>
      </c>
    </row>
    <row r="6487" spans="1:10" x14ac:dyDescent="0.3">
      <c r="A6487" s="151">
        <v>6486</v>
      </c>
      <c r="B6487" s="151" t="s">
        <v>13681</v>
      </c>
      <c r="C6487" s="151" t="s">
        <v>13682</v>
      </c>
      <c r="D6487" s="151" t="s">
        <v>13671</v>
      </c>
      <c r="E6487" s="151" t="s">
        <v>13672</v>
      </c>
      <c r="F6487" s="151">
        <v>7</v>
      </c>
      <c r="G6487" s="151" t="s">
        <v>4820</v>
      </c>
      <c r="H6487" s="153">
        <v>9</v>
      </c>
      <c r="I6487" s="151">
        <v>17</v>
      </c>
      <c r="J6487" s="154" t="s">
        <v>72</v>
      </c>
    </row>
    <row r="6488" spans="1:10" x14ac:dyDescent="0.3">
      <c r="A6488" s="151">
        <v>6487</v>
      </c>
      <c r="B6488" s="151" t="s">
        <v>13683</v>
      </c>
      <c r="C6488" s="151" t="s">
        <v>13684</v>
      </c>
      <c r="D6488" s="151" t="s">
        <v>13671</v>
      </c>
      <c r="E6488" s="151" t="s">
        <v>13672</v>
      </c>
      <c r="F6488" s="151">
        <v>7</v>
      </c>
      <c r="G6488" s="151" t="s">
        <v>4820</v>
      </c>
      <c r="H6488" s="153">
        <v>8</v>
      </c>
      <c r="I6488" s="151">
        <v>16</v>
      </c>
      <c r="J6488" s="154" t="s">
        <v>161</v>
      </c>
    </row>
    <row r="6489" spans="1:10" x14ac:dyDescent="0.3">
      <c r="A6489" s="151">
        <v>6488</v>
      </c>
      <c r="B6489" s="151" t="s">
        <v>13685</v>
      </c>
      <c r="C6489" s="151" t="s">
        <v>13686</v>
      </c>
      <c r="D6489" s="151" t="s">
        <v>13671</v>
      </c>
      <c r="E6489" s="151" t="s">
        <v>13672</v>
      </c>
      <c r="F6489" s="151">
        <v>7</v>
      </c>
      <c r="G6489" s="151" t="s">
        <v>4820</v>
      </c>
      <c r="H6489" s="153">
        <v>8</v>
      </c>
      <c r="I6489" s="151">
        <v>16</v>
      </c>
      <c r="J6489" s="154" t="s">
        <v>161</v>
      </c>
    </row>
    <row r="6490" spans="1:10" x14ac:dyDescent="0.3">
      <c r="A6490" s="151">
        <v>6489</v>
      </c>
      <c r="B6490" s="151" t="s">
        <v>13687</v>
      </c>
      <c r="C6490" s="151" t="s">
        <v>13688</v>
      </c>
      <c r="D6490" s="151" t="s">
        <v>13671</v>
      </c>
      <c r="E6490" s="151" t="s">
        <v>13672</v>
      </c>
      <c r="F6490" s="151">
        <v>7</v>
      </c>
      <c r="G6490" s="151" t="s">
        <v>4820</v>
      </c>
      <c r="H6490" s="153">
        <v>8</v>
      </c>
      <c r="I6490" s="151">
        <v>16</v>
      </c>
      <c r="J6490" s="154" t="s">
        <v>161</v>
      </c>
    </row>
    <row r="6491" spans="1:10" x14ac:dyDescent="0.3">
      <c r="A6491" s="151">
        <v>6490</v>
      </c>
      <c r="B6491" s="151" t="s">
        <v>13689</v>
      </c>
      <c r="C6491" s="151" t="s">
        <v>13690</v>
      </c>
      <c r="D6491" s="151" t="s">
        <v>13671</v>
      </c>
      <c r="E6491" s="151" t="s">
        <v>13672</v>
      </c>
      <c r="F6491" s="151">
        <v>7</v>
      </c>
      <c r="G6491" s="151" t="s">
        <v>4820</v>
      </c>
      <c r="H6491" s="153">
        <v>8</v>
      </c>
      <c r="I6491" s="151">
        <v>16</v>
      </c>
      <c r="J6491" s="154" t="s">
        <v>161</v>
      </c>
    </row>
    <row r="6492" spans="1:10" x14ac:dyDescent="0.3">
      <c r="A6492" s="151">
        <v>6491</v>
      </c>
      <c r="B6492" s="151" t="s">
        <v>13691</v>
      </c>
      <c r="C6492" s="151" t="s">
        <v>13692</v>
      </c>
      <c r="D6492" s="151" t="s">
        <v>13671</v>
      </c>
      <c r="E6492" s="151" t="s">
        <v>13672</v>
      </c>
      <c r="F6492" s="151">
        <v>7</v>
      </c>
      <c r="G6492" s="151" t="s">
        <v>4820</v>
      </c>
      <c r="H6492" s="153">
        <v>8</v>
      </c>
      <c r="I6492" s="151">
        <v>16</v>
      </c>
      <c r="J6492" s="154" t="s">
        <v>161</v>
      </c>
    </row>
    <row r="6493" spans="1:10" x14ac:dyDescent="0.3">
      <c r="A6493" s="151">
        <v>6492</v>
      </c>
      <c r="B6493" s="151" t="s">
        <v>13693</v>
      </c>
      <c r="C6493" s="151" t="s">
        <v>13694</v>
      </c>
      <c r="D6493" s="151" t="s">
        <v>13671</v>
      </c>
      <c r="E6493" s="151" t="s">
        <v>13672</v>
      </c>
      <c r="F6493" s="151">
        <v>7</v>
      </c>
      <c r="G6493" s="151" t="s">
        <v>4820</v>
      </c>
      <c r="H6493" s="153">
        <v>8</v>
      </c>
      <c r="I6493" s="151">
        <v>16</v>
      </c>
      <c r="J6493" s="154" t="s">
        <v>161</v>
      </c>
    </row>
    <row r="6494" spans="1:10" x14ac:dyDescent="0.3">
      <c r="A6494" s="151">
        <v>6493</v>
      </c>
      <c r="B6494" s="151" t="s">
        <v>13695</v>
      </c>
      <c r="C6494" s="151" t="s">
        <v>13696</v>
      </c>
      <c r="D6494" s="151" t="s">
        <v>13671</v>
      </c>
      <c r="E6494" s="151" t="s">
        <v>13672</v>
      </c>
      <c r="F6494" s="151">
        <v>7</v>
      </c>
      <c r="G6494" s="151" t="s">
        <v>4820</v>
      </c>
      <c r="H6494" s="153">
        <v>9</v>
      </c>
      <c r="I6494" s="151">
        <v>17</v>
      </c>
      <c r="J6494" s="154" t="s">
        <v>72</v>
      </c>
    </row>
    <row r="6495" spans="1:10" x14ac:dyDescent="0.3">
      <c r="A6495" s="151">
        <v>6494</v>
      </c>
      <c r="B6495" s="151" t="s">
        <v>13697</v>
      </c>
      <c r="C6495" s="151" t="s">
        <v>13698</v>
      </c>
      <c r="D6495" s="151" t="s">
        <v>13699</v>
      </c>
      <c r="E6495" s="151" t="s">
        <v>13700</v>
      </c>
      <c r="F6495" s="151">
        <v>7</v>
      </c>
      <c r="G6495" s="151" t="s">
        <v>4820</v>
      </c>
      <c r="H6495" s="153">
        <v>9</v>
      </c>
      <c r="I6495" s="151">
        <v>17</v>
      </c>
      <c r="J6495" s="154" t="s">
        <v>72</v>
      </c>
    </row>
    <row r="6496" spans="1:10" x14ac:dyDescent="0.3">
      <c r="A6496" s="151">
        <v>6495</v>
      </c>
      <c r="B6496" s="151" t="s">
        <v>13701</v>
      </c>
      <c r="C6496" s="151" t="s">
        <v>13702</v>
      </c>
      <c r="D6496" s="151" t="s">
        <v>13699</v>
      </c>
      <c r="E6496" s="151" t="s">
        <v>13700</v>
      </c>
      <c r="F6496" s="151">
        <v>7</v>
      </c>
      <c r="G6496" s="151" t="s">
        <v>4820</v>
      </c>
      <c r="H6496" s="153">
        <v>9</v>
      </c>
      <c r="I6496" s="151">
        <v>17</v>
      </c>
      <c r="J6496" s="154" t="s">
        <v>88</v>
      </c>
    </row>
    <row r="6497" spans="1:10" x14ac:dyDescent="0.3">
      <c r="A6497" s="151">
        <v>6496</v>
      </c>
      <c r="B6497" s="151" t="s">
        <v>13703</v>
      </c>
      <c r="C6497" s="151" t="s">
        <v>13704</v>
      </c>
      <c r="D6497" s="151" t="s">
        <v>13699</v>
      </c>
      <c r="E6497" s="151" t="s">
        <v>13700</v>
      </c>
      <c r="F6497" s="151">
        <v>7</v>
      </c>
      <c r="G6497" s="151" t="s">
        <v>4820</v>
      </c>
      <c r="H6497" s="153">
        <v>9</v>
      </c>
      <c r="I6497" s="151">
        <v>17</v>
      </c>
      <c r="J6497" s="154" t="s">
        <v>88</v>
      </c>
    </row>
    <row r="6498" spans="1:10" x14ac:dyDescent="0.3">
      <c r="A6498" s="151">
        <v>6497</v>
      </c>
      <c r="B6498" s="151" t="s">
        <v>13705</v>
      </c>
      <c r="C6498" s="151" t="s">
        <v>13706</v>
      </c>
      <c r="D6498" s="151" t="s">
        <v>13699</v>
      </c>
      <c r="E6498" s="151" t="s">
        <v>13700</v>
      </c>
      <c r="F6498" s="151">
        <v>7</v>
      </c>
      <c r="G6498" s="151" t="s">
        <v>4820</v>
      </c>
      <c r="H6498" s="153">
        <v>9</v>
      </c>
      <c r="I6498" s="151">
        <v>17</v>
      </c>
      <c r="J6498" s="154" t="s">
        <v>72</v>
      </c>
    </row>
    <row r="6499" spans="1:10" x14ac:dyDescent="0.3">
      <c r="A6499" s="151">
        <v>6498</v>
      </c>
      <c r="B6499" s="151" t="s">
        <v>13707</v>
      </c>
      <c r="C6499" s="151" t="s">
        <v>13708</v>
      </c>
      <c r="D6499" s="151" t="s">
        <v>13699</v>
      </c>
      <c r="E6499" s="151" t="s">
        <v>13700</v>
      </c>
      <c r="F6499" s="151">
        <v>7</v>
      </c>
      <c r="G6499" s="151" t="s">
        <v>4820</v>
      </c>
      <c r="H6499" s="153">
        <v>8</v>
      </c>
      <c r="I6499" s="151">
        <v>16</v>
      </c>
      <c r="J6499" s="154" t="s">
        <v>161</v>
      </c>
    </row>
    <row r="6500" spans="1:10" x14ac:dyDescent="0.3">
      <c r="A6500" s="151">
        <v>6499</v>
      </c>
      <c r="B6500" s="151" t="s">
        <v>13709</v>
      </c>
      <c r="C6500" s="151" t="s">
        <v>13710</v>
      </c>
      <c r="D6500" s="151" t="s">
        <v>13699</v>
      </c>
      <c r="E6500" s="151" t="s">
        <v>13700</v>
      </c>
      <c r="F6500" s="151">
        <v>7</v>
      </c>
      <c r="G6500" s="151" t="s">
        <v>4820</v>
      </c>
      <c r="H6500" s="153">
        <v>9</v>
      </c>
      <c r="I6500" s="151">
        <v>17</v>
      </c>
      <c r="J6500" s="154" t="s">
        <v>72</v>
      </c>
    </row>
    <row r="6501" spans="1:10" x14ac:dyDescent="0.3">
      <c r="A6501" s="151">
        <v>6500</v>
      </c>
      <c r="B6501" s="151" t="s">
        <v>13711</v>
      </c>
      <c r="C6501" s="151" t="s">
        <v>13712</v>
      </c>
      <c r="D6501" s="151" t="s">
        <v>13699</v>
      </c>
      <c r="E6501" s="151" t="s">
        <v>13700</v>
      </c>
      <c r="F6501" s="151">
        <v>7</v>
      </c>
      <c r="G6501" s="151" t="s">
        <v>4820</v>
      </c>
      <c r="H6501" s="153">
        <v>8</v>
      </c>
      <c r="I6501" s="151">
        <v>16</v>
      </c>
      <c r="J6501" s="154" t="s">
        <v>161</v>
      </c>
    </row>
    <row r="6502" spans="1:10" x14ac:dyDescent="0.3">
      <c r="A6502" s="151">
        <v>6501</v>
      </c>
      <c r="B6502" s="151" t="s">
        <v>13713</v>
      </c>
      <c r="C6502" s="151" t="s">
        <v>13714</v>
      </c>
      <c r="D6502" s="151" t="s">
        <v>13699</v>
      </c>
      <c r="E6502" s="151" t="s">
        <v>13700</v>
      </c>
      <c r="F6502" s="151">
        <v>7</v>
      </c>
      <c r="G6502" s="151" t="s">
        <v>4820</v>
      </c>
      <c r="H6502" s="153">
        <v>8</v>
      </c>
      <c r="I6502" s="151">
        <v>16</v>
      </c>
      <c r="J6502" s="154" t="s">
        <v>161</v>
      </c>
    </row>
    <row r="6503" spans="1:10" x14ac:dyDescent="0.3">
      <c r="A6503" s="151">
        <v>6502</v>
      </c>
      <c r="B6503" s="151" t="s">
        <v>13715</v>
      </c>
      <c r="C6503" s="151" t="s">
        <v>13716</v>
      </c>
      <c r="D6503" s="151" t="s">
        <v>13699</v>
      </c>
      <c r="E6503" s="151" t="s">
        <v>13700</v>
      </c>
      <c r="F6503" s="151">
        <v>7</v>
      </c>
      <c r="G6503" s="151" t="s">
        <v>4820</v>
      </c>
      <c r="H6503" s="153">
        <v>8</v>
      </c>
      <c r="I6503" s="151">
        <v>16</v>
      </c>
      <c r="J6503" s="154" t="s">
        <v>161</v>
      </c>
    </row>
    <row r="6504" spans="1:10" x14ac:dyDescent="0.3">
      <c r="A6504" s="151">
        <v>6503</v>
      </c>
      <c r="B6504" s="151" t="s">
        <v>13717</v>
      </c>
      <c r="C6504" s="151" t="s">
        <v>13718</v>
      </c>
      <c r="D6504" s="151" t="s">
        <v>13699</v>
      </c>
      <c r="E6504" s="151" t="s">
        <v>13700</v>
      </c>
      <c r="F6504" s="151">
        <v>7</v>
      </c>
      <c r="G6504" s="151" t="s">
        <v>4820</v>
      </c>
      <c r="H6504" s="153">
        <v>9</v>
      </c>
      <c r="I6504" s="151">
        <v>17</v>
      </c>
      <c r="J6504" s="154" t="s">
        <v>72</v>
      </c>
    </row>
    <row r="6505" spans="1:10" x14ac:dyDescent="0.3">
      <c r="A6505" s="151">
        <v>6504</v>
      </c>
      <c r="B6505" s="151" t="s">
        <v>13719</v>
      </c>
      <c r="C6505" s="151" t="s">
        <v>13720</v>
      </c>
      <c r="D6505" s="151" t="s">
        <v>13699</v>
      </c>
      <c r="E6505" s="151" t="s">
        <v>13700</v>
      </c>
      <c r="F6505" s="151">
        <v>7</v>
      </c>
      <c r="G6505" s="151" t="s">
        <v>4820</v>
      </c>
      <c r="H6505" s="153">
        <v>8</v>
      </c>
      <c r="I6505" s="151">
        <v>16</v>
      </c>
      <c r="J6505" s="154" t="s">
        <v>161</v>
      </c>
    </row>
    <row r="6506" spans="1:10" x14ac:dyDescent="0.3">
      <c r="A6506" s="151">
        <v>6505</v>
      </c>
      <c r="B6506" s="151" t="s">
        <v>13721</v>
      </c>
      <c r="C6506" s="151" t="s">
        <v>13722</v>
      </c>
      <c r="D6506" s="151" t="s">
        <v>13699</v>
      </c>
      <c r="E6506" s="151" t="s">
        <v>13700</v>
      </c>
      <c r="F6506" s="151">
        <v>7</v>
      </c>
      <c r="G6506" s="151" t="s">
        <v>4820</v>
      </c>
      <c r="H6506" s="153">
        <v>9</v>
      </c>
      <c r="I6506" s="151">
        <v>17</v>
      </c>
      <c r="J6506" s="154" t="s">
        <v>72</v>
      </c>
    </row>
    <row r="6507" spans="1:10" x14ac:dyDescent="0.3">
      <c r="A6507" s="151">
        <v>6506</v>
      </c>
      <c r="B6507" s="151" t="s">
        <v>13723</v>
      </c>
      <c r="C6507" s="151" t="s">
        <v>13724</v>
      </c>
      <c r="D6507" s="151" t="s">
        <v>13699</v>
      </c>
      <c r="E6507" s="151" t="s">
        <v>13700</v>
      </c>
      <c r="F6507" s="151">
        <v>7</v>
      </c>
      <c r="G6507" s="151" t="s">
        <v>4820</v>
      </c>
      <c r="H6507" s="153">
        <v>8</v>
      </c>
      <c r="I6507" s="151">
        <v>16</v>
      </c>
      <c r="J6507" s="154" t="s">
        <v>161</v>
      </c>
    </row>
    <row r="6508" spans="1:10" x14ac:dyDescent="0.3">
      <c r="A6508" s="151">
        <v>6507</v>
      </c>
      <c r="B6508" s="151" t="s">
        <v>13725</v>
      </c>
      <c r="C6508" s="151" t="s">
        <v>13726</v>
      </c>
      <c r="D6508" s="151" t="s">
        <v>13699</v>
      </c>
      <c r="E6508" s="151" t="s">
        <v>13700</v>
      </c>
      <c r="F6508" s="151">
        <v>7</v>
      </c>
      <c r="G6508" s="151" t="s">
        <v>4820</v>
      </c>
      <c r="H6508" s="153">
        <v>9</v>
      </c>
      <c r="I6508" s="151">
        <v>17</v>
      </c>
      <c r="J6508" s="154" t="s">
        <v>72</v>
      </c>
    </row>
    <row r="6509" spans="1:10" x14ac:dyDescent="0.3">
      <c r="A6509" s="151">
        <v>6508</v>
      </c>
      <c r="B6509" s="151" t="s">
        <v>13727</v>
      </c>
      <c r="C6509" s="151" t="s">
        <v>13728</v>
      </c>
      <c r="D6509" s="151" t="s">
        <v>13699</v>
      </c>
      <c r="E6509" s="151" t="s">
        <v>13700</v>
      </c>
      <c r="F6509" s="151">
        <v>7</v>
      </c>
      <c r="G6509" s="151" t="s">
        <v>4820</v>
      </c>
      <c r="H6509" s="153">
        <v>9</v>
      </c>
      <c r="I6509" s="151">
        <v>17</v>
      </c>
      <c r="J6509" s="154" t="s">
        <v>72</v>
      </c>
    </row>
    <row r="6510" spans="1:10" x14ac:dyDescent="0.3">
      <c r="A6510" s="151">
        <v>6509</v>
      </c>
      <c r="B6510" s="151" t="s">
        <v>13729</v>
      </c>
      <c r="C6510" s="151" t="s">
        <v>13730</v>
      </c>
      <c r="D6510" s="151" t="s">
        <v>13731</v>
      </c>
      <c r="E6510" s="151" t="s">
        <v>13732</v>
      </c>
      <c r="F6510" s="151">
        <v>7</v>
      </c>
      <c r="G6510" s="151" t="s">
        <v>4820</v>
      </c>
      <c r="H6510" s="153">
        <v>9</v>
      </c>
      <c r="I6510" s="151">
        <v>17</v>
      </c>
      <c r="J6510" s="154" t="s">
        <v>72</v>
      </c>
    </row>
    <row r="6511" spans="1:10" x14ac:dyDescent="0.3">
      <c r="A6511" s="151">
        <v>6510</v>
      </c>
      <c r="B6511" s="151" t="s">
        <v>13733</v>
      </c>
      <c r="C6511" s="151" t="s">
        <v>13734</v>
      </c>
      <c r="D6511" s="151" t="s">
        <v>13731</v>
      </c>
      <c r="E6511" s="151" t="s">
        <v>13732</v>
      </c>
      <c r="F6511" s="151">
        <v>7</v>
      </c>
      <c r="G6511" s="151" t="s">
        <v>4820</v>
      </c>
      <c r="H6511" s="153">
        <v>9</v>
      </c>
      <c r="I6511" s="151">
        <v>17</v>
      </c>
      <c r="J6511" s="154" t="s">
        <v>72</v>
      </c>
    </row>
    <row r="6512" spans="1:10" x14ac:dyDescent="0.3">
      <c r="A6512" s="151">
        <v>6511</v>
      </c>
      <c r="B6512" s="151" t="s">
        <v>13735</v>
      </c>
      <c r="C6512" s="151" t="s">
        <v>13736</v>
      </c>
      <c r="D6512" s="151" t="s">
        <v>13731</v>
      </c>
      <c r="E6512" s="151" t="s">
        <v>13732</v>
      </c>
      <c r="F6512" s="151">
        <v>7</v>
      </c>
      <c r="G6512" s="151" t="s">
        <v>4820</v>
      </c>
      <c r="H6512" s="153">
        <v>9</v>
      </c>
      <c r="I6512" s="151">
        <v>17</v>
      </c>
      <c r="J6512" s="154" t="s">
        <v>72</v>
      </c>
    </row>
    <row r="6513" spans="1:10" x14ac:dyDescent="0.3">
      <c r="A6513" s="151">
        <v>6512</v>
      </c>
      <c r="B6513" s="151" t="s">
        <v>13737</v>
      </c>
      <c r="C6513" s="151" t="s">
        <v>13738</v>
      </c>
      <c r="D6513" s="151" t="s">
        <v>13731</v>
      </c>
      <c r="E6513" s="151" t="s">
        <v>13732</v>
      </c>
      <c r="F6513" s="151">
        <v>7</v>
      </c>
      <c r="G6513" s="151" t="s">
        <v>4820</v>
      </c>
      <c r="H6513" s="153">
        <v>8</v>
      </c>
      <c r="I6513" s="151">
        <v>16</v>
      </c>
      <c r="J6513" s="154" t="s">
        <v>161</v>
      </c>
    </row>
    <row r="6514" spans="1:10" x14ac:dyDescent="0.3">
      <c r="A6514" s="151">
        <v>6513</v>
      </c>
      <c r="B6514" s="151" t="s">
        <v>13739</v>
      </c>
      <c r="C6514" s="151" t="s">
        <v>13740</v>
      </c>
      <c r="D6514" s="151" t="s">
        <v>13731</v>
      </c>
      <c r="E6514" s="151" t="s">
        <v>13732</v>
      </c>
      <c r="F6514" s="151">
        <v>7</v>
      </c>
      <c r="G6514" s="151" t="s">
        <v>4820</v>
      </c>
      <c r="H6514" s="153">
        <v>8</v>
      </c>
      <c r="I6514" s="151">
        <v>16</v>
      </c>
      <c r="J6514" s="154" t="s">
        <v>161</v>
      </c>
    </row>
    <row r="6515" spans="1:10" x14ac:dyDescent="0.3">
      <c r="A6515" s="151">
        <v>6514</v>
      </c>
      <c r="B6515" s="151" t="s">
        <v>13741</v>
      </c>
      <c r="C6515" s="151" t="s">
        <v>13742</v>
      </c>
      <c r="D6515" s="151" t="s">
        <v>13731</v>
      </c>
      <c r="E6515" s="151" t="s">
        <v>13732</v>
      </c>
      <c r="F6515" s="151">
        <v>7</v>
      </c>
      <c r="G6515" s="151" t="s">
        <v>4820</v>
      </c>
      <c r="H6515" s="153">
        <v>8</v>
      </c>
      <c r="I6515" s="151">
        <v>16</v>
      </c>
      <c r="J6515" s="154" t="s">
        <v>161</v>
      </c>
    </row>
    <row r="6516" spans="1:10" x14ac:dyDescent="0.3">
      <c r="A6516" s="151">
        <v>6515</v>
      </c>
      <c r="B6516" s="151" t="s">
        <v>13743</v>
      </c>
      <c r="C6516" s="151" t="s">
        <v>13744</v>
      </c>
      <c r="D6516" s="151" t="s">
        <v>13731</v>
      </c>
      <c r="E6516" s="151" t="s">
        <v>13732</v>
      </c>
      <c r="F6516" s="151">
        <v>7</v>
      </c>
      <c r="G6516" s="151" t="s">
        <v>4820</v>
      </c>
      <c r="H6516" s="153">
        <v>8</v>
      </c>
      <c r="I6516" s="151">
        <v>16</v>
      </c>
      <c r="J6516" s="154" t="s">
        <v>161</v>
      </c>
    </row>
    <row r="6517" spans="1:10" x14ac:dyDescent="0.3">
      <c r="A6517" s="151">
        <v>6516</v>
      </c>
      <c r="B6517" s="151" t="s">
        <v>13745</v>
      </c>
      <c r="C6517" s="151" t="s">
        <v>13746</v>
      </c>
      <c r="D6517" s="151" t="s">
        <v>13731</v>
      </c>
      <c r="E6517" s="151" t="s">
        <v>13732</v>
      </c>
      <c r="F6517" s="151">
        <v>7</v>
      </c>
      <c r="G6517" s="151" t="s">
        <v>4820</v>
      </c>
      <c r="H6517" s="153">
        <v>9</v>
      </c>
      <c r="I6517" s="151">
        <v>17</v>
      </c>
      <c r="J6517" s="154" t="s">
        <v>72</v>
      </c>
    </row>
    <row r="6518" spans="1:10" x14ac:dyDescent="0.3">
      <c r="A6518" s="151">
        <v>6517</v>
      </c>
      <c r="B6518" s="151" t="s">
        <v>13747</v>
      </c>
      <c r="C6518" s="151" t="s">
        <v>13748</v>
      </c>
      <c r="D6518" s="151" t="s">
        <v>13731</v>
      </c>
      <c r="E6518" s="151" t="s">
        <v>13732</v>
      </c>
      <c r="F6518" s="151">
        <v>7</v>
      </c>
      <c r="G6518" s="151" t="s">
        <v>4820</v>
      </c>
      <c r="H6518" s="153">
        <v>8</v>
      </c>
      <c r="I6518" s="151">
        <v>16</v>
      </c>
      <c r="J6518" s="154" t="s">
        <v>161</v>
      </c>
    </row>
    <row r="6519" spans="1:10" x14ac:dyDescent="0.3">
      <c r="A6519" s="151">
        <v>6518</v>
      </c>
      <c r="B6519" s="151" t="s">
        <v>13749</v>
      </c>
      <c r="C6519" s="151" t="s">
        <v>13750</v>
      </c>
      <c r="D6519" s="151" t="s">
        <v>13731</v>
      </c>
      <c r="E6519" s="151" t="s">
        <v>13732</v>
      </c>
      <c r="F6519" s="151">
        <v>7</v>
      </c>
      <c r="G6519" s="151" t="s">
        <v>4820</v>
      </c>
      <c r="H6519" s="153">
        <v>8</v>
      </c>
      <c r="I6519" s="151">
        <v>16</v>
      </c>
      <c r="J6519" s="154" t="s">
        <v>161</v>
      </c>
    </row>
    <row r="6520" spans="1:10" x14ac:dyDescent="0.3">
      <c r="A6520" s="151">
        <v>6519</v>
      </c>
      <c r="B6520" s="151" t="s">
        <v>13751</v>
      </c>
      <c r="C6520" s="151" t="s">
        <v>13752</v>
      </c>
      <c r="D6520" s="151" t="s">
        <v>13731</v>
      </c>
      <c r="E6520" s="151" t="s">
        <v>13732</v>
      </c>
      <c r="F6520" s="151">
        <v>7</v>
      </c>
      <c r="G6520" s="151" t="s">
        <v>4820</v>
      </c>
      <c r="H6520" s="153">
        <v>9</v>
      </c>
      <c r="I6520" s="151">
        <v>17</v>
      </c>
      <c r="J6520" s="154" t="s">
        <v>72</v>
      </c>
    </row>
    <row r="6521" spans="1:10" x14ac:dyDescent="0.3">
      <c r="A6521" s="151">
        <v>6520</v>
      </c>
      <c r="B6521" s="151" t="s">
        <v>13753</v>
      </c>
      <c r="C6521" s="151" t="s">
        <v>13754</v>
      </c>
      <c r="D6521" s="151" t="s">
        <v>13731</v>
      </c>
      <c r="E6521" s="151" t="s">
        <v>13732</v>
      </c>
      <c r="F6521" s="151">
        <v>7</v>
      </c>
      <c r="G6521" s="151" t="s">
        <v>4820</v>
      </c>
      <c r="H6521" s="153">
        <v>9</v>
      </c>
      <c r="I6521" s="151">
        <v>17</v>
      </c>
      <c r="J6521" s="154" t="s">
        <v>72</v>
      </c>
    </row>
    <row r="6522" spans="1:10" x14ac:dyDescent="0.3">
      <c r="A6522" s="151">
        <v>6521</v>
      </c>
      <c r="B6522" s="151" t="s">
        <v>13755</v>
      </c>
      <c r="C6522" s="151" t="s">
        <v>13756</v>
      </c>
      <c r="D6522" s="151" t="s">
        <v>13757</v>
      </c>
      <c r="E6522" s="151" t="s">
        <v>13758</v>
      </c>
      <c r="F6522" s="151">
        <v>7</v>
      </c>
      <c r="G6522" s="151" t="s">
        <v>4820</v>
      </c>
      <c r="H6522" s="153">
        <v>6</v>
      </c>
      <c r="I6522" s="151">
        <v>9</v>
      </c>
      <c r="J6522" s="154" t="s">
        <v>277</v>
      </c>
    </row>
    <row r="6523" spans="1:10" x14ac:dyDescent="0.3">
      <c r="A6523" s="151">
        <v>6522</v>
      </c>
      <c r="B6523" s="151" t="s">
        <v>13759</v>
      </c>
      <c r="C6523" s="151" t="s">
        <v>13760</v>
      </c>
      <c r="D6523" s="151" t="s">
        <v>13757</v>
      </c>
      <c r="E6523" s="151" t="s">
        <v>13758</v>
      </c>
      <c r="F6523" s="151">
        <v>7</v>
      </c>
      <c r="G6523" s="151" t="s">
        <v>4820</v>
      </c>
      <c r="H6523" s="153">
        <v>6</v>
      </c>
      <c r="I6523" s="151">
        <v>9</v>
      </c>
      <c r="J6523" s="154" t="s">
        <v>277</v>
      </c>
    </row>
    <row r="6524" spans="1:10" x14ac:dyDescent="0.3">
      <c r="A6524" s="151">
        <v>6523</v>
      </c>
      <c r="B6524" s="151" t="s">
        <v>13761</v>
      </c>
      <c r="C6524" s="151" t="s">
        <v>13762</v>
      </c>
      <c r="D6524" s="151" t="s">
        <v>13757</v>
      </c>
      <c r="E6524" s="151" t="s">
        <v>13758</v>
      </c>
      <c r="F6524" s="151">
        <v>7</v>
      </c>
      <c r="G6524" s="151" t="s">
        <v>4820</v>
      </c>
      <c r="H6524" s="153">
        <v>6</v>
      </c>
      <c r="I6524" s="151">
        <v>9</v>
      </c>
      <c r="J6524" s="154" t="s">
        <v>277</v>
      </c>
    </row>
    <row r="6525" spans="1:10" x14ac:dyDescent="0.3">
      <c r="A6525" s="151">
        <v>6524</v>
      </c>
      <c r="B6525" s="151" t="s">
        <v>13763</v>
      </c>
      <c r="C6525" s="151" t="s">
        <v>13764</v>
      </c>
      <c r="D6525" s="151" t="s">
        <v>13757</v>
      </c>
      <c r="E6525" s="151" t="s">
        <v>13758</v>
      </c>
      <c r="F6525" s="151">
        <v>7</v>
      </c>
      <c r="G6525" s="151" t="s">
        <v>4820</v>
      </c>
      <c r="H6525" s="153">
        <v>6</v>
      </c>
      <c r="I6525" s="151">
        <v>9</v>
      </c>
      <c r="J6525" s="154" t="s">
        <v>277</v>
      </c>
    </row>
    <row r="6526" spans="1:10" x14ac:dyDescent="0.3">
      <c r="A6526" s="151">
        <v>6525</v>
      </c>
      <c r="B6526" s="151" t="s">
        <v>13765</v>
      </c>
      <c r="C6526" s="151" t="s">
        <v>13766</v>
      </c>
      <c r="D6526" s="151" t="s">
        <v>13757</v>
      </c>
      <c r="E6526" s="151" t="s">
        <v>13758</v>
      </c>
      <c r="F6526" s="151">
        <v>7</v>
      </c>
      <c r="G6526" s="151" t="s">
        <v>4820</v>
      </c>
      <c r="H6526" s="153">
        <v>9</v>
      </c>
      <c r="I6526" s="151">
        <v>17</v>
      </c>
      <c r="J6526" s="154" t="s">
        <v>72</v>
      </c>
    </row>
    <row r="6527" spans="1:10" x14ac:dyDescent="0.3">
      <c r="A6527" s="151">
        <v>6526</v>
      </c>
      <c r="B6527" s="151" t="s">
        <v>13767</v>
      </c>
      <c r="C6527" s="151" t="s">
        <v>13768</v>
      </c>
      <c r="D6527" s="151" t="s">
        <v>13757</v>
      </c>
      <c r="E6527" s="151" t="s">
        <v>13758</v>
      </c>
      <c r="F6527" s="151">
        <v>7</v>
      </c>
      <c r="G6527" s="151" t="s">
        <v>4820</v>
      </c>
      <c r="H6527" s="153">
        <v>6</v>
      </c>
      <c r="I6527" s="151">
        <v>9</v>
      </c>
      <c r="J6527" s="154" t="s">
        <v>277</v>
      </c>
    </row>
    <row r="6528" spans="1:10" x14ac:dyDescent="0.3">
      <c r="A6528" s="151">
        <v>6527</v>
      </c>
      <c r="B6528" s="151" t="s">
        <v>13769</v>
      </c>
      <c r="C6528" s="151" t="s">
        <v>13770</v>
      </c>
      <c r="D6528" s="151" t="s">
        <v>13757</v>
      </c>
      <c r="E6528" s="151" t="s">
        <v>13758</v>
      </c>
      <c r="F6528" s="151">
        <v>7</v>
      </c>
      <c r="G6528" s="151" t="s">
        <v>4820</v>
      </c>
      <c r="H6528" s="153">
        <v>6</v>
      </c>
      <c r="I6528" s="151">
        <v>9</v>
      </c>
      <c r="J6528" s="154" t="s">
        <v>277</v>
      </c>
    </row>
    <row r="6529" spans="1:10" x14ac:dyDescent="0.3">
      <c r="A6529" s="151">
        <v>6528</v>
      </c>
      <c r="B6529" s="151" t="s">
        <v>13771</v>
      </c>
      <c r="C6529" s="151" t="s">
        <v>13772</v>
      </c>
      <c r="D6529" s="151" t="s">
        <v>13757</v>
      </c>
      <c r="E6529" s="151" t="s">
        <v>13758</v>
      </c>
      <c r="F6529" s="151">
        <v>7</v>
      </c>
      <c r="G6529" s="151" t="s">
        <v>4820</v>
      </c>
      <c r="H6529" s="153">
        <v>6</v>
      </c>
      <c r="I6529" s="151">
        <v>9</v>
      </c>
      <c r="J6529" s="154" t="s">
        <v>277</v>
      </c>
    </row>
    <row r="6530" spans="1:10" x14ac:dyDescent="0.3">
      <c r="A6530" s="151">
        <v>6529</v>
      </c>
      <c r="B6530" s="151" t="s">
        <v>13773</v>
      </c>
      <c r="C6530" s="151" t="s">
        <v>13774</v>
      </c>
      <c r="D6530" s="151" t="s">
        <v>13757</v>
      </c>
      <c r="E6530" s="151" t="s">
        <v>13758</v>
      </c>
      <c r="F6530" s="151">
        <v>7</v>
      </c>
      <c r="G6530" s="151" t="s">
        <v>4820</v>
      </c>
      <c r="H6530" s="153">
        <v>6</v>
      </c>
      <c r="I6530" s="151">
        <v>9</v>
      </c>
      <c r="J6530" s="154" t="s">
        <v>277</v>
      </c>
    </row>
    <row r="6531" spans="1:10" x14ac:dyDescent="0.3">
      <c r="A6531" s="151">
        <v>6530</v>
      </c>
      <c r="B6531" s="151" t="s">
        <v>13775</v>
      </c>
      <c r="C6531" s="151" t="s">
        <v>13776</v>
      </c>
      <c r="D6531" s="151" t="s">
        <v>13757</v>
      </c>
      <c r="E6531" s="151" t="s">
        <v>13758</v>
      </c>
      <c r="F6531" s="151">
        <v>7</v>
      </c>
      <c r="G6531" s="151" t="s">
        <v>4820</v>
      </c>
      <c r="H6531" s="153">
        <v>6</v>
      </c>
      <c r="I6531" s="151">
        <v>9</v>
      </c>
      <c r="J6531" s="154" t="s">
        <v>277</v>
      </c>
    </row>
    <row r="6532" spans="1:10" x14ac:dyDescent="0.3">
      <c r="A6532" s="151">
        <v>6531</v>
      </c>
      <c r="B6532" s="151" t="s">
        <v>13777</v>
      </c>
      <c r="C6532" s="151" t="s">
        <v>13778</v>
      </c>
      <c r="D6532" s="151" t="s">
        <v>13757</v>
      </c>
      <c r="E6532" s="151" t="s">
        <v>13758</v>
      </c>
      <c r="F6532" s="151">
        <v>7</v>
      </c>
      <c r="G6532" s="151" t="s">
        <v>4820</v>
      </c>
      <c r="H6532" s="153">
        <v>6</v>
      </c>
      <c r="I6532" s="151">
        <v>9</v>
      </c>
      <c r="J6532" s="154" t="s">
        <v>277</v>
      </c>
    </row>
    <row r="6533" spans="1:10" x14ac:dyDescent="0.3">
      <c r="A6533" s="151">
        <v>6532</v>
      </c>
      <c r="B6533" s="151" t="s">
        <v>13779</v>
      </c>
      <c r="C6533" s="151" t="s">
        <v>13780</v>
      </c>
      <c r="D6533" s="151" t="s">
        <v>13757</v>
      </c>
      <c r="E6533" s="151" t="s">
        <v>13758</v>
      </c>
      <c r="F6533" s="151">
        <v>7</v>
      </c>
      <c r="G6533" s="151" t="s">
        <v>4820</v>
      </c>
      <c r="H6533" s="153">
        <v>9</v>
      </c>
      <c r="I6533" s="151">
        <v>17</v>
      </c>
      <c r="J6533" s="154" t="s">
        <v>72</v>
      </c>
    </row>
    <row r="6534" spans="1:10" x14ac:dyDescent="0.3">
      <c r="A6534" s="151">
        <v>6533</v>
      </c>
      <c r="B6534" s="151" t="s">
        <v>13781</v>
      </c>
      <c r="C6534" s="151" t="s">
        <v>13782</v>
      </c>
      <c r="D6534" s="151" t="s">
        <v>13757</v>
      </c>
      <c r="E6534" s="151" t="s">
        <v>13758</v>
      </c>
      <c r="F6534" s="151">
        <v>7</v>
      </c>
      <c r="G6534" s="151" t="s">
        <v>4820</v>
      </c>
      <c r="H6534" s="153">
        <v>9</v>
      </c>
      <c r="I6534" s="151">
        <v>17</v>
      </c>
      <c r="J6534" s="154" t="s">
        <v>72</v>
      </c>
    </row>
    <row r="6535" spans="1:10" x14ac:dyDescent="0.3">
      <c r="A6535" s="151">
        <v>6534</v>
      </c>
      <c r="B6535" s="151" t="s">
        <v>13783</v>
      </c>
      <c r="C6535" s="151" t="s">
        <v>13784</v>
      </c>
      <c r="D6535" s="151" t="s">
        <v>13757</v>
      </c>
      <c r="E6535" s="151" t="s">
        <v>13758</v>
      </c>
      <c r="F6535" s="151">
        <v>7</v>
      </c>
      <c r="G6535" s="151" t="s">
        <v>4820</v>
      </c>
      <c r="H6535" s="153">
        <v>6</v>
      </c>
      <c r="I6535" s="151">
        <v>9</v>
      </c>
      <c r="J6535" s="154" t="s">
        <v>277</v>
      </c>
    </row>
    <row r="6536" spans="1:10" x14ac:dyDescent="0.3">
      <c r="A6536" s="151">
        <v>6535</v>
      </c>
      <c r="B6536" s="151" t="s">
        <v>13785</v>
      </c>
      <c r="C6536" s="151" t="s">
        <v>13786</v>
      </c>
      <c r="D6536" s="151" t="s">
        <v>13757</v>
      </c>
      <c r="E6536" s="151" t="s">
        <v>13758</v>
      </c>
      <c r="F6536" s="151">
        <v>7</v>
      </c>
      <c r="G6536" s="151" t="s">
        <v>4820</v>
      </c>
      <c r="H6536" s="153">
        <v>6</v>
      </c>
      <c r="I6536" s="151">
        <v>9</v>
      </c>
      <c r="J6536" s="154" t="s">
        <v>277</v>
      </c>
    </row>
    <row r="6537" spans="1:10" x14ac:dyDescent="0.3">
      <c r="A6537" s="151">
        <v>6536</v>
      </c>
      <c r="B6537" s="151" t="s">
        <v>13787</v>
      </c>
      <c r="C6537" s="151" t="s">
        <v>13788</v>
      </c>
      <c r="D6537" s="151" t="s">
        <v>13757</v>
      </c>
      <c r="E6537" s="151" t="s">
        <v>13758</v>
      </c>
      <c r="F6537" s="151">
        <v>7</v>
      </c>
      <c r="G6537" s="151" t="s">
        <v>4820</v>
      </c>
      <c r="H6537" s="153">
        <v>9</v>
      </c>
      <c r="I6537" s="151">
        <v>17</v>
      </c>
      <c r="J6537" s="154" t="s">
        <v>72</v>
      </c>
    </row>
    <row r="6538" spans="1:10" x14ac:dyDescent="0.3">
      <c r="A6538" s="151">
        <v>6537</v>
      </c>
      <c r="B6538" s="151" t="s">
        <v>13789</v>
      </c>
      <c r="C6538" s="151" t="s">
        <v>13790</v>
      </c>
      <c r="D6538" s="151" t="s">
        <v>13791</v>
      </c>
      <c r="E6538" s="151" t="s">
        <v>13792</v>
      </c>
      <c r="F6538" s="151">
        <v>7</v>
      </c>
      <c r="G6538" s="151" t="s">
        <v>4820</v>
      </c>
      <c r="H6538" s="153">
        <v>9</v>
      </c>
      <c r="I6538" s="151">
        <v>17</v>
      </c>
      <c r="J6538" s="154" t="s">
        <v>72</v>
      </c>
    </row>
    <row r="6539" spans="1:10" x14ac:dyDescent="0.3">
      <c r="A6539" s="151">
        <v>6538</v>
      </c>
      <c r="B6539" s="151" t="s">
        <v>13793</v>
      </c>
      <c r="C6539" s="151" t="s">
        <v>13794</v>
      </c>
      <c r="D6539" s="151" t="s">
        <v>13791</v>
      </c>
      <c r="E6539" s="151" t="s">
        <v>13792</v>
      </c>
      <c r="F6539" s="151">
        <v>7</v>
      </c>
      <c r="G6539" s="151" t="s">
        <v>4820</v>
      </c>
      <c r="H6539" s="153">
        <v>9</v>
      </c>
      <c r="I6539" s="151">
        <v>17</v>
      </c>
      <c r="J6539" s="154" t="s">
        <v>72</v>
      </c>
    </row>
    <row r="6540" spans="1:10" x14ac:dyDescent="0.3">
      <c r="A6540" s="151">
        <v>6539</v>
      </c>
      <c r="B6540" s="151" t="s">
        <v>13795</v>
      </c>
      <c r="C6540" s="151" t="s">
        <v>13796</v>
      </c>
      <c r="D6540" s="151" t="s">
        <v>13791</v>
      </c>
      <c r="E6540" s="151" t="s">
        <v>13792</v>
      </c>
      <c r="F6540" s="151">
        <v>7</v>
      </c>
      <c r="G6540" s="151" t="s">
        <v>4820</v>
      </c>
      <c r="H6540" s="153">
        <v>9</v>
      </c>
      <c r="I6540" s="151">
        <v>17</v>
      </c>
      <c r="J6540" s="154" t="s">
        <v>72</v>
      </c>
    </row>
    <row r="6541" spans="1:10" x14ac:dyDescent="0.3">
      <c r="A6541" s="151">
        <v>6540</v>
      </c>
      <c r="B6541" s="151" t="s">
        <v>13797</v>
      </c>
      <c r="C6541" s="151" t="s">
        <v>13798</v>
      </c>
      <c r="D6541" s="151" t="s">
        <v>13791</v>
      </c>
      <c r="E6541" s="151" t="s">
        <v>13792</v>
      </c>
      <c r="F6541" s="151">
        <v>7</v>
      </c>
      <c r="G6541" s="151" t="s">
        <v>4820</v>
      </c>
      <c r="H6541" s="153">
        <v>8</v>
      </c>
      <c r="I6541" s="151">
        <v>16</v>
      </c>
      <c r="J6541" s="154" t="s">
        <v>161</v>
      </c>
    </row>
    <row r="6542" spans="1:10" x14ac:dyDescent="0.3">
      <c r="A6542" s="151">
        <v>6541</v>
      </c>
      <c r="B6542" s="151" t="s">
        <v>13799</v>
      </c>
      <c r="C6542" s="151" t="s">
        <v>13800</v>
      </c>
      <c r="D6542" s="151" t="s">
        <v>13791</v>
      </c>
      <c r="E6542" s="151" t="s">
        <v>13792</v>
      </c>
      <c r="F6542" s="151">
        <v>7</v>
      </c>
      <c r="G6542" s="151" t="s">
        <v>4820</v>
      </c>
      <c r="H6542" s="153">
        <v>8</v>
      </c>
      <c r="I6542" s="151">
        <v>16</v>
      </c>
      <c r="J6542" s="154" t="s">
        <v>161</v>
      </c>
    </row>
    <row r="6543" spans="1:10" x14ac:dyDescent="0.3">
      <c r="A6543" s="151">
        <v>6542</v>
      </c>
      <c r="B6543" s="151" t="s">
        <v>13801</v>
      </c>
      <c r="C6543" s="151" t="s">
        <v>13802</v>
      </c>
      <c r="D6543" s="151" t="s">
        <v>13791</v>
      </c>
      <c r="E6543" s="151" t="s">
        <v>13792</v>
      </c>
      <c r="F6543" s="151">
        <v>7</v>
      </c>
      <c r="G6543" s="151" t="s">
        <v>4820</v>
      </c>
      <c r="H6543" s="153">
        <v>9</v>
      </c>
      <c r="I6543" s="151">
        <v>17</v>
      </c>
      <c r="J6543" s="154" t="s">
        <v>72</v>
      </c>
    </row>
    <row r="6544" spans="1:10" x14ac:dyDescent="0.3">
      <c r="A6544" s="151">
        <v>6543</v>
      </c>
      <c r="B6544" s="151" t="s">
        <v>13803</v>
      </c>
      <c r="C6544" s="151" t="s">
        <v>13804</v>
      </c>
      <c r="D6544" s="151" t="s">
        <v>13791</v>
      </c>
      <c r="E6544" s="151" t="s">
        <v>13792</v>
      </c>
      <c r="F6544" s="151">
        <v>7</v>
      </c>
      <c r="G6544" s="151" t="s">
        <v>4820</v>
      </c>
      <c r="H6544" s="153">
        <v>9</v>
      </c>
      <c r="I6544" s="151">
        <v>17</v>
      </c>
      <c r="J6544" s="154" t="s">
        <v>72</v>
      </c>
    </row>
    <row r="6545" spans="1:10" x14ac:dyDescent="0.3">
      <c r="A6545" s="151">
        <v>6544</v>
      </c>
      <c r="B6545" s="151" t="s">
        <v>13805</v>
      </c>
      <c r="C6545" s="151" t="s">
        <v>13806</v>
      </c>
      <c r="D6545" s="151" t="s">
        <v>13791</v>
      </c>
      <c r="E6545" s="151" t="s">
        <v>13792</v>
      </c>
      <c r="F6545" s="151">
        <v>7</v>
      </c>
      <c r="G6545" s="151" t="s">
        <v>4820</v>
      </c>
      <c r="H6545" s="153">
        <v>9</v>
      </c>
      <c r="I6545" s="151">
        <v>17</v>
      </c>
      <c r="J6545" s="154" t="s">
        <v>72</v>
      </c>
    </row>
    <row r="6546" spans="1:10" x14ac:dyDescent="0.3">
      <c r="A6546" s="151">
        <v>6545</v>
      </c>
      <c r="B6546" s="151" t="s">
        <v>13807</v>
      </c>
      <c r="C6546" s="151" t="s">
        <v>13808</v>
      </c>
      <c r="D6546" s="151" t="s">
        <v>13791</v>
      </c>
      <c r="E6546" s="151" t="s">
        <v>13792</v>
      </c>
      <c r="F6546" s="151">
        <v>7</v>
      </c>
      <c r="G6546" s="151" t="s">
        <v>4820</v>
      </c>
      <c r="H6546" s="153">
        <v>9</v>
      </c>
      <c r="I6546" s="151">
        <v>17</v>
      </c>
      <c r="J6546" s="154" t="s">
        <v>72</v>
      </c>
    </row>
    <row r="6547" spans="1:10" x14ac:dyDescent="0.3">
      <c r="A6547" s="151">
        <v>6546</v>
      </c>
      <c r="B6547" s="151" t="s">
        <v>13809</v>
      </c>
      <c r="C6547" s="151" t="s">
        <v>13810</v>
      </c>
      <c r="D6547" s="151" t="s">
        <v>13791</v>
      </c>
      <c r="E6547" s="151" t="s">
        <v>13792</v>
      </c>
      <c r="F6547" s="151">
        <v>7</v>
      </c>
      <c r="G6547" s="151" t="s">
        <v>4820</v>
      </c>
      <c r="H6547" s="153">
        <v>9</v>
      </c>
      <c r="I6547" s="151">
        <v>17</v>
      </c>
      <c r="J6547" s="154" t="s">
        <v>72</v>
      </c>
    </row>
    <row r="6548" spans="1:10" x14ac:dyDescent="0.3">
      <c r="A6548" s="151">
        <v>6547</v>
      </c>
      <c r="B6548" s="151" t="s">
        <v>13811</v>
      </c>
      <c r="C6548" s="151" t="s">
        <v>13812</v>
      </c>
      <c r="D6548" s="151" t="s">
        <v>13791</v>
      </c>
      <c r="E6548" s="151" t="s">
        <v>13792</v>
      </c>
      <c r="F6548" s="151">
        <v>7</v>
      </c>
      <c r="G6548" s="151" t="s">
        <v>4820</v>
      </c>
      <c r="H6548" s="153">
        <v>8</v>
      </c>
      <c r="I6548" s="151">
        <v>16</v>
      </c>
      <c r="J6548" s="154" t="s">
        <v>161</v>
      </c>
    </row>
    <row r="6549" spans="1:10" x14ac:dyDescent="0.3">
      <c r="A6549" s="151">
        <v>6548</v>
      </c>
      <c r="B6549" s="151" t="s">
        <v>13813</v>
      </c>
      <c r="C6549" s="151" t="s">
        <v>13814</v>
      </c>
      <c r="D6549" s="151" t="s">
        <v>13791</v>
      </c>
      <c r="E6549" s="151" t="s">
        <v>13792</v>
      </c>
      <c r="F6549" s="151">
        <v>7</v>
      </c>
      <c r="G6549" s="151" t="s">
        <v>4820</v>
      </c>
      <c r="H6549" s="153">
        <v>9</v>
      </c>
      <c r="I6549" s="151">
        <v>17</v>
      </c>
      <c r="J6549" s="154" t="s">
        <v>72</v>
      </c>
    </row>
    <row r="6550" spans="1:10" x14ac:dyDescent="0.3">
      <c r="A6550" s="151">
        <v>6549</v>
      </c>
      <c r="B6550" s="151" t="s">
        <v>13815</v>
      </c>
      <c r="C6550" s="151" t="s">
        <v>13816</v>
      </c>
      <c r="D6550" s="151" t="s">
        <v>13791</v>
      </c>
      <c r="E6550" s="151" t="s">
        <v>13792</v>
      </c>
      <c r="F6550" s="151">
        <v>7</v>
      </c>
      <c r="G6550" s="151" t="s">
        <v>4820</v>
      </c>
      <c r="H6550" s="153">
        <v>9</v>
      </c>
      <c r="I6550" s="151">
        <v>17</v>
      </c>
      <c r="J6550" s="154" t="s">
        <v>72</v>
      </c>
    </row>
    <row r="6551" spans="1:10" x14ac:dyDescent="0.3">
      <c r="A6551" s="151">
        <v>6550</v>
      </c>
      <c r="B6551" s="151" t="s">
        <v>13817</v>
      </c>
      <c r="C6551" s="151" t="s">
        <v>13818</v>
      </c>
      <c r="D6551" s="151" t="s">
        <v>13791</v>
      </c>
      <c r="E6551" s="151" t="s">
        <v>13792</v>
      </c>
      <c r="F6551" s="151">
        <v>7</v>
      </c>
      <c r="G6551" s="151" t="s">
        <v>4820</v>
      </c>
      <c r="H6551" s="153">
        <v>9</v>
      </c>
      <c r="I6551" s="151">
        <v>17</v>
      </c>
      <c r="J6551" s="154" t="s">
        <v>72</v>
      </c>
    </row>
    <row r="6552" spans="1:10" x14ac:dyDescent="0.3">
      <c r="A6552" s="151">
        <v>6551</v>
      </c>
      <c r="B6552" s="151" t="s">
        <v>13819</v>
      </c>
      <c r="C6552" s="151" t="s">
        <v>13820</v>
      </c>
      <c r="D6552" s="151" t="s">
        <v>13821</v>
      </c>
      <c r="E6552" s="151" t="s">
        <v>13822</v>
      </c>
      <c r="F6552" s="151">
        <v>7</v>
      </c>
      <c r="G6552" s="151" t="s">
        <v>4820</v>
      </c>
      <c r="H6552" s="153">
        <v>6</v>
      </c>
      <c r="I6552" s="151">
        <v>9</v>
      </c>
      <c r="J6552" s="154" t="s">
        <v>277</v>
      </c>
    </row>
    <row r="6553" spans="1:10" x14ac:dyDescent="0.3">
      <c r="A6553" s="151">
        <v>6552</v>
      </c>
      <c r="B6553" s="151" t="s">
        <v>13823</v>
      </c>
      <c r="C6553" s="151" t="s">
        <v>13824</v>
      </c>
      <c r="D6553" s="151" t="s">
        <v>13821</v>
      </c>
      <c r="E6553" s="151" t="s">
        <v>13822</v>
      </c>
      <c r="F6553" s="151">
        <v>7</v>
      </c>
      <c r="G6553" s="151" t="s">
        <v>4820</v>
      </c>
      <c r="H6553" s="153">
        <v>9</v>
      </c>
      <c r="I6553" s="151">
        <v>17</v>
      </c>
      <c r="J6553" s="154" t="s">
        <v>72</v>
      </c>
    </row>
    <row r="6554" spans="1:10" x14ac:dyDescent="0.3">
      <c r="A6554" s="151">
        <v>6553</v>
      </c>
      <c r="B6554" s="151" t="s">
        <v>13825</v>
      </c>
      <c r="C6554" s="151" t="s">
        <v>13826</v>
      </c>
      <c r="D6554" s="151" t="s">
        <v>13821</v>
      </c>
      <c r="E6554" s="151" t="s">
        <v>13822</v>
      </c>
      <c r="F6554" s="151">
        <v>7</v>
      </c>
      <c r="G6554" s="151" t="s">
        <v>4820</v>
      </c>
      <c r="H6554" s="153">
        <v>9</v>
      </c>
      <c r="I6554" s="151">
        <v>17</v>
      </c>
      <c r="J6554" s="154" t="s">
        <v>88</v>
      </c>
    </row>
    <row r="6555" spans="1:10" x14ac:dyDescent="0.3">
      <c r="A6555" s="151">
        <v>6554</v>
      </c>
      <c r="B6555" s="151" t="s">
        <v>13827</v>
      </c>
      <c r="C6555" s="151" t="s">
        <v>13828</v>
      </c>
      <c r="D6555" s="151" t="s">
        <v>13821</v>
      </c>
      <c r="E6555" s="151" t="s">
        <v>13822</v>
      </c>
      <c r="F6555" s="151">
        <v>7</v>
      </c>
      <c r="G6555" s="151" t="s">
        <v>4820</v>
      </c>
      <c r="H6555" s="153">
        <v>9</v>
      </c>
      <c r="I6555" s="151">
        <v>17</v>
      </c>
      <c r="J6555" s="154" t="s">
        <v>72</v>
      </c>
    </row>
    <row r="6556" spans="1:10" x14ac:dyDescent="0.3">
      <c r="A6556" s="151">
        <v>6555</v>
      </c>
      <c r="B6556" s="151" t="s">
        <v>13829</v>
      </c>
      <c r="C6556" s="151" t="s">
        <v>13830</v>
      </c>
      <c r="D6556" s="151" t="s">
        <v>13821</v>
      </c>
      <c r="E6556" s="151" t="s">
        <v>13822</v>
      </c>
      <c r="F6556" s="151">
        <v>7</v>
      </c>
      <c r="G6556" s="151" t="s">
        <v>4820</v>
      </c>
      <c r="H6556" s="153">
        <v>9</v>
      </c>
      <c r="I6556" s="151">
        <v>17</v>
      </c>
      <c r="J6556" s="154" t="s">
        <v>72</v>
      </c>
    </row>
    <row r="6557" spans="1:10" x14ac:dyDescent="0.3">
      <c r="A6557" s="151">
        <v>6556</v>
      </c>
      <c r="B6557" s="151" t="s">
        <v>13831</v>
      </c>
      <c r="C6557" s="151" t="s">
        <v>13832</v>
      </c>
      <c r="D6557" s="151" t="s">
        <v>13821</v>
      </c>
      <c r="E6557" s="151" t="s">
        <v>13822</v>
      </c>
      <c r="F6557" s="151">
        <v>7</v>
      </c>
      <c r="G6557" s="151" t="s">
        <v>4820</v>
      </c>
      <c r="H6557" s="153">
        <v>9</v>
      </c>
      <c r="I6557" s="151">
        <v>17</v>
      </c>
      <c r="J6557" s="154" t="s">
        <v>72</v>
      </c>
    </row>
    <row r="6558" spans="1:10" x14ac:dyDescent="0.3">
      <c r="A6558" s="151">
        <v>6557</v>
      </c>
      <c r="B6558" s="151" t="s">
        <v>13833</v>
      </c>
      <c r="C6558" s="151" t="s">
        <v>13834</v>
      </c>
      <c r="D6558" s="151" t="s">
        <v>13821</v>
      </c>
      <c r="E6558" s="151" t="s">
        <v>13822</v>
      </c>
      <c r="F6558" s="151">
        <v>7</v>
      </c>
      <c r="G6558" s="151" t="s">
        <v>4820</v>
      </c>
      <c r="H6558" s="153">
        <v>8</v>
      </c>
      <c r="I6558" s="151">
        <v>16</v>
      </c>
      <c r="J6558" s="154" t="s">
        <v>161</v>
      </c>
    </row>
    <row r="6559" spans="1:10" x14ac:dyDescent="0.3">
      <c r="A6559" s="151">
        <v>6558</v>
      </c>
      <c r="B6559" s="151" t="s">
        <v>13835</v>
      </c>
      <c r="C6559" s="151" t="s">
        <v>13836</v>
      </c>
      <c r="D6559" s="151" t="s">
        <v>13821</v>
      </c>
      <c r="E6559" s="151" t="s">
        <v>13822</v>
      </c>
      <c r="F6559" s="151">
        <v>7</v>
      </c>
      <c r="G6559" s="151" t="s">
        <v>4820</v>
      </c>
      <c r="H6559" s="153">
        <v>9</v>
      </c>
      <c r="I6559" s="151">
        <v>17</v>
      </c>
      <c r="J6559" s="154" t="s">
        <v>72</v>
      </c>
    </row>
    <row r="6560" spans="1:10" x14ac:dyDescent="0.3">
      <c r="A6560" s="151">
        <v>6559</v>
      </c>
      <c r="B6560" s="151" t="s">
        <v>13837</v>
      </c>
      <c r="C6560" s="151" t="s">
        <v>13838</v>
      </c>
      <c r="D6560" s="151" t="s">
        <v>13821</v>
      </c>
      <c r="E6560" s="151" t="s">
        <v>13822</v>
      </c>
      <c r="F6560" s="151">
        <v>7</v>
      </c>
      <c r="G6560" s="151" t="s">
        <v>4820</v>
      </c>
      <c r="H6560" s="153">
        <v>8</v>
      </c>
      <c r="I6560" s="151">
        <v>16</v>
      </c>
      <c r="J6560" s="154" t="s">
        <v>161</v>
      </c>
    </row>
    <row r="6561" spans="1:10" x14ac:dyDescent="0.3">
      <c r="A6561" s="151">
        <v>6560</v>
      </c>
      <c r="B6561" s="151" t="s">
        <v>13839</v>
      </c>
      <c r="C6561" s="151" t="s">
        <v>13840</v>
      </c>
      <c r="D6561" s="151" t="s">
        <v>13821</v>
      </c>
      <c r="E6561" s="151" t="s">
        <v>13822</v>
      </c>
      <c r="F6561" s="151">
        <v>7</v>
      </c>
      <c r="G6561" s="151" t="s">
        <v>4820</v>
      </c>
      <c r="H6561" s="153">
        <v>8</v>
      </c>
      <c r="I6561" s="151">
        <v>16</v>
      </c>
      <c r="J6561" s="154" t="s">
        <v>161</v>
      </c>
    </row>
    <row r="6562" spans="1:10" x14ac:dyDescent="0.3">
      <c r="A6562" s="151">
        <v>6561</v>
      </c>
      <c r="B6562" s="151" t="s">
        <v>13841</v>
      </c>
      <c r="C6562" s="151" t="s">
        <v>13842</v>
      </c>
      <c r="D6562" s="151" t="s">
        <v>13821</v>
      </c>
      <c r="E6562" s="151" t="s">
        <v>13822</v>
      </c>
      <c r="F6562" s="151">
        <v>7</v>
      </c>
      <c r="G6562" s="151" t="s">
        <v>4820</v>
      </c>
      <c r="H6562" s="153">
        <v>8</v>
      </c>
      <c r="I6562" s="151">
        <v>16</v>
      </c>
      <c r="J6562" s="154" t="s">
        <v>161</v>
      </c>
    </row>
    <row r="6563" spans="1:10" x14ac:dyDescent="0.3">
      <c r="A6563" s="151">
        <v>6562</v>
      </c>
      <c r="B6563" s="151" t="s">
        <v>13843</v>
      </c>
      <c r="C6563" s="151" t="s">
        <v>13844</v>
      </c>
      <c r="D6563" s="151" t="s">
        <v>13821</v>
      </c>
      <c r="E6563" s="151" t="s">
        <v>13822</v>
      </c>
      <c r="F6563" s="151">
        <v>7</v>
      </c>
      <c r="G6563" s="151" t="s">
        <v>4820</v>
      </c>
      <c r="H6563" s="153">
        <v>9</v>
      </c>
      <c r="I6563" s="151">
        <v>17</v>
      </c>
      <c r="J6563" s="154" t="s">
        <v>72</v>
      </c>
    </row>
    <row r="6564" spans="1:10" x14ac:dyDescent="0.3">
      <c r="A6564" s="151">
        <v>6563</v>
      </c>
      <c r="B6564" s="151" t="s">
        <v>13845</v>
      </c>
      <c r="C6564" s="151" t="s">
        <v>13846</v>
      </c>
      <c r="D6564" s="151" t="s">
        <v>13821</v>
      </c>
      <c r="E6564" s="151" t="s">
        <v>13822</v>
      </c>
      <c r="F6564" s="151">
        <v>7</v>
      </c>
      <c r="G6564" s="151" t="s">
        <v>4820</v>
      </c>
      <c r="H6564" s="153">
        <v>8</v>
      </c>
      <c r="I6564" s="151">
        <v>16</v>
      </c>
      <c r="J6564" s="154" t="s">
        <v>161</v>
      </c>
    </row>
    <row r="6565" spans="1:10" x14ac:dyDescent="0.3">
      <c r="A6565" s="151">
        <v>6564</v>
      </c>
      <c r="B6565" s="151" t="s">
        <v>13847</v>
      </c>
      <c r="C6565" s="151" t="s">
        <v>13848</v>
      </c>
      <c r="D6565" s="151" t="s">
        <v>13821</v>
      </c>
      <c r="E6565" s="151" t="s">
        <v>13822</v>
      </c>
      <c r="F6565" s="151">
        <v>7</v>
      </c>
      <c r="G6565" s="151" t="s">
        <v>4820</v>
      </c>
      <c r="H6565" s="153">
        <v>8</v>
      </c>
      <c r="I6565" s="151">
        <v>16</v>
      </c>
      <c r="J6565" s="154" t="s">
        <v>161</v>
      </c>
    </row>
    <row r="6566" spans="1:10" x14ac:dyDescent="0.3">
      <c r="A6566" s="151">
        <v>6565</v>
      </c>
      <c r="B6566" s="151" t="s">
        <v>13849</v>
      </c>
      <c r="C6566" s="151" t="s">
        <v>13850</v>
      </c>
      <c r="D6566" s="151" t="s">
        <v>13821</v>
      </c>
      <c r="E6566" s="151" t="s">
        <v>13822</v>
      </c>
      <c r="F6566" s="151">
        <v>7</v>
      </c>
      <c r="G6566" s="151" t="s">
        <v>4820</v>
      </c>
      <c r="H6566" s="153">
        <v>9</v>
      </c>
      <c r="I6566" s="151">
        <v>17</v>
      </c>
      <c r="J6566" s="154" t="s">
        <v>72</v>
      </c>
    </row>
    <row r="6567" spans="1:10" x14ac:dyDescent="0.3">
      <c r="A6567" s="151">
        <v>6566</v>
      </c>
      <c r="B6567" s="151" t="s">
        <v>13851</v>
      </c>
      <c r="C6567" s="151" t="s">
        <v>13852</v>
      </c>
      <c r="D6567" s="151" t="s">
        <v>13821</v>
      </c>
      <c r="E6567" s="151" t="s">
        <v>13822</v>
      </c>
      <c r="F6567" s="151">
        <v>7</v>
      </c>
      <c r="G6567" s="151" t="s">
        <v>4820</v>
      </c>
      <c r="H6567" s="153">
        <v>8</v>
      </c>
      <c r="I6567" s="151">
        <v>16</v>
      </c>
      <c r="J6567" s="154" t="s">
        <v>161</v>
      </c>
    </row>
    <row r="6568" spans="1:10" x14ac:dyDescent="0.3">
      <c r="A6568" s="151">
        <v>6567</v>
      </c>
      <c r="B6568" s="151" t="s">
        <v>13853</v>
      </c>
      <c r="C6568" s="151" t="s">
        <v>13854</v>
      </c>
      <c r="D6568" s="151" t="s">
        <v>13855</v>
      </c>
      <c r="E6568" s="151" t="s">
        <v>13856</v>
      </c>
      <c r="F6568" s="151">
        <v>7</v>
      </c>
      <c r="G6568" s="151" t="s">
        <v>4820</v>
      </c>
      <c r="H6568" s="153">
        <v>9</v>
      </c>
      <c r="I6568" s="151">
        <v>17</v>
      </c>
      <c r="J6568" s="154" t="s">
        <v>72</v>
      </c>
    </row>
    <row r="6569" spans="1:10" x14ac:dyDescent="0.3">
      <c r="A6569" s="151">
        <v>6568</v>
      </c>
      <c r="B6569" s="151" t="s">
        <v>13857</v>
      </c>
      <c r="C6569" s="151" t="s">
        <v>13858</v>
      </c>
      <c r="D6569" s="151" t="s">
        <v>13855</v>
      </c>
      <c r="E6569" s="151" t="s">
        <v>13856</v>
      </c>
      <c r="F6569" s="151">
        <v>7</v>
      </c>
      <c r="G6569" s="151" t="s">
        <v>4820</v>
      </c>
      <c r="H6569" s="153">
        <v>9</v>
      </c>
      <c r="I6569" s="151">
        <v>17</v>
      </c>
      <c r="J6569" s="154" t="s">
        <v>72</v>
      </c>
    </row>
    <row r="6570" spans="1:10" x14ac:dyDescent="0.3">
      <c r="A6570" s="151">
        <v>6569</v>
      </c>
      <c r="B6570" s="151" t="s">
        <v>13859</v>
      </c>
      <c r="C6570" s="151" t="s">
        <v>13860</v>
      </c>
      <c r="D6570" s="151" t="s">
        <v>13855</v>
      </c>
      <c r="E6570" s="151" t="s">
        <v>13856</v>
      </c>
      <c r="F6570" s="151">
        <v>7</v>
      </c>
      <c r="G6570" s="151" t="s">
        <v>4820</v>
      </c>
      <c r="H6570" s="153">
        <v>9</v>
      </c>
      <c r="I6570" s="151">
        <v>17</v>
      </c>
      <c r="J6570" s="154" t="s">
        <v>72</v>
      </c>
    </row>
    <row r="6571" spans="1:10" x14ac:dyDescent="0.3">
      <c r="A6571" s="151">
        <v>6570</v>
      </c>
      <c r="B6571" s="151" t="s">
        <v>13861</v>
      </c>
      <c r="C6571" s="151" t="s">
        <v>13862</v>
      </c>
      <c r="D6571" s="151" t="s">
        <v>13855</v>
      </c>
      <c r="E6571" s="151" t="s">
        <v>13856</v>
      </c>
      <c r="F6571" s="151">
        <v>7</v>
      </c>
      <c r="G6571" s="151" t="s">
        <v>4820</v>
      </c>
      <c r="H6571" s="153">
        <v>9</v>
      </c>
      <c r="I6571" s="151">
        <v>17</v>
      </c>
      <c r="J6571" s="154" t="s">
        <v>72</v>
      </c>
    </row>
    <row r="6572" spans="1:10" x14ac:dyDescent="0.3">
      <c r="A6572" s="151">
        <v>6571</v>
      </c>
      <c r="B6572" s="151" t="s">
        <v>13863</v>
      </c>
      <c r="C6572" s="151" t="s">
        <v>13864</v>
      </c>
      <c r="D6572" s="151" t="s">
        <v>13855</v>
      </c>
      <c r="E6572" s="151" t="s">
        <v>13856</v>
      </c>
      <c r="F6572" s="151">
        <v>7</v>
      </c>
      <c r="G6572" s="151" t="s">
        <v>4820</v>
      </c>
      <c r="H6572" s="153">
        <v>9</v>
      </c>
      <c r="I6572" s="151">
        <v>17</v>
      </c>
      <c r="J6572" s="154" t="s">
        <v>88</v>
      </c>
    </row>
    <row r="6573" spans="1:10" x14ac:dyDescent="0.3">
      <c r="A6573" s="151">
        <v>6572</v>
      </c>
      <c r="B6573" s="151" t="s">
        <v>13865</v>
      </c>
      <c r="C6573" s="151" t="s">
        <v>13866</v>
      </c>
      <c r="D6573" s="151" t="s">
        <v>13855</v>
      </c>
      <c r="E6573" s="151" t="s">
        <v>13856</v>
      </c>
      <c r="F6573" s="151">
        <v>7</v>
      </c>
      <c r="G6573" s="151" t="s">
        <v>4820</v>
      </c>
      <c r="H6573" s="153">
        <v>9</v>
      </c>
      <c r="I6573" s="151">
        <v>17</v>
      </c>
      <c r="J6573" s="154" t="s">
        <v>88</v>
      </c>
    </row>
    <row r="6574" spans="1:10" x14ac:dyDescent="0.3">
      <c r="A6574" s="151">
        <v>6573</v>
      </c>
      <c r="B6574" s="151" t="s">
        <v>13867</v>
      </c>
      <c r="C6574" s="151" t="s">
        <v>13868</v>
      </c>
      <c r="D6574" s="151" t="s">
        <v>13855</v>
      </c>
      <c r="E6574" s="151" t="s">
        <v>13856</v>
      </c>
      <c r="F6574" s="151">
        <v>7</v>
      </c>
      <c r="G6574" s="151" t="s">
        <v>4820</v>
      </c>
      <c r="H6574" s="153">
        <v>9</v>
      </c>
      <c r="I6574" s="151">
        <v>17</v>
      </c>
      <c r="J6574" s="154" t="s">
        <v>72</v>
      </c>
    </row>
    <row r="6575" spans="1:10" x14ac:dyDescent="0.3">
      <c r="A6575" s="151">
        <v>6574</v>
      </c>
      <c r="B6575" s="151" t="s">
        <v>13869</v>
      </c>
      <c r="C6575" s="151" t="s">
        <v>13870</v>
      </c>
      <c r="D6575" s="151" t="s">
        <v>13855</v>
      </c>
      <c r="E6575" s="151" t="s">
        <v>13856</v>
      </c>
      <c r="F6575" s="151">
        <v>7</v>
      </c>
      <c r="G6575" s="151" t="s">
        <v>4820</v>
      </c>
      <c r="H6575" s="153">
        <v>9</v>
      </c>
      <c r="I6575" s="151">
        <v>17</v>
      </c>
      <c r="J6575" s="154" t="s">
        <v>72</v>
      </c>
    </row>
    <row r="6576" spans="1:10" x14ac:dyDescent="0.3">
      <c r="A6576" s="151">
        <v>6575</v>
      </c>
      <c r="B6576" s="151" t="s">
        <v>13871</v>
      </c>
      <c r="C6576" s="151" t="s">
        <v>13872</v>
      </c>
      <c r="D6576" s="151" t="s">
        <v>13855</v>
      </c>
      <c r="E6576" s="151" t="s">
        <v>13856</v>
      </c>
      <c r="F6576" s="151">
        <v>7</v>
      </c>
      <c r="G6576" s="151" t="s">
        <v>4820</v>
      </c>
      <c r="H6576" s="153">
        <v>9</v>
      </c>
      <c r="I6576" s="151">
        <v>17</v>
      </c>
      <c r="J6576" s="154" t="s">
        <v>72</v>
      </c>
    </row>
    <row r="6577" spans="1:10" x14ac:dyDescent="0.3">
      <c r="A6577" s="151">
        <v>6576</v>
      </c>
      <c r="B6577" s="151" t="s">
        <v>13873</v>
      </c>
      <c r="C6577" s="151" t="s">
        <v>13874</v>
      </c>
      <c r="D6577" s="151" t="s">
        <v>13855</v>
      </c>
      <c r="E6577" s="151" t="s">
        <v>13856</v>
      </c>
      <c r="F6577" s="151">
        <v>7</v>
      </c>
      <c r="G6577" s="151" t="s">
        <v>4820</v>
      </c>
      <c r="H6577" s="153">
        <v>9</v>
      </c>
      <c r="I6577" s="151">
        <v>17</v>
      </c>
      <c r="J6577" s="154" t="s">
        <v>72</v>
      </c>
    </row>
    <row r="6578" spans="1:10" x14ac:dyDescent="0.3">
      <c r="A6578" s="151">
        <v>6577</v>
      </c>
      <c r="B6578" s="151" t="s">
        <v>13875</v>
      </c>
      <c r="C6578" s="151" t="s">
        <v>13876</v>
      </c>
      <c r="D6578" s="151" t="s">
        <v>13855</v>
      </c>
      <c r="E6578" s="151" t="s">
        <v>13856</v>
      </c>
      <c r="F6578" s="151">
        <v>7</v>
      </c>
      <c r="G6578" s="151" t="s">
        <v>4820</v>
      </c>
      <c r="H6578" s="153">
        <v>9</v>
      </c>
      <c r="I6578" s="151">
        <v>17</v>
      </c>
      <c r="J6578" s="154" t="s">
        <v>72</v>
      </c>
    </row>
    <row r="6579" spans="1:10" x14ac:dyDescent="0.3">
      <c r="A6579" s="151">
        <v>6578</v>
      </c>
      <c r="B6579" s="151" t="s">
        <v>13877</v>
      </c>
      <c r="C6579" s="151" t="s">
        <v>13878</v>
      </c>
      <c r="D6579" s="151" t="s">
        <v>13855</v>
      </c>
      <c r="E6579" s="151" t="s">
        <v>13856</v>
      </c>
      <c r="F6579" s="151">
        <v>7</v>
      </c>
      <c r="G6579" s="151" t="s">
        <v>4820</v>
      </c>
      <c r="H6579" s="153">
        <v>9</v>
      </c>
      <c r="I6579" s="151">
        <v>17</v>
      </c>
      <c r="J6579" s="154" t="s">
        <v>72</v>
      </c>
    </row>
    <row r="6580" spans="1:10" x14ac:dyDescent="0.3">
      <c r="A6580" s="151">
        <v>6579</v>
      </c>
      <c r="B6580" s="151" t="s">
        <v>13879</v>
      </c>
      <c r="C6580" s="151" t="s">
        <v>13880</v>
      </c>
      <c r="D6580" s="151" t="s">
        <v>13855</v>
      </c>
      <c r="E6580" s="151" t="s">
        <v>13856</v>
      </c>
      <c r="F6580" s="151">
        <v>7</v>
      </c>
      <c r="G6580" s="151" t="s">
        <v>4820</v>
      </c>
      <c r="H6580" s="153">
        <v>9</v>
      </c>
      <c r="I6580" s="151">
        <v>17</v>
      </c>
      <c r="J6580" s="154" t="s">
        <v>72</v>
      </c>
    </row>
    <row r="6581" spans="1:10" x14ac:dyDescent="0.3">
      <c r="A6581" s="151">
        <v>6580</v>
      </c>
      <c r="B6581" s="151" t="s">
        <v>13881</v>
      </c>
      <c r="C6581" s="151" t="s">
        <v>13882</v>
      </c>
      <c r="D6581" s="151" t="s">
        <v>13883</v>
      </c>
      <c r="E6581" s="151" t="s">
        <v>13884</v>
      </c>
      <c r="F6581" s="151">
        <v>7</v>
      </c>
      <c r="G6581" s="151" t="s">
        <v>4820</v>
      </c>
      <c r="H6581" s="153">
        <v>8</v>
      </c>
      <c r="I6581" s="151">
        <v>16</v>
      </c>
      <c r="J6581" s="154" t="s">
        <v>161</v>
      </c>
    </row>
    <row r="6582" spans="1:10" x14ac:dyDescent="0.3">
      <c r="A6582" s="151">
        <v>6581</v>
      </c>
      <c r="B6582" s="151" t="s">
        <v>13885</v>
      </c>
      <c r="C6582" s="151" t="s">
        <v>13886</v>
      </c>
      <c r="D6582" s="151" t="s">
        <v>13883</v>
      </c>
      <c r="E6582" s="151" t="s">
        <v>13884</v>
      </c>
      <c r="F6582" s="151">
        <v>7</v>
      </c>
      <c r="G6582" s="151" t="s">
        <v>4820</v>
      </c>
      <c r="H6582" s="153">
        <v>8</v>
      </c>
      <c r="I6582" s="151">
        <v>16</v>
      </c>
      <c r="J6582" s="154" t="s">
        <v>161</v>
      </c>
    </row>
    <row r="6583" spans="1:10" x14ac:dyDescent="0.3">
      <c r="A6583" s="151">
        <v>6582</v>
      </c>
      <c r="B6583" s="151" t="s">
        <v>13887</v>
      </c>
      <c r="C6583" s="151" t="s">
        <v>13888</v>
      </c>
      <c r="D6583" s="151" t="s">
        <v>13883</v>
      </c>
      <c r="E6583" s="151" t="s">
        <v>13884</v>
      </c>
      <c r="F6583" s="151">
        <v>7</v>
      </c>
      <c r="G6583" s="151" t="s">
        <v>4820</v>
      </c>
      <c r="H6583" s="153">
        <v>8</v>
      </c>
      <c r="I6583" s="151">
        <v>16</v>
      </c>
      <c r="J6583" s="154" t="s">
        <v>161</v>
      </c>
    </row>
    <row r="6584" spans="1:10" x14ac:dyDescent="0.3">
      <c r="A6584" s="151">
        <v>6583</v>
      </c>
      <c r="B6584" s="151" t="s">
        <v>13889</v>
      </c>
      <c r="C6584" s="151" t="s">
        <v>13890</v>
      </c>
      <c r="D6584" s="151" t="s">
        <v>13883</v>
      </c>
      <c r="E6584" s="151" t="s">
        <v>13884</v>
      </c>
      <c r="F6584" s="151">
        <v>7</v>
      </c>
      <c r="G6584" s="151" t="s">
        <v>4820</v>
      </c>
      <c r="H6584" s="153">
        <v>8</v>
      </c>
      <c r="I6584" s="151">
        <v>16</v>
      </c>
      <c r="J6584" s="154" t="s">
        <v>161</v>
      </c>
    </row>
    <row r="6585" spans="1:10" x14ac:dyDescent="0.3">
      <c r="A6585" s="151">
        <v>6584</v>
      </c>
      <c r="B6585" s="151" t="s">
        <v>13891</v>
      </c>
      <c r="C6585" s="151" t="s">
        <v>13892</v>
      </c>
      <c r="D6585" s="151" t="s">
        <v>13883</v>
      </c>
      <c r="E6585" s="151" t="s">
        <v>13884</v>
      </c>
      <c r="F6585" s="151">
        <v>7</v>
      </c>
      <c r="G6585" s="151" t="s">
        <v>4820</v>
      </c>
      <c r="H6585" s="153">
        <v>8</v>
      </c>
      <c r="I6585" s="151">
        <v>16</v>
      </c>
      <c r="J6585" s="154" t="s">
        <v>161</v>
      </c>
    </row>
    <row r="6586" spans="1:10" x14ac:dyDescent="0.3">
      <c r="A6586" s="151">
        <v>6585</v>
      </c>
      <c r="B6586" s="151" t="s">
        <v>13893</v>
      </c>
      <c r="C6586" s="151" t="s">
        <v>13894</v>
      </c>
      <c r="D6586" s="151" t="s">
        <v>13883</v>
      </c>
      <c r="E6586" s="151" t="s">
        <v>13884</v>
      </c>
      <c r="F6586" s="151">
        <v>7</v>
      </c>
      <c r="G6586" s="151" t="s">
        <v>4820</v>
      </c>
      <c r="H6586" s="153">
        <v>8</v>
      </c>
      <c r="I6586" s="151">
        <v>16</v>
      </c>
      <c r="J6586" s="154" t="s">
        <v>161</v>
      </c>
    </row>
    <row r="6587" spans="1:10" x14ac:dyDescent="0.3">
      <c r="A6587" s="151">
        <v>6586</v>
      </c>
      <c r="B6587" s="151" t="s">
        <v>13895</v>
      </c>
      <c r="C6587" s="151" t="s">
        <v>13896</v>
      </c>
      <c r="D6587" s="151" t="s">
        <v>13883</v>
      </c>
      <c r="E6587" s="151" t="s">
        <v>13884</v>
      </c>
      <c r="F6587" s="151">
        <v>7</v>
      </c>
      <c r="G6587" s="151" t="s">
        <v>4820</v>
      </c>
      <c r="H6587" s="153">
        <v>8</v>
      </c>
      <c r="I6587" s="151">
        <v>16</v>
      </c>
      <c r="J6587" s="154" t="s">
        <v>161</v>
      </c>
    </row>
    <row r="6588" spans="1:10" x14ac:dyDescent="0.3">
      <c r="A6588" s="151">
        <v>6587</v>
      </c>
      <c r="B6588" s="151" t="s">
        <v>13897</v>
      </c>
      <c r="C6588" s="151" t="s">
        <v>13898</v>
      </c>
      <c r="D6588" s="151" t="s">
        <v>13883</v>
      </c>
      <c r="E6588" s="151" t="s">
        <v>13884</v>
      </c>
      <c r="F6588" s="151">
        <v>7</v>
      </c>
      <c r="G6588" s="151" t="s">
        <v>4820</v>
      </c>
      <c r="H6588" s="153">
        <v>8</v>
      </c>
      <c r="I6588" s="151">
        <v>16</v>
      </c>
      <c r="J6588" s="154" t="s">
        <v>161</v>
      </c>
    </row>
    <row r="6589" spans="1:10" x14ac:dyDescent="0.3">
      <c r="A6589" s="151">
        <v>6588</v>
      </c>
      <c r="B6589" s="151" t="s">
        <v>13899</v>
      </c>
      <c r="C6589" s="151" t="s">
        <v>13900</v>
      </c>
      <c r="D6589" s="151" t="s">
        <v>13883</v>
      </c>
      <c r="E6589" s="151" t="s">
        <v>13884</v>
      </c>
      <c r="F6589" s="151">
        <v>7</v>
      </c>
      <c r="G6589" s="151" t="s">
        <v>4820</v>
      </c>
      <c r="H6589" s="153">
        <v>8</v>
      </c>
      <c r="I6589" s="151">
        <v>16</v>
      </c>
      <c r="J6589" s="154" t="s">
        <v>161</v>
      </c>
    </row>
    <row r="6590" spans="1:10" x14ac:dyDescent="0.3">
      <c r="A6590" s="151">
        <v>6589</v>
      </c>
      <c r="B6590" s="151" t="s">
        <v>13901</v>
      </c>
      <c r="C6590" s="151" t="s">
        <v>13902</v>
      </c>
      <c r="D6590" s="151" t="s">
        <v>13883</v>
      </c>
      <c r="E6590" s="151" t="s">
        <v>13884</v>
      </c>
      <c r="F6590" s="151">
        <v>7</v>
      </c>
      <c r="G6590" s="151" t="s">
        <v>4820</v>
      </c>
      <c r="H6590" s="153">
        <v>8</v>
      </c>
      <c r="I6590" s="151">
        <v>16</v>
      </c>
      <c r="J6590" s="154" t="s">
        <v>161</v>
      </c>
    </row>
    <row r="6591" spans="1:10" x14ac:dyDescent="0.3">
      <c r="A6591" s="151">
        <v>6590</v>
      </c>
      <c r="B6591" s="151" t="s">
        <v>13903</v>
      </c>
      <c r="C6591" s="151" t="s">
        <v>13904</v>
      </c>
      <c r="D6591" s="151" t="s">
        <v>13905</v>
      </c>
      <c r="E6591" s="151" t="s">
        <v>13906</v>
      </c>
      <c r="F6591" s="151">
        <v>8</v>
      </c>
      <c r="G6591" s="151" t="s">
        <v>1141</v>
      </c>
      <c r="H6591" s="153">
        <v>9</v>
      </c>
      <c r="I6591" s="151">
        <v>17</v>
      </c>
      <c r="J6591" s="154" t="s">
        <v>72</v>
      </c>
    </row>
    <row r="6592" spans="1:10" x14ac:dyDescent="0.3">
      <c r="A6592" s="151">
        <v>6591</v>
      </c>
      <c r="B6592" s="151" t="s">
        <v>13907</v>
      </c>
      <c r="C6592" s="151" t="s">
        <v>13908</v>
      </c>
      <c r="D6592" s="151" t="s">
        <v>13905</v>
      </c>
      <c r="E6592" s="151" t="s">
        <v>13906</v>
      </c>
      <c r="F6592" s="151">
        <v>8</v>
      </c>
      <c r="G6592" s="151" t="s">
        <v>1141</v>
      </c>
      <c r="H6592" s="153">
        <v>9</v>
      </c>
      <c r="I6592" s="151">
        <v>17</v>
      </c>
      <c r="J6592" s="154" t="s">
        <v>72</v>
      </c>
    </row>
    <row r="6593" spans="1:10" x14ac:dyDescent="0.3">
      <c r="A6593" s="151">
        <v>6592</v>
      </c>
      <c r="B6593" s="151" t="s">
        <v>13909</v>
      </c>
      <c r="C6593" s="151" t="s">
        <v>13910</v>
      </c>
      <c r="D6593" s="151" t="s">
        <v>13905</v>
      </c>
      <c r="E6593" s="151" t="s">
        <v>13906</v>
      </c>
      <c r="F6593" s="151">
        <v>8</v>
      </c>
      <c r="G6593" s="151" t="s">
        <v>1141</v>
      </c>
      <c r="H6593" s="153">
        <v>9</v>
      </c>
      <c r="I6593" s="151">
        <v>17</v>
      </c>
      <c r="J6593" s="154" t="s">
        <v>72</v>
      </c>
    </row>
    <row r="6594" spans="1:10" x14ac:dyDescent="0.3">
      <c r="A6594" s="151">
        <v>6593</v>
      </c>
      <c r="B6594" s="151" t="s">
        <v>13911</v>
      </c>
      <c r="C6594" s="151" t="s">
        <v>13912</v>
      </c>
      <c r="D6594" s="151" t="s">
        <v>13905</v>
      </c>
      <c r="E6594" s="151" t="s">
        <v>13906</v>
      </c>
      <c r="F6594" s="151">
        <v>8</v>
      </c>
      <c r="G6594" s="151" t="s">
        <v>1141</v>
      </c>
      <c r="H6594" s="153">
        <v>9</v>
      </c>
      <c r="I6594" s="151">
        <v>17</v>
      </c>
      <c r="J6594" s="154" t="s">
        <v>72</v>
      </c>
    </row>
    <row r="6595" spans="1:10" x14ac:dyDescent="0.3">
      <c r="A6595" s="151">
        <v>6594</v>
      </c>
      <c r="B6595" s="151" t="s">
        <v>13913</v>
      </c>
      <c r="C6595" s="151" t="s">
        <v>13914</v>
      </c>
      <c r="D6595" s="151" t="s">
        <v>13905</v>
      </c>
      <c r="E6595" s="151" t="s">
        <v>13906</v>
      </c>
      <c r="F6595" s="151">
        <v>8</v>
      </c>
      <c r="G6595" s="151" t="s">
        <v>1141</v>
      </c>
      <c r="H6595" s="153">
        <v>9</v>
      </c>
      <c r="I6595" s="151">
        <v>17</v>
      </c>
      <c r="J6595" s="154" t="s">
        <v>72</v>
      </c>
    </row>
    <row r="6596" spans="1:10" x14ac:dyDescent="0.3">
      <c r="A6596" s="151">
        <v>6595</v>
      </c>
      <c r="B6596" s="151" t="s">
        <v>13915</v>
      </c>
      <c r="C6596" s="151" t="s">
        <v>13916</v>
      </c>
      <c r="D6596" s="151" t="s">
        <v>13905</v>
      </c>
      <c r="E6596" s="151" t="s">
        <v>13906</v>
      </c>
      <c r="F6596" s="151">
        <v>8</v>
      </c>
      <c r="G6596" s="151" t="s">
        <v>1141</v>
      </c>
      <c r="H6596" s="153">
        <v>9</v>
      </c>
      <c r="I6596" s="151">
        <v>17</v>
      </c>
      <c r="J6596" s="154" t="s">
        <v>72</v>
      </c>
    </row>
    <row r="6597" spans="1:10" x14ac:dyDescent="0.3">
      <c r="A6597" s="151">
        <v>6596</v>
      </c>
      <c r="B6597" s="151" t="s">
        <v>13917</v>
      </c>
      <c r="C6597" s="151" t="s">
        <v>13918</v>
      </c>
      <c r="D6597" s="151" t="s">
        <v>13905</v>
      </c>
      <c r="E6597" s="151" t="s">
        <v>13906</v>
      </c>
      <c r="F6597" s="151">
        <v>8</v>
      </c>
      <c r="G6597" s="151" t="s">
        <v>1141</v>
      </c>
      <c r="H6597" s="153">
        <v>9</v>
      </c>
      <c r="I6597" s="151">
        <v>17</v>
      </c>
      <c r="J6597" s="154" t="s">
        <v>88</v>
      </c>
    </row>
    <row r="6598" spans="1:10" x14ac:dyDescent="0.3">
      <c r="A6598" s="151">
        <v>6597</v>
      </c>
      <c r="B6598" s="151" t="s">
        <v>13919</v>
      </c>
      <c r="C6598" s="151" t="s">
        <v>13920</v>
      </c>
      <c r="D6598" s="151" t="s">
        <v>13905</v>
      </c>
      <c r="E6598" s="151" t="s">
        <v>13906</v>
      </c>
      <c r="F6598" s="151">
        <v>8</v>
      </c>
      <c r="G6598" s="151" t="s">
        <v>1141</v>
      </c>
      <c r="H6598" s="153">
        <v>9</v>
      </c>
      <c r="I6598" s="151">
        <v>17</v>
      </c>
      <c r="J6598" s="154" t="s">
        <v>88</v>
      </c>
    </row>
    <row r="6599" spans="1:10" x14ac:dyDescent="0.3">
      <c r="A6599" s="151">
        <v>6598</v>
      </c>
      <c r="B6599" s="151" t="s">
        <v>13921</v>
      </c>
      <c r="C6599" s="151" t="s">
        <v>13922</v>
      </c>
      <c r="D6599" s="151" t="s">
        <v>13905</v>
      </c>
      <c r="E6599" s="151" t="s">
        <v>13906</v>
      </c>
      <c r="F6599" s="151">
        <v>8</v>
      </c>
      <c r="G6599" s="151" t="s">
        <v>1141</v>
      </c>
      <c r="H6599" s="153">
        <v>9</v>
      </c>
      <c r="I6599" s="151">
        <v>17</v>
      </c>
      <c r="J6599" s="154" t="s">
        <v>72</v>
      </c>
    </row>
    <row r="6600" spans="1:10" x14ac:dyDescent="0.3">
      <c r="A6600" s="151">
        <v>6599</v>
      </c>
      <c r="B6600" s="151" t="s">
        <v>13923</v>
      </c>
      <c r="C6600" s="151" t="s">
        <v>13924</v>
      </c>
      <c r="D6600" s="151" t="s">
        <v>13905</v>
      </c>
      <c r="E6600" s="151" t="s">
        <v>13906</v>
      </c>
      <c r="F6600" s="151">
        <v>8</v>
      </c>
      <c r="G6600" s="151" t="s">
        <v>1141</v>
      </c>
      <c r="H6600" s="153">
        <v>9</v>
      </c>
      <c r="I6600" s="151">
        <v>17</v>
      </c>
      <c r="J6600" s="154" t="s">
        <v>72</v>
      </c>
    </row>
    <row r="6601" spans="1:10" x14ac:dyDescent="0.3">
      <c r="A6601" s="151">
        <v>6600</v>
      </c>
      <c r="B6601" s="151" t="s">
        <v>13925</v>
      </c>
      <c r="C6601" s="151" t="s">
        <v>13926</v>
      </c>
      <c r="D6601" s="151" t="s">
        <v>13905</v>
      </c>
      <c r="E6601" s="151" t="s">
        <v>13906</v>
      </c>
      <c r="F6601" s="151">
        <v>8</v>
      </c>
      <c r="G6601" s="151" t="s">
        <v>1141</v>
      </c>
      <c r="H6601" s="153">
        <v>9</v>
      </c>
      <c r="I6601" s="151">
        <v>17</v>
      </c>
      <c r="J6601" s="154" t="s">
        <v>72</v>
      </c>
    </row>
    <row r="6602" spans="1:10" x14ac:dyDescent="0.3">
      <c r="A6602" s="151">
        <v>6601</v>
      </c>
      <c r="B6602" s="151" t="s">
        <v>13927</v>
      </c>
      <c r="C6602" s="151" t="s">
        <v>13928</v>
      </c>
      <c r="D6602" s="151" t="s">
        <v>13929</v>
      </c>
      <c r="E6602" s="151" t="s">
        <v>13930</v>
      </c>
      <c r="F6602" s="151">
        <v>8</v>
      </c>
      <c r="G6602" s="151" t="s">
        <v>1141</v>
      </c>
      <c r="H6602" s="153">
        <v>9</v>
      </c>
      <c r="I6602" s="151">
        <v>17</v>
      </c>
      <c r="J6602" s="154" t="s">
        <v>72</v>
      </c>
    </row>
    <row r="6603" spans="1:10" x14ac:dyDescent="0.3">
      <c r="A6603" s="151">
        <v>6602</v>
      </c>
      <c r="B6603" s="151" t="s">
        <v>13931</v>
      </c>
      <c r="C6603" s="151" t="s">
        <v>13932</v>
      </c>
      <c r="D6603" s="151" t="s">
        <v>13929</v>
      </c>
      <c r="E6603" s="151" t="s">
        <v>13930</v>
      </c>
      <c r="F6603" s="151">
        <v>8</v>
      </c>
      <c r="G6603" s="151" t="s">
        <v>1141</v>
      </c>
      <c r="H6603" s="153">
        <v>9</v>
      </c>
      <c r="I6603" s="151">
        <v>17</v>
      </c>
      <c r="J6603" s="154" t="s">
        <v>72</v>
      </c>
    </row>
    <row r="6604" spans="1:10" x14ac:dyDescent="0.3">
      <c r="A6604" s="151">
        <v>6603</v>
      </c>
      <c r="B6604" s="151" t="s">
        <v>13933</v>
      </c>
      <c r="C6604" s="151" t="s">
        <v>13934</v>
      </c>
      <c r="D6604" s="151" t="s">
        <v>13929</v>
      </c>
      <c r="E6604" s="151" t="s">
        <v>13930</v>
      </c>
      <c r="F6604" s="151">
        <v>8</v>
      </c>
      <c r="G6604" s="151" t="s">
        <v>1141</v>
      </c>
      <c r="H6604" s="153">
        <v>9</v>
      </c>
      <c r="I6604" s="151">
        <v>17</v>
      </c>
      <c r="J6604" s="154" t="s">
        <v>72</v>
      </c>
    </row>
    <row r="6605" spans="1:10" x14ac:dyDescent="0.3">
      <c r="A6605" s="151">
        <v>6604</v>
      </c>
      <c r="B6605" s="151" t="s">
        <v>13935</v>
      </c>
      <c r="C6605" s="151" t="s">
        <v>13936</v>
      </c>
      <c r="D6605" s="151" t="s">
        <v>13929</v>
      </c>
      <c r="E6605" s="151" t="s">
        <v>13930</v>
      </c>
      <c r="F6605" s="151">
        <v>8</v>
      </c>
      <c r="G6605" s="151" t="s">
        <v>1141</v>
      </c>
      <c r="H6605" s="153">
        <v>9</v>
      </c>
      <c r="I6605" s="151">
        <v>17</v>
      </c>
      <c r="J6605" s="154" t="s">
        <v>72</v>
      </c>
    </row>
    <row r="6606" spans="1:10" x14ac:dyDescent="0.3">
      <c r="A6606" s="151">
        <v>6605</v>
      </c>
      <c r="B6606" s="151" t="s">
        <v>13937</v>
      </c>
      <c r="C6606" s="151" t="s">
        <v>13938</v>
      </c>
      <c r="D6606" s="151" t="s">
        <v>13929</v>
      </c>
      <c r="E6606" s="151" t="s">
        <v>13930</v>
      </c>
      <c r="F6606" s="151">
        <v>8</v>
      </c>
      <c r="G6606" s="151" t="s">
        <v>1141</v>
      </c>
      <c r="H6606" s="153">
        <v>9</v>
      </c>
      <c r="I6606" s="151">
        <v>17</v>
      </c>
      <c r="J6606" s="154" t="s">
        <v>72</v>
      </c>
    </row>
    <row r="6607" spans="1:10" x14ac:dyDescent="0.3">
      <c r="A6607" s="151">
        <v>6606</v>
      </c>
      <c r="B6607" s="151" t="s">
        <v>13939</v>
      </c>
      <c r="C6607" s="151" t="s">
        <v>13940</v>
      </c>
      <c r="D6607" s="151" t="s">
        <v>13929</v>
      </c>
      <c r="E6607" s="151" t="s">
        <v>13930</v>
      </c>
      <c r="F6607" s="151">
        <v>8</v>
      </c>
      <c r="G6607" s="151" t="s">
        <v>1141</v>
      </c>
      <c r="H6607" s="153">
        <v>9</v>
      </c>
      <c r="I6607" s="151">
        <v>17</v>
      </c>
      <c r="J6607" s="154" t="s">
        <v>72</v>
      </c>
    </row>
    <row r="6608" spans="1:10" x14ac:dyDescent="0.3">
      <c r="A6608" s="151">
        <v>6607</v>
      </c>
      <c r="B6608" s="151" t="s">
        <v>13941</v>
      </c>
      <c r="C6608" s="151" t="s">
        <v>13942</v>
      </c>
      <c r="D6608" s="151" t="s">
        <v>13943</v>
      </c>
      <c r="E6608" s="151" t="s">
        <v>13944</v>
      </c>
      <c r="F6608" s="151">
        <v>8</v>
      </c>
      <c r="G6608" s="151" t="s">
        <v>1141</v>
      </c>
      <c r="H6608" s="153">
        <v>7</v>
      </c>
      <c r="I6608" s="151">
        <v>14</v>
      </c>
      <c r="J6608" s="154" t="s">
        <v>75</v>
      </c>
    </row>
    <row r="6609" spans="1:10" x14ac:dyDescent="0.3">
      <c r="A6609" s="151">
        <v>6608</v>
      </c>
      <c r="B6609" s="151" t="s">
        <v>13945</v>
      </c>
      <c r="C6609" s="151" t="s">
        <v>13946</v>
      </c>
      <c r="D6609" s="151" t="s">
        <v>13943</v>
      </c>
      <c r="E6609" s="151" t="s">
        <v>13944</v>
      </c>
      <c r="F6609" s="151">
        <v>8</v>
      </c>
      <c r="G6609" s="151" t="s">
        <v>1141</v>
      </c>
      <c r="H6609" s="153">
        <v>7</v>
      </c>
      <c r="I6609" s="151">
        <v>14</v>
      </c>
      <c r="J6609" s="154" t="s">
        <v>75</v>
      </c>
    </row>
    <row r="6610" spans="1:10" x14ac:dyDescent="0.3">
      <c r="A6610" s="151">
        <v>6609</v>
      </c>
      <c r="B6610" s="151" t="s">
        <v>13947</v>
      </c>
      <c r="C6610" s="151" t="s">
        <v>13948</v>
      </c>
      <c r="D6610" s="151" t="s">
        <v>13943</v>
      </c>
      <c r="E6610" s="151" t="s">
        <v>13944</v>
      </c>
      <c r="F6610" s="151">
        <v>8</v>
      </c>
      <c r="G6610" s="151" t="s">
        <v>1141</v>
      </c>
      <c r="H6610" s="153">
        <v>7</v>
      </c>
      <c r="I6610" s="151">
        <v>14</v>
      </c>
      <c r="J6610" s="154" t="s">
        <v>75</v>
      </c>
    </row>
    <row r="6611" spans="1:10" x14ac:dyDescent="0.3">
      <c r="A6611" s="151">
        <v>6610</v>
      </c>
      <c r="B6611" s="151" t="s">
        <v>13949</v>
      </c>
      <c r="C6611" s="151" t="s">
        <v>13950</v>
      </c>
      <c r="D6611" s="151" t="s">
        <v>13943</v>
      </c>
      <c r="E6611" s="151" t="s">
        <v>13944</v>
      </c>
      <c r="F6611" s="151">
        <v>8</v>
      </c>
      <c r="G6611" s="151" t="s">
        <v>1141</v>
      </c>
      <c r="H6611" s="153">
        <v>7</v>
      </c>
      <c r="I6611" s="151">
        <v>14</v>
      </c>
      <c r="J6611" s="154" t="s">
        <v>75</v>
      </c>
    </row>
    <row r="6612" spans="1:10" x14ac:dyDescent="0.3">
      <c r="A6612" s="151">
        <v>6611</v>
      </c>
      <c r="B6612" s="151" t="s">
        <v>13951</v>
      </c>
      <c r="C6612" s="151" t="s">
        <v>13952</v>
      </c>
      <c r="D6612" s="151" t="s">
        <v>13943</v>
      </c>
      <c r="E6612" s="151" t="s">
        <v>13944</v>
      </c>
      <c r="F6612" s="151">
        <v>8</v>
      </c>
      <c r="G6612" s="151" t="s">
        <v>1141</v>
      </c>
      <c r="H6612" s="153">
        <v>7</v>
      </c>
      <c r="I6612" s="151">
        <v>14</v>
      </c>
      <c r="J6612" s="154" t="s">
        <v>75</v>
      </c>
    </row>
    <row r="6613" spans="1:10" x14ac:dyDescent="0.3">
      <c r="A6613" s="151">
        <v>6612</v>
      </c>
      <c r="B6613" s="151" t="s">
        <v>13953</v>
      </c>
      <c r="C6613" s="151" t="s">
        <v>13954</v>
      </c>
      <c r="D6613" s="151" t="s">
        <v>13943</v>
      </c>
      <c r="E6613" s="151" t="s">
        <v>13944</v>
      </c>
      <c r="F6613" s="151">
        <v>8</v>
      </c>
      <c r="G6613" s="151" t="s">
        <v>1141</v>
      </c>
      <c r="H6613" s="153">
        <v>7</v>
      </c>
      <c r="I6613" s="151">
        <v>14</v>
      </c>
      <c r="J6613" s="154" t="s">
        <v>75</v>
      </c>
    </row>
    <row r="6614" spans="1:10" x14ac:dyDescent="0.3">
      <c r="A6614" s="151">
        <v>6613</v>
      </c>
      <c r="B6614" s="151" t="s">
        <v>13955</v>
      </c>
      <c r="C6614" s="151" t="s">
        <v>13956</v>
      </c>
      <c r="D6614" s="151" t="s">
        <v>13943</v>
      </c>
      <c r="E6614" s="151" t="s">
        <v>13944</v>
      </c>
      <c r="F6614" s="151">
        <v>8</v>
      </c>
      <c r="G6614" s="151" t="s">
        <v>1141</v>
      </c>
      <c r="H6614" s="153">
        <v>7</v>
      </c>
      <c r="I6614" s="151">
        <v>14</v>
      </c>
      <c r="J6614" s="154" t="s">
        <v>75</v>
      </c>
    </row>
    <row r="6615" spans="1:10" x14ac:dyDescent="0.3">
      <c r="A6615" s="151">
        <v>6614</v>
      </c>
      <c r="B6615" s="151" t="s">
        <v>13957</v>
      </c>
      <c r="C6615" s="151" t="s">
        <v>13958</v>
      </c>
      <c r="D6615" s="151" t="s">
        <v>13943</v>
      </c>
      <c r="E6615" s="151" t="s">
        <v>13944</v>
      </c>
      <c r="F6615" s="151">
        <v>8</v>
      </c>
      <c r="G6615" s="151" t="s">
        <v>1141</v>
      </c>
      <c r="H6615" s="153">
        <v>7</v>
      </c>
      <c r="I6615" s="151">
        <v>14</v>
      </c>
      <c r="J6615" s="154" t="s">
        <v>75</v>
      </c>
    </row>
    <row r="6616" spans="1:10" x14ac:dyDescent="0.3">
      <c r="A6616" s="151">
        <v>6615</v>
      </c>
      <c r="B6616" s="151" t="s">
        <v>13959</v>
      </c>
      <c r="C6616" s="151" t="s">
        <v>13960</v>
      </c>
      <c r="D6616" s="151" t="s">
        <v>13943</v>
      </c>
      <c r="E6616" s="151" t="s">
        <v>13944</v>
      </c>
      <c r="F6616" s="151">
        <v>8</v>
      </c>
      <c r="G6616" s="151" t="s">
        <v>1141</v>
      </c>
      <c r="H6616" s="153">
        <v>7</v>
      </c>
      <c r="I6616" s="151">
        <v>14</v>
      </c>
      <c r="J6616" s="154" t="s">
        <v>75</v>
      </c>
    </row>
    <row r="6617" spans="1:10" x14ac:dyDescent="0.3">
      <c r="A6617" s="151">
        <v>6616</v>
      </c>
      <c r="B6617" s="151" t="s">
        <v>13961</v>
      </c>
      <c r="C6617" s="151" t="s">
        <v>13962</v>
      </c>
      <c r="D6617" s="151" t="s">
        <v>13943</v>
      </c>
      <c r="E6617" s="151" t="s">
        <v>13944</v>
      </c>
      <c r="F6617" s="151">
        <v>8</v>
      </c>
      <c r="G6617" s="151" t="s">
        <v>1141</v>
      </c>
      <c r="H6617" s="153">
        <v>7</v>
      </c>
      <c r="I6617" s="151">
        <v>14</v>
      </c>
      <c r="J6617" s="154" t="s">
        <v>75</v>
      </c>
    </row>
    <row r="6618" spans="1:10" x14ac:dyDescent="0.3">
      <c r="A6618" s="151">
        <v>6617</v>
      </c>
      <c r="B6618" s="151" t="s">
        <v>13963</v>
      </c>
      <c r="C6618" s="151" t="s">
        <v>13964</v>
      </c>
      <c r="D6618" s="151" t="s">
        <v>13943</v>
      </c>
      <c r="E6618" s="151" t="s">
        <v>13944</v>
      </c>
      <c r="F6618" s="151">
        <v>8</v>
      </c>
      <c r="G6618" s="151" t="s">
        <v>1141</v>
      </c>
      <c r="H6618" s="153">
        <v>7</v>
      </c>
      <c r="I6618" s="151">
        <v>14</v>
      </c>
      <c r="J6618" s="154" t="s">
        <v>75</v>
      </c>
    </row>
    <row r="6619" spans="1:10" x14ac:dyDescent="0.3">
      <c r="A6619" s="151">
        <v>6618</v>
      </c>
      <c r="B6619" s="151" t="s">
        <v>13965</v>
      </c>
      <c r="C6619" s="151" t="s">
        <v>13966</v>
      </c>
      <c r="D6619" s="151" t="s">
        <v>13943</v>
      </c>
      <c r="E6619" s="151" t="s">
        <v>13944</v>
      </c>
      <c r="F6619" s="151">
        <v>8</v>
      </c>
      <c r="G6619" s="151" t="s">
        <v>1141</v>
      </c>
      <c r="H6619" s="153">
        <v>7</v>
      </c>
      <c r="I6619" s="151">
        <v>14</v>
      </c>
      <c r="J6619" s="154" t="s">
        <v>75</v>
      </c>
    </row>
    <row r="6620" spans="1:10" x14ac:dyDescent="0.3">
      <c r="A6620" s="151">
        <v>6619</v>
      </c>
      <c r="B6620" s="151" t="s">
        <v>13967</v>
      </c>
      <c r="C6620" s="151" t="s">
        <v>13968</v>
      </c>
      <c r="D6620" s="151" t="s">
        <v>13943</v>
      </c>
      <c r="E6620" s="151" t="s">
        <v>13944</v>
      </c>
      <c r="F6620" s="151">
        <v>8</v>
      </c>
      <c r="G6620" s="151" t="s">
        <v>1141</v>
      </c>
      <c r="H6620" s="153">
        <v>7</v>
      </c>
      <c r="I6620" s="151">
        <v>14</v>
      </c>
      <c r="J6620" s="154" t="s">
        <v>75</v>
      </c>
    </row>
    <row r="6621" spans="1:10" x14ac:dyDescent="0.3">
      <c r="A6621" s="151">
        <v>6620</v>
      </c>
      <c r="B6621" s="151" t="s">
        <v>13969</v>
      </c>
      <c r="C6621" s="151" t="s">
        <v>13970</v>
      </c>
      <c r="D6621" s="151" t="s">
        <v>13943</v>
      </c>
      <c r="E6621" s="151" t="s">
        <v>13944</v>
      </c>
      <c r="F6621" s="151">
        <v>8</v>
      </c>
      <c r="G6621" s="151" t="s">
        <v>1141</v>
      </c>
      <c r="H6621" s="153">
        <v>7</v>
      </c>
      <c r="I6621" s="151">
        <v>14</v>
      </c>
      <c r="J6621" s="154" t="s">
        <v>75</v>
      </c>
    </row>
    <row r="6622" spans="1:10" x14ac:dyDescent="0.3">
      <c r="A6622" s="151">
        <v>6621</v>
      </c>
      <c r="B6622" s="151" t="s">
        <v>13971</v>
      </c>
      <c r="C6622" s="151" t="s">
        <v>13972</v>
      </c>
      <c r="D6622" s="151" t="s">
        <v>13943</v>
      </c>
      <c r="E6622" s="151" t="s">
        <v>13944</v>
      </c>
      <c r="F6622" s="151">
        <v>8</v>
      </c>
      <c r="G6622" s="151" t="s">
        <v>1141</v>
      </c>
      <c r="H6622" s="153">
        <v>7</v>
      </c>
      <c r="I6622" s="151">
        <v>14</v>
      </c>
      <c r="J6622" s="154" t="s">
        <v>75</v>
      </c>
    </row>
    <row r="6623" spans="1:10" x14ac:dyDescent="0.3">
      <c r="A6623" s="151">
        <v>6622</v>
      </c>
      <c r="B6623" s="151" t="s">
        <v>13973</v>
      </c>
      <c r="C6623" s="151" t="s">
        <v>13974</v>
      </c>
      <c r="D6623" s="151" t="s">
        <v>13943</v>
      </c>
      <c r="E6623" s="151" t="s">
        <v>13944</v>
      </c>
      <c r="F6623" s="151">
        <v>8</v>
      </c>
      <c r="G6623" s="151" t="s">
        <v>1141</v>
      </c>
      <c r="H6623" s="153">
        <v>7</v>
      </c>
      <c r="I6623" s="151">
        <v>14</v>
      </c>
      <c r="J6623" s="154" t="s">
        <v>75</v>
      </c>
    </row>
    <row r="6624" spans="1:10" x14ac:dyDescent="0.3">
      <c r="A6624" s="151">
        <v>6623</v>
      </c>
      <c r="B6624" s="151" t="s">
        <v>13975</v>
      </c>
      <c r="C6624" s="151" t="s">
        <v>13976</v>
      </c>
      <c r="D6624" s="151" t="s">
        <v>13977</v>
      </c>
      <c r="E6624" s="151" t="s">
        <v>13978</v>
      </c>
      <c r="F6624" s="151">
        <v>8</v>
      </c>
      <c r="G6624" s="151" t="s">
        <v>1141</v>
      </c>
      <c r="H6624" s="153">
        <v>9</v>
      </c>
      <c r="I6624" s="151">
        <v>17</v>
      </c>
      <c r="J6624" s="154" t="s">
        <v>72</v>
      </c>
    </row>
    <row r="6625" spans="1:10" x14ac:dyDescent="0.3">
      <c r="A6625" s="151">
        <v>6624</v>
      </c>
      <c r="B6625" s="151" t="s">
        <v>13979</v>
      </c>
      <c r="C6625" s="151" t="s">
        <v>13980</v>
      </c>
      <c r="D6625" s="151" t="s">
        <v>13977</v>
      </c>
      <c r="E6625" s="151" t="s">
        <v>13978</v>
      </c>
      <c r="F6625" s="151">
        <v>8</v>
      </c>
      <c r="G6625" s="151" t="s">
        <v>1141</v>
      </c>
      <c r="H6625" s="153">
        <v>9</v>
      </c>
      <c r="I6625" s="151">
        <v>17</v>
      </c>
      <c r="J6625" s="154" t="s">
        <v>72</v>
      </c>
    </row>
    <row r="6626" spans="1:10" x14ac:dyDescent="0.3">
      <c r="A6626" s="151">
        <v>6625</v>
      </c>
      <c r="B6626" s="151" t="s">
        <v>13981</v>
      </c>
      <c r="C6626" s="151" t="s">
        <v>13982</v>
      </c>
      <c r="D6626" s="151" t="s">
        <v>13977</v>
      </c>
      <c r="E6626" s="151" t="s">
        <v>13978</v>
      </c>
      <c r="F6626" s="151">
        <v>8</v>
      </c>
      <c r="G6626" s="151" t="s">
        <v>1141</v>
      </c>
      <c r="H6626" s="153">
        <v>9</v>
      </c>
      <c r="I6626" s="151">
        <v>17</v>
      </c>
      <c r="J6626" s="154" t="s">
        <v>72</v>
      </c>
    </row>
    <row r="6627" spans="1:10" x14ac:dyDescent="0.3">
      <c r="A6627" s="151">
        <v>6626</v>
      </c>
      <c r="B6627" s="151" t="s">
        <v>13983</v>
      </c>
      <c r="C6627" s="151" t="s">
        <v>13984</v>
      </c>
      <c r="D6627" s="151" t="s">
        <v>13977</v>
      </c>
      <c r="E6627" s="151" t="s">
        <v>13978</v>
      </c>
      <c r="F6627" s="151">
        <v>8</v>
      </c>
      <c r="G6627" s="151" t="s">
        <v>1141</v>
      </c>
      <c r="H6627" s="153">
        <v>9</v>
      </c>
      <c r="I6627" s="151">
        <v>17</v>
      </c>
      <c r="J6627" s="154" t="s">
        <v>72</v>
      </c>
    </row>
    <row r="6628" spans="1:10" x14ac:dyDescent="0.3">
      <c r="A6628" s="151">
        <v>6627</v>
      </c>
      <c r="B6628" s="151" t="s">
        <v>13985</v>
      </c>
      <c r="C6628" s="151" t="s">
        <v>13986</v>
      </c>
      <c r="D6628" s="151" t="s">
        <v>13977</v>
      </c>
      <c r="E6628" s="151" t="s">
        <v>13978</v>
      </c>
      <c r="F6628" s="151">
        <v>8</v>
      </c>
      <c r="G6628" s="151" t="s">
        <v>1141</v>
      </c>
      <c r="H6628" s="153">
        <v>9</v>
      </c>
      <c r="I6628" s="151">
        <v>17</v>
      </c>
      <c r="J6628" s="154" t="s">
        <v>72</v>
      </c>
    </row>
    <row r="6629" spans="1:10" x14ac:dyDescent="0.3">
      <c r="A6629" s="151">
        <v>6628</v>
      </c>
      <c r="B6629" s="151" t="s">
        <v>13987</v>
      </c>
      <c r="C6629" s="151" t="s">
        <v>13988</v>
      </c>
      <c r="D6629" s="151" t="s">
        <v>13977</v>
      </c>
      <c r="E6629" s="151" t="s">
        <v>13978</v>
      </c>
      <c r="F6629" s="151">
        <v>8</v>
      </c>
      <c r="G6629" s="151" t="s">
        <v>1141</v>
      </c>
      <c r="H6629" s="153">
        <v>9</v>
      </c>
      <c r="I6629" s="151">
        <v>17</v>
      </c>
      <c r="J6629" s="154" t="s">
        <v>72</v>
      </c>
    </row>
    <row r="6630" spans="1:10" x14ac:dyDescent="0.3">
      <c r="A6630" s="151">
        <v>6629</v>
      </c>
      <c r="B6630" s="151" t="s">
        <v>13989</v>
      </c>
      <c r="C6630" s="151" t="s">
        <v>13990</v>
      </c>
      <c r="D6630" s="151" t="s">
        <v>13977</v>
      </c>
      <c r="E6630" s="151" t="s">
        <v>13978</v>
      </c>
      <c r="F6630" s="151">
        <v>8</v>
      </c>
      <c r="G6630" s="151" t="s">
        <v>1141</v>
      </c>
      <c r="H6630" s="153">
        <v>9</v>
      </c>
      <c r="I6630" s="151">
        <v>17</v>
      </c>
      <c r="J6630" s="154" t="s">
        <v>72</v>
      </c>
    </row>
    <row r="6631" spans="1:10" x14ac:dyDescent="0.3">
      <c r="A6631" s="151">
        <v>6630</v>
      </c>
      <c r="B6631" s="151" t="s">
        <v>13991</v>
      </c>
      <c r="C6631" s="151" t="s">
        <v>13992</v>
      </c>
      <c r="D6631" s="151" t="s">
        <v>13977</v>
      </c>
      <c r="E6631" s="151" t="s">
        <v>13978</v>
      </c>
      <c r="F6631" s="151">
        <v>8</v>
      </c>
      <c r="G6631" s="151" t="s">
        <v>1141</v>
      </c>
      <c r="H6631" s="153">
        <v>9</v>
      </c>
      <c r="I6631" s="151">
        <v>17</v>
      </c>
      <c r="J6631" s="154" t="s">
        <v>88</v>
      </c>
    </row>
    <row r="6632" spans="1:10" x14ac:dyDescent="0.3">
      <c r="A6632" s="151">
        <v>6631</v>
      </c>
      <c r="B6632" s="151" t="s">
        <v>13993</v>
      </c>
      <c r="C6632" s="151" t="s">
        <v>13994</v>
      </c>
      <c r="D6632" s="151" t="s">
        <v>13977</v>
      </c>
      <c r="E6632" s="151" t="s">
        <v>13978</v>
      </c>
      <c r="F6632" s="151">
        <v>8</v>
      </c>
      <c r="G6632" s="151" t="s">
        <v>1141</v>
      </c>
      <c r="H6632" s="153">
        <v>9</v>
      </c>
      <c r="I6632" s="151">
        <v>17</v>
      </c>
      <c r="J6632" s="154" t="s">
        <v>72</v>
      </c>
    </row>
    <row r="6633" spans="1:10" x14ac:dyDescent="0.3">
      <c r="A6633" s="151">
        <v>6632</v>
      </c>
      <c r="B6633" s="151" t="s">
        <v>13995</v>
      </c>
      <c r="C6633" s="151" t="s">
        <v>13996</v>
      </c>
      <c r="D6633" s="151" t="s">
        <v>13977</v>
      </c>
      <c r="E6633" s="151" t="s">
        <v>13978</v>
      </c>
      <c r="F6633" s="151">
        <v>8</v>
      </c>
      <c r="G6633" s="151" t="s">
        <v>1141</v>
      </c>
      <c r="H6633" s="153">
        <v>9</v>
      </c>
      <c r="I6633" s="151">
        <v>17</v>
      </c>
      <c r="J6633" s="154" t="s">
        <v>88</v>
      </c>
    </row>
    <row r="6634" spans="1:10" x14ac:dyDescent="0.3">
      <c r="A6634" s="151">
        <v>6633</v>
      </c>
      <c r="B6634" s="151" t="s">
        <v>13997</v>
      </c>
      <c r="C6634" s="151" t="s">
        <v>13998</v>
      </c>
      <c r="D6634" s="151" t="s">
        <v>13977</v>
      </c>
      <c r="E6634" s="151" t="s">
        <v>13978</v>
      </c>
      <c r="F6634" s="151">
        <v>8</v>
      </c>
      <c r="G6634" s="151" t="s">
        <v>1141</v>
      </c>
      <c r="H6634" s="153">
        <v>9</v>
      </c>
      <c r="I6634" s="151">
        <v>17</v>
      </c>
      <c r="J6634" s="154" t="s">
        <v>72</v>
      </c>
    </row>
    <row r="6635" spans="1:10" x14ac:dyDescent="0.3">
      <c r="A6635" s="151">
        <v>6634</v>
      </c>
      <c r="B6635" s="151" t="s">
        <v>13999</v>
      </c>
      <c r="C6635" s="151" t="s">
        <v>14000</v>
      </c>
      <c r="D6635" s="151" t="s">
        <v>13977</v>
      </c>
      <c r="E6635" s="151" t="s">
        <v>13978</v>
      </c>
      <c r="F6635" s="151">
        <v>8</v>
      </c>
      <c r="G6635" s="151" t="s">
        <v>1141</v>
      </c>
      <c r="H6635" s="153">
        <v>9</v>
      </c>
      <c r="I6635" s="151">
        <v>17</v>
      </c>
      <c r="J6635" s="154" t="s">
        <v>72</v>
      </c>
    </row>
    <row r="6636" spans="1:10" x14ac:dyDescent="0.3">
      <c r="A6636" s="151">
        <v>6635</v>
      </c>
      <c r="B6636" s="151" t="s">
        <v>14001</v>
      </c>
      <c r="C6636" s="151" t="s">
        <v>14002</v>
      </c>
      <c r="D6636" s="151" t="s">
        <v>14003</v>
      </c>
      <c r="E6636" s="151" t="s">
        <v>14004</v>
      </c>
      <c r="F6636" s="151">
        <v>8</v>
      </c>
      <c r="G6636" s="151" t="s">
        <v>1141</v>
      </c>
      <c r="H6636" s="153">
        <v>9</v>
      </c>
      <c r="I6636" s="151">
        <v>17</v>
      </c>
      <c r="J6636" s="154" t="s">
        <v>72</v>
      </c>
    </row>
    <row r="6637" spans="1:10" x14ac:dyDescent="0.3">
      <c r="A6637" s="151">
        <v>6636</v>
      </c>
      <c r="B6637" s="151" t="s">
        <v>14005</v>
      </c>
      <c r="C6637" s="151" t="s">
        <v>14006</v>
      </c>
      <c r="D6637" s="151" t="s">
        <v>14003</v>
      </c>
      <c r="E6637" s="151" t="s">
        <v>14004</v>
      </c>
      <c r="F6637" s="151">
        <v>8</v>
      </c>
      <c r="G6637" s="151" t="s">
        <v>1141</v>
      </c>
      <c r="H6637" s="153">
        <v>9</v>
      </c>
      <c r="I6637" s="151">
        <v>17</v>
      </c>
      <c r="J6637" s="154" t="s">
        <v>72</v>
      </c>
    </row>
    <row r="6638" spans="1:10" x14ac:dyDescent="0.3">
      <c r="A6638" s="151">
        <v>6637</v>
      </c>
      <c r="B6638" s="151" t="s">
        <v>14007</v>
      </c>
      <c r="C6638" s="151" t="s">
        <v>14008</v>
      </c>
      <c r="D6638" s="151" t="s">
        <v>14003</v>
      </c>
      <c r="E6638" s="151" t="s">
        <v>14004</v>
      </c>
      <c r="F6638" s="151">
        <v>8</v>
      </c>
      <c r="G6638" s="151" t="s">
        <v>1141</v>
      </c>
      <c r="H6638" s="153">
        <v>8</v>
      </c>
      <c r="I6638" s="151">
        <v>16</v>
      </c>
      <c r="J6638" s="154" t="s">
        <v>161</v>
      </c>
    </row>
    <row r="6639" spans="1:10" x14ac:dyDescent="0.3">
      <c r="A6639" s="151">
        <v>6638</v>
      </c>
      <c r="B6639" s="151" t="s">
        <v>14009</v>
      </c>
      <c r="C6639" s="151" t="s">
        <v>14010</v>
      </c>
      <c r="D6639" s="151" t="s">
        <v>14003</v>
      </c>
      <c r="E6639" s="151" t="s">
        <v>14004</v>
      </c>
      <c r="F6639" s="151">
        <v>8</v>
      </c>
      <c r="G6639" s="151" t="s">
        <v>1141</v>
      </c>
      <c r="H6639" s="153">
        <v>9</v>
      </c>
      <c r="I6639" s="151">
        <v>17</v>
      </c>
      <c r="J6639" s="154" t="s">
        <v>72</v>
      </c>
    </row>
    <row r="6640" spans="1:10" x14ac:dyDescent="0.3">
      <c r="A6640" s="151">
        <v>6639</v>
      </c>
      <c r="B6640" s="151" t="s">
        <v>14011</v>
      </c>
      <c r="C6640" s="151" t="s">
        <v>14012</v>
      </c>
      <c r="D6640" s="151" t="s">
        <v>14003</v>
      </c>
      <c r="E6640" s="151" t="s">
        <v>14004</v>
      </c>
      <c r="F6640" s="151">
        <v>8</v>
      </c>
      <c r="G6640" s="151" t="s">
        <v>1141</v>
      </c>
      <c r="H6640" s="153">
        <v>8</v>
      </c>
      <c r="I6640" s="151">
        <v>16</v>
      </c>
      <c r="J6640" s="154" t="s">
        <v>161</v>
      </c>
    </row>
    <row r="6641" spans="1:10" x14ac:dyDescent="0.3">
      <c r="A6641" s="151">
        <v>6640</v>
      </c>
      <c r="B6641" s="151" t="s">
        <v>14013</v>
      </c>
      <c r="C6641" s="151" t="s">
        <v>14014</v>
      </c>
      <c r="D6641" s="151" t="s">
        <v>14003</v>
      </c>
      <c r="E6641" s="151" t="s">
        <v>14004</v>
      </c>
      <c r="F6641" s="151">
        <v>8</v>
      </c>
      <c r="G6641" s="151" t="s">
        <v>1141</v>
      </c>
      <c r="H6641" s="153">
        <v>8</v>
      </c>
      <c r="I6641" s="151">
        <v>16</v>
      </c>
      <c r="J6641" s="154" t="s">
        <v>161</v>
      </c>
    </row>
    <row r="6642" spans="1:10" x14ac:dyDescent="0.3">
      <c r="A6642" s="151">
        <v>6641</v>
      </c>
      <c r="B6642" s="151" t="s">
        <v>14015</v>
      </c>
      <c r="C6642" s="151" t="s">
        <v>14016</v>
      </c>
      <c r="D6642" s="151" t="s">
        <v>14003</v>
      </c>
      <c r="E6642" s="151" t="s">
        <v>14004</v>
      </c>
      <c r="F6642" s="151">
        <v>8</v>
      </c>
      <c r="G6642" s="151" t="s">
        <v>1141</v>
      </c>
      <c r="H6642" s="153">
        <v>8</v>
      </c>
      <c r="I6642" s="151">
        <v>16</v>
      </c>
      <c r="J6642" s="154" t="s">
        <v>161</v>
      </c>
    </row>
    <row r="6643" spans="1:10" x14ac:dyDescent="0.3">
      <c r="A6643" s="151">
        <v>6642</v>
      </c>
      <c r="B6643" s="151" t="s">
        <v>14017</v>
      </c>
      <c r="C6643" s="151" t="s">
        <v>14018</v>
      </c>
      <c r="D6643" s="151" t="s">
        <v>14003</v>
      </c>
      <c r="E6643" s="151" t="s">
        <v>14004</v>
      </c>
      <c r="F6643" s="151">
        <v>8</v>
      </c>
      <c r="G6643" s="151" t="s">
        <v>1141</v>
      </c>
      <c r="H6643" s="153">
        <v>9</v>
      </c>
      <c r="I6643" s="151">
        <v>17</v>
      </c>
      <c r="J6643" s="154" t="s">
        <v>72</v>
      </c>
    </row>
    <row r="6644" spans="1:10" x14ac:dyDescent="0.3">
      <c r="A6644" s="151">
        <v>6643</v>
      </c>
      <c r="B6644" s="151" t="s">
        <v>14019</v>
      </c>
      <c r="C6644" s="151" t="s">
        <v>14020</v>
      </c>
      <c r="D6644" s="151" t="s">
        <v>14003</v>
      </c>
      <c r="E6644" s="151" t="s">
        <v>14004</v>
      </c>
      <c r="F6644" s="151">
        <v>8</v>
      </c>
      <c r="G6644" s="151" t="s">
        <v>1141</v>
      </c>
      <c r="H6644" s="153">
        <v>8</v>
      </c>
      <c r="I6644" s="151">
        <v>16</v>
      </c>
      <c r="J6644" s="154" t="s">
        <v>161</v>
      </c>
    </row>
    <row r="6645" spans="1:10" x14ac:dyDescent="0.3">
      <c r="A6645" s="151">
        <v>6644</v>
      </c>
      <c r="B6645" s="151" t="s">
        <v>14021</v>
      </c>
      <c r="C6645" s="151" t="s">
        <v>14022</v>
      </c>
      <c r="D6645" s="151" t="s">
        <v>14003</v>
      </c>
      <c r="E6645" s="151" t="s">
        <v>14004</v>
      </c>
      <c r="F6645" s="151">
        <v>8</v>
      </c>
      <c r="G6645" s="151" t="s">
        <v>1141</v>
      </c>
      <c r="H6645" s="153">
        <v>9</v>
      </c>
      <c r="I6645" s="151">
        <v>17</v>
      </c>
      <c r="J6645" s="154" t="s">
        <v>72</v>
      </c>
    </row>
    <row r="6646" spans="1:10" x14ac:dyDescent="0.3">
      <c r="A6646" s="151">
        <v>6645</v>
      </c>
      <c r="B6646" s="151" t="s">
        <v>14023</v>
      </c>
      <c r="C6646" s="151" t="s">
        <v>14024</v>
      </c>
      <c r="D6646" s="151" t="s">
        <v>14003</v>
      </c>
      <c r="E6646" s="151" t="s">
        <v>14004</v>
      </c>
      <c r="F6646" s="151">
        <v>8</v>
      </c>
      <c r="G6646" s="151" t="s">
        <v>1141</v>
      </c>
      <c r="H6646" s="153">
        <v>9</v>
      </c>
      <c r="I6646" s="151">
        <v>17</v>
      </c>
      <c r="J6646" s="154" t="s">
        <v>72</v>
      </c>
    </row>
    <row r="6647" spans="1:10" x14ac:dyDescent="0.3">
      <c r="A6647" s="151">
        <v>6646</v>
      </c>
      <c r="B6647" s="151" t="s">
        <v>14025</v>
      </c>
      <c r="C6647" s="151" t="s">
        <v>14026</v>
      </c>
      <c r="D6647" s="151" t="s">
        <v>14003</v>
      </c>
      <c r="E6647" s="151" t="s">
        <v>14004</v>
      </c>
      <c r="F6647" s="151">
        <v>8</v>
      </c>
      <c r="G6647" s="151" t="s">
        <v>1141</v>
      </c>
      <c r="H6647" s="153">
        <v>9</v>
      </c>
      <c r="I6647" s="151">
        <v>17</v>
      </c>
      <c r="J6647" s="154" t="s">
        <v>88</v>
      </c>
    </row>
    <row r="6648" spans="1:10" x14ac:dyDescent="0.3">
      <c r="A6648" s="151">
        <v>6647</v>
      </c>
      <c r="B6648" s="151" t="s">
        <v>14027</v>
      </c>
      <c r="C6648" s="151" t="s">
        <v>14028</v>
      </c>
      <c r="D6648" s="151" t="s">
        <v>14003</v>
      </c>
      <c r="E6648" s="151" t="s">
        <v>14004</v>
      </c>
      <c r="F6648" s="151">
        <v>8</v>
      </c>
      <c r="G6648" s="151" t="s">
        <v>1141</v>
      </c>
      <c r="H6648" s="153">
        <v>9</v>
      </c>
      <c r="I6648" s="151">
        <v>17</v>
      </c>
      <c r="J6648" s="154" t="s">
        <v>88</v>
      </c>
    </row>
    <row r="6649" spans="1:10" x14ac:dyDescent="0.3">
      <c r="A6649" s="151">
        <v>6648</v>
      </c>
      <c r="B6649" s="151" t="s">
        <v>14029</v>
      </c>
      <c r="C6649" s="151" t="s">
        <v>14030</v>
      </c>
      <c r="D6649" s="151" t="s">
        <v>14003</v>
      </c>
      <c r="E6649" s="151" t="s">
        <v>14004</v>
      </c>
      <c r="F6649" s="151">
        <v>8</v>
      </c>
      <c r="G6649" s="151" t="s">
        <v>1141</v>
      </c>
      <c r="H6649" s="153">
        <v>9</v>
      </c>
      <c r="I6649" s="151">
        <v>17</v>
      </c>
      <c r="J6649" s="154" t="s">
        <v>88</v>
      </c>
    </row>
    <row r="6650" spans="1:10" x14ac:dyDescent="0.3">
      <c r="A6650" s="151">
        <v>6649</v>
      </c>
      <c r="B6650" s="151" t="s">
        <v>14031</v>
      </c>
      <c r="C6650" s="151" t="s">
        <v>14032</v>
      </c>
      <c r="D6650" s="151" t="s">
        <v>14033</v>
      </c>
      <c r="E6650" s="151" t="s">
        <v>14034</v>
      </c>
      <c r="F6650" s="151">
        <v>8</v>
      </c>
      <c r="G6650" s="151" t="s">
        <v>1141</v>
      </c>
      <c r="H6650" s="153">
        <v>9</v>
      </c>
      <c r="I6650" s="151">
        <v>17</v>
      </c>
      <c r="J6650" s="154" t="s">
        <v>72</v>
      </c>
    </row>
    <row r="6651" spans="1:10" x14ac:dyDescent="0.3">
      <c r="A6651" s="151">
        <v>6650</v>
      </c>
      <c r="B6651" s="151" t="s">
        <v>14035</v>
      </c>
      <c r="C6651" s="151" t="s">
        <v>14036</v>
      </c>
      <c r="D6651" s="151" t="s">
        <v>14033</v>
      </c>
      <c r="E6651" s="151" t="s">
        <v>14034</v>
      </c>
      <c r="F6651" s="151">
        <v>8</v>
      </c>
      <c r="G6651" s="151" t="s">
        <v>1141</v>
      </c>
      <c r="H6651" s="153">
        <v>9</v>
      </c>
      <c r="I6651" s="151">
        <v>17</v>
      </c>
      <c r="J6651" s="154" t="s">
        <v>72</v>
      </c>
    </row>
    <row r="6652" spans="1:10" x14ac:dyDescent="0.3">
      <c r="A6652" s="151">
        <v>6651</v>
      </c>
      <c r="B6652" s="151" t="s">
        <v>14037</v>
      </c>
      <c r="C6652" s="151" t="s">
        <v>14038</v>
      </c>
      <c r="D6652" s="151" t="s">
        <v>14033</v>
      </c>
      <c r="E6652" s="151" t="s">
        <v>14034</v>
      </c>
      <c r="F6652" s="151">
        <v>8</v>
      </c>
      <c r="G6652" s="151" t="s">
        <v>1141</v>
      </c>
      <c r="H6652" s="153">
        <v>9</v>
      </c>
      <c r="I6652" s="151">
        <v>17</v>
      </c>
      <c r="J6652" s="154" t="s">
        <v>72</v>
      </c>
    </row>
    <row r="6653" spans="1:10" x14ac:dyDescent="0.3">
      <c r="A6653" s="151">
        <v>6652</v>
      </c>
      <c r="B6653" s="151" t="s">
        <v>14039</v>
      </c>
      <c r="C6653" s="151" t="s">
        <v>14040</v>
      </c>
      <c r="D6653" s="151" t="s">
        <v>14033</v>
      </c>
      <c r="E6653" s="151" t="s">
        <v>14034</v>
      </c>
      <c r="F6653" s="151">
        <v>8</v>
      </c>
      <c r="G6653" s="151" t="s">
        <v>1141</v>
      </c>
      <c r="H6653" s="153">
        <v>9</v>
      </c>
      <c r="I6653" s="151">
        <v>17</v>
      </c>
      <c r="J6653" s="154" t="s">
        <v>72</v>
      </c>
    </row>
    <row r="6654" spans="1:10" x14ac:dyDescent="0.3">
      <c r="A6654" s="151">
        <v>6653</v>
      </c>
      <c r="B6654" s="151" t="s">
        <v>14041</v>
      </c>
      <c r="C6654" s="151" t="s">
        <v>14042</v>
      </c>
      <c r="D6654" s="151" t="s">
        <v>14033</v>
      </c>
      <c r="E6654" s="151" t="s">
        <v>14034</v>
      </c>
      <c r="F6654" s="151">
        <v>8</v>
      </c>
      <c r="G6654" s="151" t="s">
        <v>1141</v>
      </c>
      <c r="H6654" s="153">
        <v>9</v>
      </c>
      <c r="I6654" s="151">
        <v>17</v>
      </c>
      <c r="J6654" s="154" t="s">
        <v>72</v>
      </c>
    </row>
    <row r="6655" spans="1:10" x14ac:dyDescent="0.3">
      <c r="A6655" s="151">
        <v>6654</v>
      </c>
      <c r="B6655" s="151" t="s">
        <v>14043</v>
      </c>
      <c r="C6655" s="151" t="s">
        <v>14044</v>
      </c>
      <c r="D6655" s="151" t="s">
        <v>14033</v>
      </c>
      <c r="E6655" s="151" t="s">
        <v>14034</v>
      </c>
      <c r="F6655" s="151">
        <v>8</v>
      </c>
      <c r="G6655" s="151" t="s">
        <v>1141</v>
      </c>
      <c r="H6655" s="153">
        <v>9</v>
      </c>
      <c r="I6655" s="151">
        <v>17</v>
      </c>
      <c r="J6655" s="154" t="s">
        <v>72</v>
      </c>
    </row>
    <row r="6656" spans="1:10" x14ac:dyDescent="0.3">
      <c r="A6656" s="151">
        <v>6655</v>
      </c>
      <c r="B6656" s="151" t="s">
        <v>14045</v>
      </c>
      <c r="C6656" s="151" t="s">
        <v>14046</v>
      </c>
      <c r="D6656" s="151" t="s">
        <v>14033</v>
      </c>
      <c r="E6656" s="151" t="s">
        <v>14034</v>
      </c>
      <c r="F6656" s="151">
        <v>8</v>
      </c>
      <c r="G6656" s="151" t="s">
        <v>1141</v>
      </c>
      <c r="H6656" s="153">
        <v>9</v>
      </c>
      <c r="I6656" s="151">
        <v>17</v>
      </c>
      <c r="J6656" s="154" t="s">
        <v>72</v>
      </c>
    </row>
    <row r="6657" spans="1:10" x14ac:dyDescent="0.3">
      <c r="A6657" s="151">
        <v>6656</v>
      </c>
      <c r="B6657" s="151" t="s">
        <v>14047</v>
      </c>
      <c r="C6657" s="151" t="s">
        <v>14048</v>
      </c>
      <c r="D6657" s="151" t="s">
        <v>14033</v>
      </c>
      <c r="E6657" s="151" t="s">
        <v>14034</v>
      </c>
      <c r="F6657" s="151">
        <v>8</v>
      </c>
      <c r="G6657" s="151" t="s">
        <v>1141</v>
      </c>
      <c r="H6657" s="153">
        <v>9</v>
      </c>
      <c r="I6657" s="151">
        <v>17</v>
      </c>
      <c r="J6657" s="154" t="s">
        <v>88</v>
      </c>
    </row>
    <row r="6658" spans="1:10" x14ac:dyDescent="0.3">
      <c r="A6658" s="151">
        <v>6657</v>
      </c>
      <c r="B6658" s="151" t="s">
        <v>14049</v>
      </c>
      <c r="C6658" s="151" t="s">
        <v>14050</v>
      </c>
      <c r="D6658" s="151" t="s">
        <v>14033</v>
      </c>
      <c r="E6658" s="151" t="s">
        <v>14034</v>
      </c>
      <c r="F6658" s="151">
        <v>8</v>
      </c>
      <c r="G6658" s="151" t="s">
        <v>1141</v>
      </c>
      <c r="H6658" s="153">
        <v>7</v>
      </c>
      <c r="I6658" s="151">
        <v>14</v>
      </c>
      <c r="J6658" s="154" t="s">
        <v>75</v>
      </c>
    </row>
    <row r="6659" spans="1:10" x14ac:dyDescent="0.3">
      <c r="A6659" s="151">
        <v>6658</v>
      </c>
      <c r="B6659" s="151" t="s">
        <v>14051</v>
      </c>
      <c r="C6659" s="151" t="s">
        <v>14052</v>
      </c>
      <c r="D6659" s="151" t="s">
        <v>14033</v>
      </c>
      <c r="E6659" s="151" t="s">
        <v>14034</v>
      </c>
      <c r="F6659" s="151">
        <v>8</v>
      </c>
      <c r="G6659" s="151" t="s">
        <v>1141</v>
      </c>
      <c r="H6659" s="153">
        <v>9</v>
      </c>
      <c r="I6659" s="151">
        <v>17</v>
      </c>
      <c r="J6659" s="154" t="s">
        <v>72</v>
      </c>
    </row>
    <row r="6660" spans="1:10" x14ac:dyDescent="0.3">
      <c r="A6660" s="151">
        <v>6659</v>
      </c>
      <c r="B6660" s="151" t="s">
        <v>14053</v>
      </c>
      <c r="C6660" s="151" t="s">
        <v>14054</v>
      </c>
      <c r="D6660" s="151" t="s">
        <v>14033</v>
      </c>
      <c r="E6660" s="151" t="s">
        <v>14034</v>
      </c>
      <c r="F6660" s="151">
        <v>8</v>
      </c>
      <c r="G6660" s="151" t="s">
        <v>1141</v>
      </c>
      <c r="H6660" s="153">
        <v>9</v>
      </c>
      <c r="I6660" s="151">
        <v>17</v>
      </c>
      <c r="J6660" s="154" t="s">
        <v>72</v>
      </c>
    </row>
    <row r="6661" spans="1:10" x14ac:dyDescent="0.3">
      <c r="A6661" s="151">
        <v>6660</v>
      </c>
      <c r="B6661" s="151" t="s">
        <v>14055</v>
      </c>
      <c r="C6661" s="151" t="s">
        <v>14056</v>
      </c>
      <c r="D6661" s="151" t="s">
        <v>14033</v>
      </c>
      <c r="E6661" s="151" t="s">
        <v>14034</v>
      </c>
      <c r="F6661" s="151">
        <v>8</v>
      </c>
      <c r="G6661" s="151" t="s">
        <v>1141</v>
      </c>
      <c r="H6661" s="153">
        <v>8</v>
      </c>
      <c r="I6661" s="151">
        <v>16</v>
      </c>
      <c r="J6661" s="154" t="s">
        <v>161</v>
      </c>
    </row>
    <row r="6662" spans="1:10" x14ac:dyDescent="0.3">
      <c r="A6662" s="151">
        <v>6661</v>
      </c>
      <c r="B6662" s="151" t="s">
        <v>14057</v>
      </c>
      <c r="C6662" s="151" t="s">
        <v>14058</v>
      </c>
      <c r="D6662" s="151" t="s">
        <v>14033</v>
      </c>
      <c r="E6662" s="151" t="s">
        <v>14034</v>
      </c>
      <c r="F6662" s="151">
        <v>8</v>
      </c>
      <c r="G6662" s="151" t="s">
        <v>1141</v>
      </c>
      <c r="H6662" s="153">
        <v>8</v>
      </c>
      <c r="I6662" s="151">
        <v>16</v>
      </c>
      <c r="J6662" s="154" t="s">
        <v>161</v>
      </c>
    </row>
    <row r="6663" spans="1:10" x14ac:dyDescent="0.3">
      <c r="A6663" s="151">
        <v>6662</v>
      </c>
      <c r="B6663" s="151" t="s">
        <v>14059</v>
      </c>
      <c r="C6663" s="151" t="s">
        <v>14060</v>
      </c>
      <c r="D6663" s="151" t="s">
        <v>14033</v>
      </c>
      <c r="E6663" s="151" t="s">
        <v>14034</v>
      </c>
      <c r="F6663" s="151">
        <v>8</v>
      </c>
      <c r="G6663" s="151" t="s">
        <v>1141</v>
      </c>
      <c r="H6663" s="153">
        <v>8</v>
      </c>
      <c r="I6663" s="151">
        <v>16</v>
      </c>
      <c r="J6663" s="154" t="s">
        <v>161</v>
      </c>
    </row>
    <row r="6664" spans="1:10" x14ac:dyDescent="0.3">
      <c r="A6664" s="151">
        <v>6663</v>
      </c>
      <c r="B6664" s="151" t="s">
        <v>14061</v>
      </c>
      <c r="C6664" s="151" t="s">
        <v>14062</v>
      </c>
      <c r="D6664" s="151" t="s">
        <v>14033</v>
      </c>
      <c r="E6664" s="151" t="s">
        <v>14034</v>
      </c>
      <c r="F6664" s="151">
        <v>8</v>
      </c>
      <c r="G6664" s="151" t="s">
        <v>1141</v>
      </c>
      <c r="H6664" s="153">
        <v>8</v>
      </c>
      <c r="I6664" s="151">
        <v>16</v>
      </c>
      <c r="J6664" s="154" t="s">
        <v>161</v>
      </c>
    </row>
    <row r="6665" spans="1:10" x14ac:dyDescent="0.3">
      <c r="A6665" s="151">
        <v>6664</v>
      </c>
      <c r="B6665" s="151" t="s">
        <v>14063</v>
      </c>
      <c r="C6665" s="151" t="s">
        <v>14064</v>
      </c>
      <c r="D6665" s="151" t="s">
        <v>14065</v>
      </c>
      <c r="E6665" s="151" t="s">
        <v>14066</v>
      </c>
      <c r="F6665" s="151">
        <v>8</v>
      </c>
      <c r="G6665" s="151" t="s">
        <v>1141</v>
      </c>
      <c r="H6665" s="153">
        <v>9</v>
      </c>
      <c r="I6665" s="151">
        <v>17</v>
      </c>
      <c r="J6665" s="154" t="s">
        <v>72</v>
      </c>
    </row>
    <row r="6666" spans="1:10" x14ac:dyDescent="0.3">
      <c r="A6666" s="151">
        <v>6665</v>
      </c>
      <c r="B6666" s="151" t="s">
        <v>14067</v>
      </c>
      <c r="C6666" s="151" t="s">
        <v>14068</v>
      </c>
      <c r="D6666" s="151" t="s">
        <v>14065</v>
      </c>
      <c r="E6666" s="151" t="s">
        <v>14066</v>
      </c>
      <c r="F6666" s="151">
        <v>8</v>
      </c>
      <c r="G6666" s="151" t="s">
        <v>1141</v>
      </c>
      <c r="H6666" s="153">
        <v>8</v>
      </c>
      <c r="I6666" s="151">
        <v>16</v>
      </c>
      <c r="J6666" s="154" t="s">
        <v>161</v>
      </c>
    </row>
    <row r="6667" spans="1:10" x14ac:dyDescent="0.3">
      <c r="A6667" s="151">
        <v>6666</v>
      </c>
      <c r="B6667" s="151" t="s">
        <v>14069</v>
      </c>
      <c r="C6667" s="151" t="s">
        <v>14070</v>
      </c>
      <c r="D6667" s="151" t="s">
        <v>14065</v>
      </c>
      <c r="E6667" s="151" t="s">
        <v>14066</v>
      </c>
      <c r="F6667" s="151">
        <v>8</v>
      </c>
      <c r="G6667" s="151" t="s">
        <v>1141</v>
      </c>
      <c r="H6667" s="153">
        <v>8</v>
      </c>
      <c r="I6667" s="151">
        <v>16</v>
      </c>
      <c r="J6667" s="154" t="s">
        <v>161</v>
      </c>
    </row>
    <row r="6668" spans="1:10" x14ac:dyDescent="0.3">
      <c r="A6668" s="151">
        <v>6667</v>
      </c>
      <c r="B6668" s="151" t="s">
        <v>14071</v>
      </c>
      <c r="C6668" s="151" t="s">
        <v>14072</v>
      </c>
      <c r="D6668" s="151" t="s">
        <v>14065</v>
      </c>
      <c r="E6668" s="151" t="s">
        <v>14066</v>
      </c>
      <c r="F6668" s="151">
        <v>8</v>
      </c>
      <c r="G6668" s="151" t="s">
        <v>1141</v>
      </c>
      <c r="H6668" s="153">
        <v>8</v>
      </c>
      <c r="I6668" s="151">
        <v>16</v>
      </c>
      <c r="J6668" s="154" t="s">
        <v>161</v>
      </c>
    </row>
    <row r="6669" spans="1:10" x14ac:dyDescent="0.3">
      <c r="A6669" s="151">
        <v>6668</v>
      </c>
      <c r="B6669" s="151" t="s">
        <v>14073</v>
      </c>
      <c r="C6669" s="151" t="s">
        <v>14074</v>
      </c>
      <c r="D6669" s="151" t="s">
        <v>14065</v>
      </c>
      <c r="E6669" s="151" t="s">
        <v>14066</v>
      </c>
      <c r="F6669" s="151">
        <v>8</v>
      </c>
      <c r="G6669" s="151" t="s">
        <v>1141</v>
      </c>
      <c r="H6669" s="153">
        <v>8</v>
      </c>
      <c r="I6669" s="151">
        <v>16</v>
      </c>
      <c r="J6669" s="154" t="s">
        <v>161</v>
      </c>
    </row>
    <row r="6670" spans="1:10" x14ac:dyDescent="0.3">
      <c r="A6670" s="151">
        <v>6669</v>
      </c>
      <c r="B6670" s="151" t="s">
        <v>14075</v>
      </c>
      <c r="C6670" s="151" t="s">
        <v>14076</v>
      </c>
      <c r="D6670" s="151" t="s">
        <v>14065</v>
      </c>
      <c r="E6670" s="151" t="s">
        <v>14066</v>
      </c>
      <c r="F6670" s="151">
        <v>8</v>
      </c>
      <c r="G6670" s="151" t="s">
        <v>1141</v>
      </c>
      <c r="H6670" s="153">
        <v>8</v>
      </c>
      <c r="I6670" s="151">
        <v>16</v>
      </c>
      <c r="J6670" s="154" t="s">
        <v>161</v>
      </c>
    </row>
    <row r="6671" spans="1:10" x14ac:dyDescent="0.3">
      <c r="A6671" s="151">
        <v>6670</v>
      </c>
      <c r="B6671" s="151" t="s">
        <v>14077</v>
      </c>
      <c r="C6671" s="151" t="s">
        <v>14078</v>
      </c>
      <c r="D6671" s="151" t="s">
        <v>14065</v>
      </c>
      <c r="E6671" s="151" t="s">
        <v>14066</v>
      </c>
      <c r="F6671" s="151">
        <v>8</v>
      </c>
      <c r="G6671" s="151" t="s">
        <v>1141</v>
      </c>
      <c r="H6671" s="153">
        <v>8</v>
      </c>
      <c r="I6671" s="151">
        <v>16</v>
      </c>
      <c r="J6671" s="154" t="s">
        <v>161</v>
      </c>
    </row>
    <row r="6672" spans="1:10" x14ac:dyDescent="0.3">
      <c r="A6672" s="151">
        <v>6671</v>
      </c>
      <c r="B6672" s="151" t="s">
        <v>14079</v>
      </c>
      <c r="C6672" s="151" t="s">
        <v>14080</v>
      </c>
      <c r="D6672" s="151" t="s">
        <v>14065</v>
      </c>
      <c r="E6672" s="151" t="s">
        <v>14066</v>
      </c>
      <c r="F6672" s="151">
        <v>8</v>
      </c>
      <c r="G6672" s="151" t="s">
        <v>1141</v>
      </c>
      <c r="H6672" s="153">
        <v>8</v>
      </c>
      <c r="I6672" s="151">
        <v>16</v>
      </c>
      <c r="J6672" s="154" t="s">
        <v>161</v>
      </c>
    </row>
    <row r="6673" spans="1:10" x14ac:dyDescent="0.3">
      <c r="A6673" s="151">
        <v>6672</v>
      </c>
      <c r="B6673" s="151" t="s">
        <v>14081</v>
      </c>
      <c r="C6673" s="151" t="s">
        <v>14082</v>
      </c>
      <c r="D6673" s="151" t="s">
        <v>14065</v>
      </c>
      <c r="E6673" s="151" t="s">
        <v>14066</v>
      </c>
      <c r="F6673" s="151">
        <v>8</v>
      </c>
      <c r="G6673" s="151" t="s">
        <v>1141</v>
      </c>
      <c r="H6673" s="153">
        <v>8</v>
      </c>
      <c r="I6673" s="151">
        <v>16</v>
      </c>
      <c r="J6673" s="154" t="s">
        <v>161</v>
      </c>
    </row>
    <row r="6674" spans="1:10" x14ac:dyDescent="0.3">
      <c r="A6674" s="151">
        <v>6673</v>
      </c>
      <c r="B6674" s="151" t="s">
        <v>14083</v>
      </c>
      <c r="C6674" s="151" t="s">
        <v>14084</v>
      </c>
      <c r="D6674" s="151" t="s">
        <v>14065</v>
      </c>
      <c r="E6674" s="151" t="s">
        <v>14066</v>
      </c>
      <c r="F6674" s="151">
        <v>8</v>
      </c>
      <c r="G6674" s="151" t="s">
        <v>1141</v>
      </c>
      <c r="H6674" s="153">
        <v>9</v>
      </c>
      <c r="I6674" s="151">
        <v>17</v>
      </c>
      <c r="J6674" s="154" t="s">
        <v>88</v>
      </c>
    </row>
    <row r="6675" spans="1:10" x14ac:dyDescent="0.3">
      <c r="A6675" s="151">
        <v>6674</v>
      </c>
      <c r="B6675" s="151" t="s">
        <v>14085</v>
      </c>
      <c r="C6675" s="151" t="s">
        <v>14086</v>
      </c>
      <c r="D6675" s="151" t="s">
        <v>14065</v>
      </c>
      <c r="E6675" s="151" t="s">
        <v>14066</v>
      </c>
      <c r="F6675" s="151">
        <v>8</v>
      </c>
      <c r="G6675" s="151" t="s">
        <v>1141</v>
      </c>
      <c r="H6675" s="153">
        <v>9</v>
      </c>
      <c r="I6675" s="151">
        <v>17</v>
      </c>
      <c r="J6675" s="154" t="s">
        <v>72</v>
      </c>
    </row>
    <row r="6676" spans="1:10" x14ac:dyDescent="0.3">
      <c r="A6676" s="151">
        <v>6675</v>
      </c>
      <c r="B6676" s="151" t="s">
        <v>14087</v>
      </c>
      <c r="C6676" s="151" t="s">
        <v>14088</v>
      </c>
      <c r="D6676" s="151" t="s">
        <v>14065</v>
      </c>
      <c r="E6676" s="151" t="s">
        <v>14066</v>
      </c>
      <c r="F6676" s="151">
        <v>8</v>
      </c>
      <c r="G6676" s="151" t="s">
        <v>1141</v>
      </c>
      <c r="H6676" s="153">
        <v>8</v>
      </c>
      <c r="I6676" s="151">
        <v>16</v>
      </c>
      <c r="J6676" s="154" t="s">
        <v>161</v>
      </c>
    </row>
    <row r="6677" spans="1:10" x14ac:dyDescent="0.3">
      <c r="A6677" s="151">
        <v>6676</v>
      </c>
      <c r="B6677" s="151" t="s">
        <v>14089</v>
      </c>
      <c r="C6677" s="151" t="s">
        <v>14090</v>
      </c>
      <c r="D6677" s="151" t="s">
        <v>14065</v>
      </c>
      <c r="E6677" s="151" t="s">
        <v>14066</v>
      </c>
      <c r="F6677" s="151">
        <v>8</v>
      </c>
      <c r="G6677" s="151" t="s">
        <v>1141</v>
      </c>
      <c r="H6677" s="153">
        <v>9</v>
      </c>
      <c r="I6677" s="151">
        <v>17</v>
      </c>
      <c r="J6677" s="154" t="s">
        <v>72</v>
      </c>
    </row>
    <row r="6678" spans="1:10" x14ac:dyDescent="0.3">
      <c r="A6678" s="151">
        <v>6677</v>
      </c>
      <c r="B6678" s="151" t="s">
        <v>14091</v>
      </c>
      <c r="C6678" s="151" t="s">
        <v>14092</v>
      </c>
      <c r="D6678" s="151" t="s">
        <v>14065</v>
      </c>
      <c r="E6678" s="151" t="s">
        <v>14066</v>
      </c>
      <c r="F6678" s="151">
        <v>8</v>
      </c>
      <c r="G6678" s="151" t="s">
        <v>1141</v>
      </c>
      <c r="H6678" s="153">
        <v>9</v>
      </c>
      <c r="I6678" s="151">
        <v>17</v>
      </c>
      <c r="J6678" s="154" t="s">
        <v>72</v>
      </c>
    </row>
    <row r="6679" spans="1:10" x14ac:dyDescent="0.3">
      <c r="A6679" s="151">
        <v>6678</v>
      </c>
      <c r="B6679" s="151" t="s">
        <v>14093</v>
      </c>
      <c r="C6679" s="151" t="s">
        <v>14094</v>
      </c>
      <c r="D6679" s="151" t="s">
        <v>14065</v>
      </c>
      <c r="E6679" s="151" t="s">
        <v>14066</v>
      </c>
      <c r="F6679" s="151">
        <v>8</v>
      </c>
      <c r="G6679" s="151" t="s">
        <v>1141</v>
      </c>
      <c r="H6679" s="153">
        <v>9</v>
      </c>
      <c r="I6679" s="151">
        <v>17</v>
      </c>
      <c r="J6679" s="154" t="s">
        <v>72</v>
      </c>
    </row>
    <row r="6680" spans="1:10" x14ac:dyDescent="0.3">
      <c r="A6680" s="151">
        <v>6679</v>
      </c>
      <c r="B6680" s="151" t="s">
        <v>14095</v>
      </c>
      <c r="C6680" s="151" t="s">
        <v>14096</v>
      </c>
      <c r="D6680" s="151" t="s">
        <v>14097</v>
      </c>
      <c r="E6680" s="151" t="s">
        <v>14098</v>
      </c>
      <c r="F6680" s="151">
        <v>8</v>
      </c>
      <c r="G6680" s="151" t="s">
        <v>1141</v>
      </c>
      <c r="H6680" s="153">
        <v>8</v>
      </c>
      <c r="I6680" s="151">
        <v>16</v>
      </c>
      <c r="J6680" s="154" t="s">
        <v>161</v>
      </c>
    </row>
    <row r="6681" spans="1:10" x14ac:dyDescent="0.3">
      <c r="A6681" s="151">
        <v>6680</v>
      </c>
      <c r="B6681" s="151" t="s">
        <v>14099</v>
      </c>
      <c r="C6681" s="151" t="s">
        <v>14100</v>
      </c>
      <c r="D6681" s="151" t="s">
        <v>14097</v>
      </c>
      <c r="E6681" s="151" t="s">
        <v>14098</v>
      </c>
      <c r="F6681" s="151">
        <v>8</v>
      </c>
      <c r="G6681" s="151" t="s">
        <v>1141</v>
      </c>
      <c r="H6681" s="153">
        <v>8</v>
      </c>
      <c r="I6681" s="151">
        <v>16</v>
      </c>
      <c r="J6681" s="154" t="s">
        <v>161</v>
      </c>
    </row>
    <row r="6682" spans="1:10" x14ac:dyDescent="0.3">
      <c r="A6682" s="151">
        <v>6681</v>
      </c>
      <c r="B6682" s="151" t="s">
        <v>14101</v>
      </c>
      <c r="C6682" s="151" t="s">
        <v>14102</v>
      </c>
      <c r="D6682" s="151" t="s">
        <v>14097</v>
      </c>
      <c r="E6682" s="151" t="s">
        <v>14098</v>
      </c>
      <c r="F6682" s="151">
        <v>8</v>
      </c>
      <c r="G6682" s="151" t="s">
        <v>1141</v>
      </c>
      <c r="H6682" s="153">
        <v>8</v>
      </c>
      <c r="I6682" s="151">
        <v>16</v>
      </c>
      <c r="J6682" s="154" t="s">
        <v>161</v>
      </c>
    </row>
    <row r="6683" spans="1:10" x14ac:dyDescent="0.3">
      <c r="A6683" s="151">
        <v>6682</v>
      </c>
      <c r="B6683" s="151" t="s">
        <v>14103</v>
      </c>
      <c r="C6683" s="151" t="s">
        <v>14104</v>
      </c>
      <c r="D6683" s="151" t="s">
        <v>14097</v>
      </c>
      <c r="E6683" s="151" t="s">
        <v>14098</v>
      </c>
      <c r="F6683" s="151">
        <v>8</v>
      </c>
      <c r="G6683" s="151" t="s">
        <v>1141</v>
      </c>
      <c r="H6683" s="153">
        <v>8</v>
      </c>
      <c r="I6683" s="151">
        <v>16</v>
      </c>
      <c r="J6683" s="154" t="s">
        <v>161</v>
      </c>
    </row>
    <row r="6684" spans="1:10" x14ac:dyDescent="0.3">
      <c r="A6684" s="151">
        <v>6683</v>
      </c>
      <c r="B6684" s="151" t="s">
        <v>14105</v>
      </c>
      <c r="C6684" s="151" t="s">
        <v>14106</v>
      </c>
      <c r="D6684" s="151" t="s">
        <v>14097</v>
      </c>
      <c r="E6684" s="151" t="s">
        <v>14098</v>
      </c>
      <c r="F6684" s="151">
        <v>8</v>
      </c>
      <c r="G6684" s="151" t="s">
        <v>1141</v>
      </c>
      <c r="H6684" s="153">
        <v>8</v>
      </c>
      <c r="I6684" s="151">
        <v>16</v>
      </c>
      <c r="J6684" s="154" t="s">
        <v>161</v>
      </c>
    </row>
    <row r="6685" spans="1:10" x14ac:dyDescent="0.3">
      <c r="A6685" s="151">
        <v>6684</v>
      </c>
      <c r="B6685" s="151" t="s">
        <v>14107</v>
      </c>
      <c r="C6685" s="151" t="s">
        <v>14108</v>
      </c>
      <c r="D6685" s="151" t="s">
        <v>14097</v>
      </c>
      <c r="E6685" s="151" t="s">
        <v>14098</v>
      </c>
      <c r="F6685" s="151">
        <v>8</v>
      </c>
      <c r="G6685" s="151" t="s">
        <v>1141</v>
      </c>
      <c r="H6685" s="153">
        <v>8</v>
      </c>
      <c r="I6685" s="151">
        <v>16</v>
      </c>
      <c r="J6685" s="154" t="s">
        <v>161</v>
      </c>
    </row>
    <row r="6686" spans="1:10" x14ac:dyDescent="0.3">
      <c r="A6686" s="151">
        <v>6685</v>
      </c>
      <c r="B6686" s="151" t="s">
        <v>14109</v>
      </c>
      <c r="C6686" s="151" t="s">
        <v>14110</v>
      </c>
      <c r="D6686" s="151" t="s">
        <v>14097</v>
      </c>
      <c r="E6686" s="151" t="s">
        <v>14098</v>
      </c>
      <c r="F6686" s="151">
        <v>8</v>
      </c>
      <c r="G6686" s="151" t="s">
        <v>1141</v>
      </c>
      <c r="H6686" s="153">
        <v>8</v>
      </c>
      <c r="I6686" s="151">
        <v>16</v>
      </c>
      <c r="J6686" s="154" t="s">
        <v>161</v>
      </c>
    </row>
    <row r="6687" spans="1:10" x14ac:dyDescent="0.3">
      <c r="A6687" s="151">
        <v>6686</v>
      </c>
      <c r="B6687" s="151" t="s">
        <v>14111</v>
      </c>
      <c r="C6687" s="151" t="s">
        <v>14112</v>
      </c>
      <c r="D6687" s="151" t="s">
        <v>14097</v>
      </c>
      <c r="E6687" s="151" t="s">
        <v>14098</v>
      </c>
      <c r="F6687" s="151">
        <v>8</v>
      </c>
      <c r="G6687" s="151" t="s">
        <v>1141</v>
      </c>
      <c r="H6687" s="153">
        <v>8</v>
      </c>
      <c r="I6687" s="151">
        <v>16</v>
      </c>
      <c r="J6687" s="154" t="s">
        <v>161</v>
      </c>
    </row>
    <row r="6688" spans="1:10" x14ac:dyDescent="0.3">
      <c r="A6688" s="151">
        <v>6687</v>
      </c>
      <c r="B6688" s="151" t="s">
        <v>14113</v>
      </c>
      <c r="C6688" s="151" t="s">
        <v>14114</v>
      </c>
      <c r="D6688" s="151" t="s">
        <v>14097</v>
      </c>
      <c r="E6688" s="151" t="s">
        <v>14098</v>
      </c>
      <c r="F6688" s="151">
        <v>8</v>
      </c>
      <c r="G6688" s="151" t="s">
        <v>1141</v>
      </c>
      <c r="H6688" s="153">
        <v>8</v>
      </c>
      <c r="I6688" s="151">
        <v>16</v>
      </c>
      <c r="J6688" s="154" t="s">
        <v>161</v>
      </c>
    </row>
    <row r="6689" spans="1:10" x14ac:dyDescent="0.3">
      <c r="A6689" s="151">
        <v>6688</v>
      </c>
      <c r="B6689" s="151" t="s">
        <v>14115</v>
      </c>
      <c r="C6689" s="151" t="s">
        <v>14116</v>
      </c>
      <c r="D6689" s="151" t="s">
        <v>14097</v>
      </c>
      <c r="E6689" s="151" t="s">
        <v>14098</v>
      </c>
      <c r="F6689" s="151">
        <v>8</v>
      </c>
      <c r="G6689" s="151" t="s">
        <v>1141</v>
      </c>
      <c r="H6689" s="153">
        <v>8</v>
      </c>
      <c r="I6689" s="151">
        <v>16</v>
      </c>
      <c r="J6689" s="154" t="s">
        <v>161</v>
      </c>
    </row>
    <row r="6690" spans="1:10" x14ac:dyDescent="0.3">
      <c r="A6690" s="151">
        <v>6689</v>
      </c>
      <c r="B6690" s="151" t="s">
        <v>14117</v>
      </c>
      <c r="C6690" s="151" t="s">
        <v>14118</v>
      </c>
      <c r="D6690" s="151" t="s">
        <v>14097</v>
      </c>
      <c r="E6690" s="151" t="s">
        <v>14098</v>
      </c>
      <c r="F6690" s="151">
        <v>8</v>
      </c>
      <c r="G6690" s="151" t="s">
        <v>1141</v>
      </c>
      <c r="H6690" s="153">
        <v>8</v>
      </c>
      <c r="I6690" s="151">
        <v>16</v>
      </c>
      <c r="J6690" s="154" t="s">
        <v>161</v>
      </c>
    </row>
    <row r="6691" spans="1:10" x14ac:dyDescent="0.3">
      <c r="A6691" s="151">
        <v>6690</v>
      </c>
      <c r="B6691" s="151" t="s">
        <v>14119</v>
      </c>
      <c r="C6691" s="151" t="s">
        <v>14120</v>
      </c>
      <c r="D6691" s="151" t="s">
        <v>14097</v>
      </c>
      <c r="E6691" s="151" t="s">
        <v>14098</v>
      </c>
      <c r="F6691" s="151">
        <v>8</v>
      </c>
      <c r="G6691" s="151" t="s">
        <v>1141</v>
      </c>
      <c r="H6691" s="153">
        <v>8</v>
      </c>
      <c r="I6691" s="151">
        <v>16</v>
      </c>
      <c r="J6691" s="154" t="s">
        <v>161</v>
      </c>
    </row>
    <row r="6692" spans="1:10" x14ac:dyDescent="0.3">
      <c r="A6692" s="151">
        <v>6691</v>
      </c>
      <c r="B6692" s="151" t="s">
        <v>14121</v>
      </c>
      <c r="C6692" s="151" t="s">
        <v>14122</v>
      </c>
      <c r="D6692" s="151" t="s">
        <v>14097</v>
      </c>
      <c r="E6692" s="151" t="s">
        <v>14098</v>
      </c>
      <c r="F6692" s="151">
        <v>8</v>
      </c>
      <c r="G6692" s="151" t="s">
        <v>1141</v>
      </c>
      <c r="H6692" s="153">
        <v>8</v>
      </c>
      <c r="I6692" s="151">
        <v>16</v>
      </c>
      <c r="J6692" s="154" t="s">
        <v>161</v>
      </c>
    </row>
    <row r="6693" spans="1:10" x14ac:dyDescent="0.3">
      <c r="A6693" s="151">
        <v>6692</v>
      </c>
      <c r="B6693" s="151" t="s">
        <v>14123</v>
      </c>
      <c r="C6693" s="151" t="s">
        <v>14124</v>
      </c>
      <c r="D6693" s="151" t="s">
        <v>14097</v>
      </c>
      <c r="E6693" s="151" t="s">
        <v>14098</v>
      </c>
      <c r="F6693" s="151">
        <v>8</v>
      </c>
      <c r="G6693" s="151" t="s">
        <v>1141</v>
      </c>
      <c r="H6693" s="153">
        <v>8</v>
      </c>
      <c r="I6693" s="151">
        <v>16</v>
      </c>
      <c r="J6693" s="154" t="s">
        <v>161</v>
      </c>
    </row>
    <row r="6694" spans="1:10" x14ac:dyDescent="0.3">
      <c r="A6694" s="151">
        <v>6693</v>
      </c>
      <c r="B6694" s="151" t="s">
        <v>14125</v>
      </c>
      <c r="C6694" s="151" t="s">
        <v>14126</v>
      </c>
      <c r="D6694" s="151" t="s">
        <v>14097</v>
      </c>
      <c r="E6694" s="151" t="s">
        <v>14098</v>
      </c>
      <c r="F6694" s="151">
        <v>8</v>
      </c>
      <c r="G6694" s="151" t="s">
        <v>1141</v>
      </c>
      <c r="H6694" s="153">
        <v>8</v>
      </c>
      <c r="I6694" s="151">
        <v>16</v>
      </c>
      <c r="J6694" s="154" t="s">
        <v>161</v>
      </c>
    </row>
    <row r="6695" spans="1:10" x14ac:dyDescent="0.3">
      <c r="A6695" s="151">
        <v>6694</v>
      </c>
      <c r="B6695" s="151" t="s">
        <v>14127</v>
      </c>
      <c r="C6695" s="151" t="s">
        <v>14128</v>
      </c>
      <c r="D6695" s="151" t="s">
        <v>14097</v>
      </c>
      <c r="E6695" s="151" t="s">
        <v>14098</v>
      </c>
      <c r="F6695" s="151">
        <v>8</v>
      </c>
      <c r="G6695" s="151" t="s">
        <v>1141</v>
      </c>
      <c r="H6695" s="153">
        <v>8</v>
      </c>
      <c r="I6695" s="151">
        <v>16</v>
      </c>
      <c r="J6695" s="154" t="s">
        <v>161</v>
      </c>
    </row>
    <row r="6696" spans="1:10" x14ac:dyDescent="0.3">
      <c r="A6696" s="151">
        <v>6695</v>
      </c>
      <c r="B6696" s="151" t="s">
        <v>14129</v>
      </c>
      <c r="C6696" s="151" t="s">
        <v>14130</v>
      </c>
      <c r="D6696" s="151" t="s">
        <v>14097</v>
      </c>
      <c r="E6696" s="151" t="s">
        <v>14098</v>
      </c>
      <c r="F6696" s="151">
        <v>8</v>
      </c>
      <c r="G6696" s="151" t="s">
        <v>1141</v>
      </c>
      <c r="H6696" s="153">
        <v>9</v>
      </c>
      <c r="I6696" s="151">
        <v>17</v>
      </c>
      <c r="J6696" s="154" t="s">
        <v>72</v>
      </c>
    </row>
    <row r="6697" spans="1:10" x14ac:dyDescent="0.3">
      <c r="A6697" s="151">
        <v>6696</v>
      </c>
      <c r="B6697" s="151" t="s">
        <v>14131</v>
      </c>
      <c r="C6697" s="151" t="s">
        <v>14132</v>
      </c>
      <c r="D6697" s="151" t="s">
        <v>14097</v>
      </c>
      <c r="E6697" s="151" t="s">
        <v>14098</v>
      </c>
      <c r="F6697" s="151">
        <v>8</v>
      </c>
      <c r="G6697" s="151" t="s">
        <v>1141</v>
      </c>
      <c r="H6697" s="153">
        <v>9</v>
      </c>
      <c r="I6697" s="151">
        <v>17</v>
      </c>
      <c r="J6697" s="154" t="s">
        <v>72</v>
      </c>
    </row>
    <row r="6698" spans="1:10" x14ac:dyDescent="0.3">
      <c r="A6698" s="151">
        <v>6697</v>
      </c>
      <c r="B6698" s="151" t="s">
        <v>14133</v>
      </c>
      <c r="C6698" s="151" t="s">
        <v>14134</v>
      </c>
      <c r="D6698" s="151" t="s">
        <v>14135</v>
      </c>
      <c r="E6698" s="151" t="s">
        <v>14136</v>
      </c>
      <c r="F6698" s="151">
        <v>8</v>
      </c>
      <c r="G6698" s="151" t="s">
        <v>1141</v>
      </c>
      <c r="H6698" s="153">
        <v>8</v>
      </c>
      <c r="I6698" s="151">
        <v>16</v>
      </c>
      <c r="J6698" s="154" t="s">
        <v>161</v>
      </c>
    </row>
    <row r="6699" spans="1:10" x14ac:dyDescent="0.3">
      <c r="A6699" s="151">
        <v>6698</v>
      </c>
      <c r="B6699" s="151" t="s">
        <v>14137</v>
      </c>
      <c r="C6699" s="151" t="s">
        <v>14138</v>
      </c>
      <c r="D6699" s="151" t="s">
        <v>14135</v>
      </c>
      <c r="E6699" s="151" t="s">
        <v>14136</v>
      </c>
      <c r="F6699" s="151">
        <v>8</v>
      </c>
      <c r="G6699" s="151" t="s">
        <v>1141</v>
      </c>
      <c r="H6699" s="153">
        <v>8</v>
      </c>
      <c r="I6699" s="151">
        <v>16</v>
      </c>
      <c r="J6699" s="154" t="s">
        <v>161</v>
      </c>
    </row>
    <row r="6700" spans="1:10" x14ac:dyDescent="0.3">
      <c r="A6700" s="151">
        <v>6699</v>
      </c>
      <c r="B6700" s="151" t="s">
        <v>14139</v>
      </c>
      <c r="C6700" s="151" t="s">
        <v>14140</v>
      </c>
      <c r="D6700" s="151" t="s">
        <v>14135</v>
      </c>
      <c r="E6700" s="151" t="s">
        <v>14136</v>
      </c>
      <c r="F6700" s="151">
        <v>8</v>
      </c>
      <c r="G6700" s="151" t="s">
        <v>1141</v>
      </c>
      <c r="H6700" s="153">
        <v>8</v>
      </c>
      <c r="I6700" s="151">
        <v>16</v>
      </c>
      <c r="J6700" s="154" t="s">
        <v>161</v>
      </c>
    </row>
    <row r="6701" spans="1:10" x14ac:dyDescent="0.3">
      <c r="A6701" s="151">
        <v>6700</v>
      </c>
      <c r="B6701" s="151" t="s">
        <v>14141</v>
      </c>
      <c r="C6701" s="151" t="s">
        <v>14142</v>
      </c>
      <c r="D6701" s="151" t="s">
        <v>14135</v>
      </c>
      <c r="E6701" s="151" t="s">
        <v>14136</v>
      </c>
      <c r="F6701" s="151">
        <v>8</v>
      </c>
      <c r="G6701" s="151" t="s">
        <v>1141</v>
      </c>
      <c r="H6701" s="153">
        <v>8</v>
      </c>
      <c r="I6701" s="151">
        <v>16</v>
      </c>
      <c r="J6701" s="154" t="s">
        <v>161</v>
      </c>
    </row>
    <row r="6702" spans="1:10" x14ac:dyDescent="0.3">
      <c r="A6702" s="151">
        <v>6701</v>
      </c>
      <c r="B6702" s="151" t="s">
        <v>14143</v>
      </c>
      <c r="C6702" s="151" t="s">
        <v>14144</v>
      </c>
      <c r="D6702" s="151" t="s">
        <v>14135</v>
      </c>
      <c r="E6702" s="151" t="s">
        <v>14136</v>
      </c>
      <c r="F6702" s="151">
        <v>8</v>
      </c>
      <c r="G6702" s="151" t="s">
        <v>1141</v>
      </c>
      <c r="H6702" s="153">
        <v>8</v>
      </c>
      <c r="I6702" s="151">
        <v>16</v>
      </c>
      <c r="J6702" s="154" t="s">
        <v>161</v>
      </c>
    </row>
    <row r="6703" spans="1:10" x14ac:dyDescent="0.3">
      <c r="A6703" s="151">
        <v>6702</v>
      </c>
      <c r="B6703" s="151" t="s">
        <v>14145</v>
      </c>
      <c r="C6703" s="151" t="s">
        <v>14146</v>
      </c>
      <c r="D6703" s="151" t="s">
        <v>14135</v>
      </c>
      <c r="E6703" s="151" t="s">
        <v>14136</v>
      </c>
      <c r="F6703" s="151">
        <v>8</v>
      </c>
      <c r="G6703" s="151" t="s">
        <v>1141</v>
      </c>
      <c r="H6703" s="153">
        <v>8</v>
      </c>
      <c r="I6703" s="151">
        <v>16</v>
      </c>
      <c r="J6703" s="154" t="s">
        <v>161</v>
      </c>
    </row>
    <row r="6704" spans="1:10" x14ac:dyDescent="0.3">
      <c r="A6704" s="151">
        <v>6703</v>
      </c>
      <c r="B6704" s="151" t="s">
        <v>14147</v>
      </c>
      <c r="C6704" s="151" t="s">
        <v>14148</v>
      </c>
      <c r="D6704" s="151" t="s">
        <v>14135</v>
      </c>
      <c r="E6704" s="151" t="s">
        <v>14136</v>
      </c>
      <c r="F6704" s="151">
        <v>8</v>
      </c>
      <c r="G6704" s="151" t="s">
        <v>1141</v>
      </c>
      <c r="H6704" s="153">
        <v>8</v>
      </c>
      <c r="I6704" s="151">
        <v>16</v>
      </c>
      <c r="J6704" s="154" t="s">
        <v>161</v>
      </c>
    </row>
    <row r="6705" spans="1:10" x14ac:dyDescent="0.3">
      <c r="A6705" s="151">
        <v>6704</v>
      </c>
      <c r="B6705" s="151" t="s">
        <v>14149</v>
      </c>
      <c r="C6705" s="151" t="s">
        <v>14150</v>
      </c>
      <c r="D6705" s="151" t="s">
        <v>14135</v>
      </c>
      <c r="E6705" s="151" t="s">
        <v>14136</v>
      </c>
      <c r="F6705" s="151">
        <v>8</v>
      </c>
      <c r="G6705" s="151" t="s">
        <v>1141</v>
      </c>
      <c r="H6705" s="153">
        <v>8</v>
      </c>
      <c r="I6705" s="151">
        <v>16</v>
      </c>
      <c r="J6705" s="154" t="s">
        <v>161</v>
      </c>
    </row>
    <row r="6706" spans="1:10" x14ac:dyDescent="0.3">
      <c r="A6706" s="151">
        <v>6705</v>
      </c>
      <c r="B6706" s="151" t="s">
        <v>14151</v>
      </c>
      <c r="C6706" s="151" t="s">
        <v>14152</v>
      </c>
      <c r="D6706" s="151" t="s">
        <v>14153</v>
      </c>
      <c r="E6706" s="151" t="s">
        <v>14154</v>
      </c>
      <c r="F6706" s="151">
        <v>8</v>
      </c>
      <c r="G6706" s="151" t="s">
        <v>1141</v>
      </c>
      <c r="H6706" s="153">
        <v>9</v>
      </c>
      <c r="I6706" s="151">
        <v>17</v>
      </c>
      <c r="J6706" s="154" t="s">
        <v>72</v>
      </c>
    </row>
    <row r="6707" spans="1:10" x14ac:dyDescent="0.3">
      <c r="A6707" s="151">
        <v>6706</v>
      </c>
      <c r="B6707" s="151" t="s">
        <v>14155</v>
      </c>
      <c r="C6707" s="151" t="s">
        <v>14156</v>
      </c>
      <c r="D6707" s="151" t="s">
        <v>14153</v>
      </c>
      <c r="E6707" s="151" t="s">
        <v>14154</v>
      </c>
      <c r="F6707" s="151">
        <v>8</v>
      </c>
      <c r="G6707" s="151" t="s">
        <v>1141</v>
      </c>
      <c r="H6707" s="153">
        <v>9</v>
      </c>
      <c r="I6707" s="151">
        <v>17</v>
      </c>
      <c r="J6707" s="154" t="s">
        <v>72</v>
      </c>
    </row>
    <row r="6708" spans="1:10" x14ac:dyDescent="0.3">
      <c r="A6708" s="151">
        <v>6707</v>
      </c>
      <c r="B6708" s="151" t="s">
        <v>14157</v>
      </c>
      <c r="C6708" s="151" t="s">
        <v>14158</v>
      </c>
      <c r="D6708" s="151" t="s">
        <v>14153</v>
      </c>
      <c r="E6708" s="151" t="s">
        <v>14154</v>
      </c>
      <c r="F6708" s="151">
        <v>8</v>
      </c>
      <c r="G6708" s="151" t="s">
        <v>1141</v>
      </c>
      <c r="H6708" s="153">
        <v>9</v>
      </c>
      <c r="I6708" s="151">
        <v>17</v>
      </c>
      <c r="J6708" s="154" t="s">
        <v>72</v>
      </c>
    </row>
    <row r="6709" spans="1:10" x14ac:dyDescent="0.3">
      <c r="A6709" s="151">
        <v>6708</v>
      </c>
      <c r="B6709" s="151" t="s">
        <v>14159</v>
      </c>
      <c r="C6709" s="151" t="s">
        <v>14160</v>
      </c>
      <c r="D6709" s="151" t="s">
        <v>14153</v>
      </c>
      <c r="E6709" s="151" t="s">
        <v>14154</v>
      </c>
      <c r="F6709" s="151">
        <v>8</v>
      </c>
      <c r="G6709" s="151" t="s">
        <v>1141</v>
      </c>
      <c r="H6709" s="153">
        <v>7</v>
      </c>
      <c r="I6709" s="151">
        <v>14</v>
      </c>
      <c r="J6709" s="154" t="s">
        <v>75</v>
      </c>
    </row>
    <row r="6710" spans="1:10" x14ac:dyDescent="0.3">
      <c r="A6710" s="151">
        <v>6709</v>
      </c>
      <c r="B6710" s="151" t="s">
        <v>14161</v>
      </c>
      <c r="C6710" s="151" t="s">
        <v>14162</v>
      </c>
      <c r="D6710" s="151" t="s">
        <v>14153</v>
      </c>
      <c r="E6710" s="151" t="s">
        <v>14154</v>
      </c>
      <c r="F6710" s="151">
        <v>8</v>
      </c>
      <c r="G6710" s="151" t="s">
        <v>1141</v>
      </c>
      <c r="H6710" s="153">
        <v>9</v>
      </c>
      <c r="I6710" s="151">
        <v>17</v>
      </c>
      <c r="J6710" s="154" t="s">
        <v>72</v>
      </c>
    </row>
    <row r="6711" spans="1:10" x14ac:dyDescent="0.3">
      <c r="A6711" s="151">
        <v>6710</v>
      </c>
      <c r="B6711" s="151" t="s">
        <v>14163</v>
      </c>
      <c r="C6711" s="151" t="s">
        <v>14164</v>
      </c>
      <c r="D6711" s="151" t="s">
        <v>14153</v>
      </c>
      <c r="E6711" s="151" t="s">
        <v>14154</v>
      </c>
      <c r="F6711" s="151">
        <v>8</v>
      </c>
      <c r="G6711" s="151" t="s">
        <v>1141</v>
      </c>
      <c r="H6711" s="153">
        <v>8</v>
      </c>
      <c r="I6711" s="151">
        <v>16</v>
      </c>
      <c r="J6711" s="154" t="s">
        <v>161</v>
      </c>
    </row>
    <row r="6712" spans="1:10" x14ac:dyDescent="0.3">
      <c r="A6712" s="151">
        <v>6711</v>
      </c>
      <c r="B6712" s="151" t="s">
        <v>14165</v>
      </c>
      <c r="C6712" s="151" t="s">
        <v>14166</v>
      </c>
      <c r="D6712" s="151" t="s">
        <v>14153</v>
      </c>
      <c r="E6712" s="151" t="s">
        <v>14154</v>
      </c>
      <c r="F6712" s="151">
        <v>8</v>
      </c>
      <c r="G6712" s="151" t="s">
        <v>1141</v>
      </c>
      <c r="H6712" s="153">
        <v>8</v>
      </c>
      <c r="I6712" s="151">
        <v>16</v>
      </c>
      <c r="J6712" s="154" t="s">
        <v>161</v>
      </c>
    </row>
    <row r="6713" spans="1:10" x14ac:dyDescent="0.3">
      <c r="A6713" s="151">
        <v>6712</v>
      </c>
      <c r="B6713" s="151" t="s">
        <v>14167</v>
      </c>
      <c r="C6713" s="151" t="s">
        <v>14168</v>
      </c>
      <c r="D6713" s="151" t="s">
        <v>14153</v>
      </c>
      <c r="E6713" s="151" t="s">
        <v>14154</v>
      </c>
      <c r="F6713" s="151">
        <v>8</v>
      </c>
      <c r="G6713" s="151" t="s">
        <v>1141</v>
      </c>
      <c r="H6713" s="153">
        <v>8</v>
      </c>
      <c r="I6713" s="151">
        <v>16</v>
      </c>
      <c r="J6713" s="154" t="s">
        <v>161</v>
      </c>
    </row>
    <row r="6714" spans="1:10" x14ac:dyDescent="0.3">
      <c r="A6714" s="151">
        <v>6713</v>
      </c>
      <c r="B6714" s="151" t="s">
        <v>14169</v>
      </c>
      <c r="C6714" s="151" t="s">
        <v>14170</v>
      </c>
      <c r="D6714" s="151" t="s">
        <v>14153</v>
      </c>
      <c r="E6714" s="151" t="s">
        <v>14154</v>
      </c>
      <c r="F6714" s="151">
        <v>8</v>
      </c>
      <c r="G6714" s="151" t="s">
        <v>1141</v>
      </c>
      <c r="H6714" s="153">
        <v>8</v>
      </c>
      <c r="I6714" s="151">
        <v>16</v>
      </c>
      <c r="J6714" s="154" t="s">
        <v>161</v>
      </c>
    </row>
    <row r="6715" spans="1:10" x14ac:dyDescent="0.3">
      <c r="A6715" s="151">
        <v>6714</v>
      </c>
      <c r="B6715" s="151" t="s">
        <v>14171</v>
      </c>
      <c r="C6715" s="151" t="s">
        <v>14172</v>
      </c>
      <c r="D6715" s="151" t="s">
        <v>14153</v>
      </c>
      <c r="E6715" s="151" t="s">
        <v>14154</v>
      </c>
      <c r="F6715" s="151">
        <v>8</v>
      </c>
      <c r="G6715" s="151" t="s">
        <v>1141</v>
      </c>
      <c r="H6715" s="153">
        <v>7</v>
      </c>
      <c r="I6715" s="151">
        <v>14</v>
      </c>
      <c r="J6715" s="154" t="s">
        <v>75</v>
      </c>
    </row>
    <row r="6716" spans="1:10" x14ac:dyDescent="0.3">
      <c r="A6716" s="151">
        <v>6715</v>
      </c>
      <c r="B6716" s="151" t="s">
        <v>14173</v>
      </c>
      <c r="C6716" s="151" t="s">
        <v>14174</v>
      </c>
      <c r="D6716" s="151" t="s">
        <v>14153</v>
      </c>
      <c r="E6716" s="151" t="s">
        <v>14154</v>
      </c>
      <c r="F6716" s="151">
        <v>8</v>
      </c>
      <c r="G6716" s="151" t="s">
        <v>1141</v>
      </c>
      <c r="H6716" s="153">
        <v>8</v>
      </c>
      <c r="I6716" s="151">
        <v>16</v>
      </c>
      <c r="J6716" s="154" t="s">
        <v>161</v>
      </c>
    </row>
    <row r="6717" spans="1:10" x14ac:dyDescent="0.3">
      <c r="A6717" s="151">
        <v>6716</v>
      </c>
      <c r="B6717" s="151" t="s">
        <v>14175</v>
      </c>
      <c r="C6717" s="151" t="s">
        <v>14176</v>
      </c>
      <c r="D6717" s="151" t="s">
        <v>14153</v>
      </c>
      <c r="E6717" s="151" t="s">
        <v>14154</v>
      </c>
      <c r="F6717" s="151">
        <v>8</v>
      </c>
      <c r="G6717" s="151" t="s">
        <v>1141</v>
      </c>
      <c r="H6717" s="153">
        <v>8</v>
      </c>
      <c r="I6717" s="151">
        <v>16</v>
      </c>
      <c r="J6717" s="154" t="s">
        <v>161</v>
      </c>
    </row>
    <row r="6718" spans="1:10" x14ac:dyDescent="0.3">
      <c r="A6718" s="151">
        <v>6717</v>
      </c>
      <c r="B6718" s="151" t="s">
        <v>14177</v>
      </c>
      <c r="C6718" s="151" t="s">
        <v>14178</v>
      </c>
      <c r="D6718" s="151" t="s">
        <v>14153</v>
      </c>
      <c r="E6718" s="151" t="s">
        <v>14154</v>
      </c>
      <c r="F6718" s="151">
        <v>8</v>
      </c>
      <c r="G6718" s="151" t="s">
        <v>1141</v>
      </c>
      <c r="H6718" s="153">
        <v>8</v>
      </c>
      <c r="I6718" s="151">
        <v>16</v>
      </c>
      <c r="J6718" s="154" t="s">
        <v>161</v>
      </c>
    </row>
    <row r="6719" spans="1:10" x14ac:dyDescent="0.3">
      <c r="A6719" s="151">
        <v>6718</v>
      </c>
      <c r="B6719" s="151" t="s">
        <v>14179</v>
      </c>
      <c r="C6719" s="151" t="s">
        <v>14180</v>
      </c>
      <c r="D6719" s="151" t="s">
        <v>14153</v>
      </c>
      <c r="E6719" s="151" t="s">
        <v>14154</v>
      </c>
      <c r="F6719" s="151">
        <v>8</v>
      </c>
      <c r="G6719" s="151" t="s">
        <v>1141</v>
      </c>
      <c r="H6719" s="153">
        <v>7</v>
      </c>
      <c r="I6719" s="151">
        <v>14</v>
      </c>
      <c r="J6719" s="154" t="s">
        <v>75</v>
      </c>
    </row>
    <row r="6720" spans="1:10" x14ac:dyDescent="0.3">
      <c r="A6720" s="151">
        <v>6719</v>
      </c>
      <c r="B6720" s="151" t="s">
        <v>14181</v>
      </c>
      <c r="C6720" s="151" t="s">
        <v>14182</v>
      </c>
      <c r="D6720" s="151" t="s">
        <v>14153</v>
      </c>
      <c r="E6720" s="151" t="s">
        <v>14154</v>
      </c>
      <c r="F6720" s="151">
        <v>8</v>
      </c>
      <c r="G6720" s="151" t="s">
        <v>1141</v>
      </c>
      <c r="H6720" s="153">
        <v>8</v>
      </c>
      <c r="I6720" s="151">
        <v>16</v>
      </c>
      <c r="J6720" s="154" t="s">
        <v>161</v>
      </c>
    </row>
    <row r="6721" spans="1:10" x14ac:dyDescent="0.3">
      <c r="A6721" s="151">
        <v>6720</v>
      </c>
      <c r="B6721" s="151" t="s">
        <v>14183</v>
      </c>
      <c r="C6721" s="151" t="s">
        <v>14184</v>
      </c>
      <c r="D6721" s="151" t="s">
        <v>14153</v>
      </c>
      <c r="E6721" s="151" t="s">
        <v>14154</v>
      </c>
      <c r="F6721" s="151">
        <v>8</v>
      </c>
      <c r="G6721" s="151" t="s">
        <v>1141</v>
      </c>
      <c r="H6721" s="153">
        <v>8</v>
      </c>
      <c r="I6721" s="151">
        <v>16</v>
      </c>
      <c r="J6721" s="154" t="s">
        <v>161</v>
      </c>
    </row>
    <row r="6722" spans="1:10" x14ac:dyDescent="0.3">
      <c r="A6722" s="151">
        <v>6721</v>
      </c>
      <c r="B6722" s="151" t="s">
        <v>14185</v>
      </c>
      <c r="C6722" s="151" t="s">
        <v>14186</v>
      </c>
      <c r="D6722" s="151" t="s">
        <v>14153</v>
      </c>
      <c r="E6722" s="151" t="s">
        <v>14154</v>
      </c>
      <c r="F6722" s="151">
        <v>8</v>
      </c>
      <c r="G6722" s="151" t="s">
        <v>1141</v>
      </c>
      <c r="H6722" s="153">
        <v>9</v>
      </c>
      <c r="I6722" s="151">
        <v>17</v>
      </c>
      <c r="J6722" s="154" t="s">
        <v>72</v>
      </c>
    </row>
    <row r="6723" spans="1:10" x14ac:dyDescent="0.3">
      <c r="A6723" s="151">
        <v>6722</v>
      </c>
      <c r="B6723" s="151" t="s">
        <v>14187</v>
      </c>
      <c r="C6723" s="151" t="s">
        <v>14188</v>
      </c>
      <c r="D6723" s="151" t="s">
        <v>14153</v>
      </c>
      <c r="E6723" s="151" t="s">
        <v>14154</v>
      </c>
      <c r="F6723" s="151">
        <v>8</v>
      </c>
      <c r="G6723" s="151" t="s">
        <v>1141</v>
      </c>
      <c r="H6723" s="153">
        <v>9</v>
      </c>
      <c r="I6723" s="151">
        <v>17</v>
      </c>
      <c r="J6723" s="154" t="s">
        <v>72</v>
      </c>
    </row>
    <row r="6724" spans="1:10" x14ac:dyDescent="0.3">
      <c r="A6724" s="151">
        <v>6723</v>
      </c>
      <c r="B6724" s="151" t="s">
        <v>14189</v>
      </c>
      <c r="C6724" s="151" t="s">
        <v>14190</v>
      </c>
      <c r="D6724" s="151" t="s">
        <v>14191</v>
      </c>
      <c r="E6724" s="151" t="s">
        <v>14192</v>
      </c>
      <c r="F6724" s="151">
        <v>8</v>
      </c>
      <c r="G6724" s="151" t="s">
        <v>1141</v>
      </c>
      <c r="H6724" s="153">
        <v>8</v>
      </c>
      <c r="I6724" s="151">
        <v>16</v>
      </c>
      <c r="J6724" s="154" t="s">
        <v>161</v>
      </c>
    </row>
    <row r="6725" spans="1:10" x14ac:dyDescent="0.3">
      <c r="A6725" s="151">
        <v>6724</v>
      </c>
      <c r="B6725" s="151" t="s">
        <v>14193</v>
      </c>
      <c r="C6725" s="151" t="s">
        <v>14194</v>
      </c>
      <c r="D6725" s="151" t="s">
        <v>14191</v>
      </c>
      <c r="E6725" s="151" t="s">
        <v>14192</v>
      </c>
      <c r="F6725" s="151">
        <v>8</v>
      </c>
      <c r="G6725" s="151" t="s">
        <v>1141</v>
      </c>
      <c r="H6725" s="153">
        <v>8</v>
      </c>
      <c r="I6725" s="151">
        <v>16</v>
      </c>
      <c r="J6725" s="154" t="s">
        <v>161</v>
      </c>
    </row>
    <row r="6726" spans="1:10" x14ac:dyDescent="0.3">
      <c r="A6726" s="151">
        <v>6725</v>
      </c>
      <c r="B6726" s="151" t="s">
        <v>14195</v>
      </c>
      <c r="C6726" s="151" t="s">
        <v>14196</v>
      </c>
      <c r="D6726" s="151" t="s">
        <v>14191</v>
      </c>
      <c r="E6726" s="151" t="s">
        <v>14192</v>
      </c>
      <c r="F6726" s="151">
        <v>8</v>
      </c>
      <c r="G6726" s="151" t="s">
        <v>1141</v>
      </c>
      <c r="H6726" s="153">
        <v>8</v>
      </c>
      <c r="I6726" s="151">
        <v>16</v>
      </c>
      <c r="J6726" s="154" t="s">
        <v>161</v>
      </c>
    </row>
    <row r="6727" spans="1:10" x14ac:dyDescent="0.3">
      <c r="A6727" s="151">
        <v>6726</v>
      </c>
      <c r="B6727" s="151" t="s">
        <v>14197</v>
      </c>
      <c r="C6727" s="151" t="s">
        <v>14198</v>
      </c>
      <c r="D6727" s="151" t="s">
        <v>14191</v>
      </c>
      <c r="E6727" s="151" t="s">
        <v>14192</v>
      </c>
      <c r="F6727" s="151">
        <v>8</v>
      </c>
      <c r="G6727" s="151" t="s">
        <v>1141</v>
      </c>
      <c r="H6727" s="153">
        <v>8</v>
      </c>
      <c r="I6727" s="151">
        <v>16</v>
      </c>
      <c r="J6727" s="154" t="s">
        <v>161</v>
      </c>
    </row>
    <row r="6728" spans="1:10" x14ac:dyDescent="0.3">
      <c r="A6728" s="151">
        <v>6727</v>
      </c>
      <c r="B6728" s="151" t="s">
        <v>14199</v>
      </c>
      <c r="C6728" s="151" t="s">
        <v>14200</v>
      </c>
      <c r="D6728" s="151" t="s">
        <v>14191</v>
      </c>
      <c r="E6728" s="151" t="s">
        <v>14192</v>
      </c>
      <c r="F6728" s="151">
        <v>8</v>
      </c>
      <c r="G6728" s="151" t="s">
        <v>1141</v>
      </c>
      <c r="H6728" s="153">
        <v>8</v>
      </c>
      <c r="I6728" s="151">
        <v>16</v>
      </c>
      <c r="J6728" s="154" t="s">
        <v>161</v>
      </c>
    </row>
    <row r="6729" spans="1:10" x14ac:dyDescent="0.3">
      <c r="A6729" s="151">
        <v>6728</v>
      </c>
      <c r="B6729" s="151" t="s">
        <v>14201</v>
      </c>
      <c r="C6729" s="151" t="s">
        <v>14202</v>
      </c>
      <c r="D6729" s="151" t="s">
        <v>14191</v>
      </c>
      <c r="E6729" s="151" t="s">
        <v>14192</v>
      </c>
      <c r="F6729" s="151">
        <v>8</v>
      </c>
      <c r="G6729" s="151" t="s">
        <v>1141</v>
      </c>
      <c r="H6729" s="153">
        <v>8</v>
      </c>
      <c r="I6729" s="151">
        <v>16</v>
      </c>
      <c r="J6729" s="154" t="s">
        <v>161</v>
      </c>
    </row>
    <row r="6730" spans="1:10" x14ac:dyDescent="0.3">
      <c r="A6730" s="151">
        <v>6729</v>
      </c>
      <c r="B6730" s="151" t="s">
        <v>14203</v>
      </c>
      <c r="C6730" s="151" t="s">
        <v>14204</v>
      </c>
      <c r="D6730" s="151" t="s">
        <v>14191</v>
      </c>
      <c r="E6730" s="151" t="s">
        <v>14192</v>
      </c>
      <c r="F6730" s="151">
        <v>8</v>
      </c>
      <c r="G6730" s="151" t="s">
        <v>1141</v>
      </c>
      <c r="H6730" s="153">
        <v>8</v>
      </c>
      <c r="I6730" s="151">
        <v>16</v>
      </c>
      <c r="J6730" s="154" t="s">
        <v>161</v>
      </c>
    </row>
    <row r="6731" spans="1:10" x14ac:dyDescent="0.3">
      <c r="A6731" s="151">
        <v>6730</v>
      </c>
      <c r="B6731" s="151" t="s">
        <v>14205</v>
      </c>
      <c r="C6731" s="151" t="s">
        <v>14206</v>
      </c>
      <c r="D6731" s="151" t="s">
        <v>14191</v>
      </c>
      <c r="E6731" s="151" t="s">
        <v>14192</v>
      </c>
      <c r="F6731" s="151">
        <v>8</v>
      </c>
      <c r="G6731" s="151" t="s">
        <v>1141</v>
      </c>
      <c r="H6731" s="153">
        <v>9</v>
      </c>
      <c r="I6731" s="151">
        <v>17</v>
      </c>
      <c r="J6731" s="154" t="s">
        <v>72</v>
      </c>
    </row>
    <row r="6732" spans="1:10" x14ac:dyDescent="0.3">
      <c r="A6732" s="151">
        <v>6731</v>
      </c>
      <c r="B6732" s="151" t="s">
        <v>14207</v>
      </c>
      <c r="C6732" s="151" t="s">
        <v>14208</v>
      </c>
      <c r="D6732" s="151" t="s">
        <v>14191</v>
      </c>
      <c r="E6732" s="151" t="s">
        <v>14192</v>
      </c>
      <c r="F6732" s="151">
        <v>8</v>
      </c>
      <c r="G6732" s="151" t="s">
        <v>1141</v>
      </c>
      <c r="H6732" s="153">
        <v>9</v>
      </c>
      <c r="I6732" s="151">
        <v>17</v>
      </c>
      <c r="J6732" s="154" t="s">
        <v>72</v>
      </c>
    </row>
    <row r="6733" spans="1:10" x14ac:dyDescent="0.3">
      <c r="A6733" s="151">
        <v>6732</v>
      </c>
      <c r="B6733" s="151" t="s">
        <v>14209</v>
      </c>
      <c r="C6733" s="151" t="s">
        <v>14210</v>
      </c>
      <c r="D6733" s="151" t="s">
        <v>14191</v>
      </c>
      <c r="E6733" s="151" t="s">
        <v>14192</v>
      </c>
      <c r="F6733" s="151">
        <v>8</v>
      </c>
      <c r="G6733" s="151" t="s">
        <v>1141</v>
      </c>
      <c r="H6733" s="153">
        <v>9</v>
      </c>
      <c r="I6733" s="151">
        <v>17</v>
      </c>
      <c r="J6733" s="154" t="s">
        <v>88</v>
      </c>
    </row>
    <row r="6734" spans="1:10" x14ac:dyDescent="0.3">
      <c r="A6734" s="151">
        <v>6733</v>
      </c>
      <c r="B6734" s="151" t="s">
        <v>14211</v>
      </c>
      <c r="C6734" s="151" t="s">
        <v>14212</v>
      </c>
      <c r="D6734" s="151" t="s">
        <v>14191</v>
      </c>
      <c r="E6734" s="151" t="s">
        <v>14192</v>
      </c>
      <c r="F6734" s="151">
        <v>8</v>
      </c>
      <c r="G6734" s="151" t="s">
        <v>1141</v>
      </c>
      <c r="H6734" s="153">
        <v>9</v>
      </c>
      <c r="I6734" s="151">
        <v>17</v>
      </c>
      <c r="J6734" s="154" t="s">
        <v>72</v>
      </c>
    </row>
    <row r="6735" spans="1:10" x14ac:dyDescent="0.3">
      <c r="A6735" s="151">
        <v>6734</v>
      </c>
      <c r="B6735" s="151" t="s">
        <v>14213</v>
      </c>
      <c r="C6735" s="151" t="s">
        <v>14214</v>
      </c>
      <c r="D6735" s="151" t="s">
        <v>14191</v>
      </c>
      <c r="E6735" s="151" t="s">
        <v>14192</v>
      </c>
      <c r="F6735" s="151">
        <v>8</v>
      </c>
      <c r="G6735" s="151" t="s">
        <v>1141</v>
      </c>
      <c r="H6735" s="153">
        <v>9</v>
      </c>
      <c r="I6735" s="151">
        <v>17</v>
      </c>
      <c r="J6735" s="154" t="s">
        <v>72</v>
      </c>
    </row>
    <row r="6736" spans="1:10" x14ac:dyDescent="0.3">
      <c r="A6736" s="151">
        <v>6735</v>
      </c>
      <c r="B6736" s="151" t="s">
        <v>14215</v>
      </c>
      <c r="C6736" s="151" t="s">
        <v>14216</v>
      </c>
      <c r="D6736" s="151" t="s">
        <v>14191</v>
      </c>
      <c r="E6736" s="151" t="s">
        <v>14192</v>
      </c>
      <c r="F6736" s="151">
        <v>8</v>
      </c>
      <c r="G6736" s="151" t="s">
        <v>1141</v>
      </c>
      <c r="H6736" s="153">
        <v>9</v>
      </c>
      <c r="I6736" s="151">
        <v>17</v>
      </c>
      <c r="J6736" s="154" t="s">
        <v>72</v>
      </c>
    </row>
    <row r="6737" spans="1:10" x14ac:dyDescent="0.3">
      <c r="A6737" s="151">
        <v>6736</v>
      </c>
      <c r="B6737" s="151" t="s">
        <v>14217</v>
      </c>
      <c r="C6737" s="151" t="s">
        <v>14218</v>
      </c>
      <c r="D6737" s="151" t="s">
        <v>14219</v>
      </c>
      <c r="E6737" s="151" t="s">
        <v>14220</v>
      </c>
      <c r="F6737" s="151">
        <v>8</v>
      </c>
      <c r="G6737" s="151" t="s">
        <v>1141</v>
      </c>
      <c r="H6737" s="153">
        <v>8</v>
      </c>
      <c r="I6737" s="151">
        <v>16</v>
      </c>
      <c r="J6737" s="154" t="s">
        <v>161</v>
      </c>
    </row>
    <row r="6738" spans="1:10" x14ac:dyDescent="0.3">
      <c r="A6738" s="151">
        <v>6737</v>
      </c>
      <c r="B6738" s="151" t="s">
        <v>14221</v>
      </c>
      <c r="C6738" s="151" t="s">
        <v>14222</v>
      </c>
      <c r="D6738" s="151" t="s">
        <v>14219</v>
      </c>
      <c r="E6738" s="151" t="s">
        <v>14220</v>
      </c>
      <c r="F6738" s="151">
        <v>8</v>
      </c>
      <c r="G6738" s="151" t="s">
        <v>1141</v>
      </c>
      <c r="H6738" s="153">
        <v>8</v>
      </c>
      <c r="I6738" s="151">
        <v>16</v>
      </c>
      <c r="J6738" s="154" t="s">
        <v>161</v>
      </c>
    </row>
    <row r="6739" spans="1:10" x14ac:dyDescent="0.3">
      <c r="A6739" s="151">
        <v>6738</v>
      </c>
      <c r="B6739" s="151" t="s">
        <v>14223</v>
      </c>
      <c r="C6739" s="151" t="s">
        <v>14224</v>
      </c>
      <c r="D6739" s="151" t="s">
        <v>14219</v>
      </c>
      <c r="E6739" s="151" t="s">
        <v>14220</v>
      </c>
      <c r="F6739" s="151">
        <v>8</v>
      </c>
      <c r="G6739" s="151" t="s">
        <v>1141</v>
      </c>
      <c r="H6739" s="153">
        <v>8</v>
      </c>
      <c r="I6739" s="151">
        <v>16</v>
      </c>
      <c r="J6739" s="154" t="s">
        <v>161</v>
      </c>
    </row>
    <row r="6740" spans="1:10" x14ac:dyDescent="0.3">
      <c r="A6740" s="151">
        <v>6739</v>
      </c>
      <c r="B6740" s="151" t="s">
        <v>14225</v>
      </c>
      <c r="C6740" s="151" t="s">
        <v>14226</v>
      </c>
      <c r="D6740" s="151" t="s">
        <v>14219</v>
      </c>
      <c r="E6740" s="151" t="s">
        <v>14220</v>
      </c>
      <c r="F6740" s="151">
        <v>8</v>
      </c>
      <c r="G6740" s="151" t="s">
        <v>1141</v>
      </c>
      <c r="H6740" s="153">
        <v>8</v>
      </c>
      <c r="I6740" s="151">
        <v>16</v>
      </c>
      <c r="J6740" s="154" t="s">
        <v>161</v>
      </c>
    </row>
    <row r="6741" spans="1:10" x14ac:dyDescent="0.3">
      <c r="A6741" s="151">
        <v>6740</v>
      </c>
      <c r="B6741" s="151" t="s">
        <v>14227</v>
      </c>
      <c r="C6741" s="151" t="s">
        <v>14228</v>
      </c>
      <c r="D6741" s="151" t="s">
        <v>14219</v>
      </c>
      <c r="E6741" s="151" t="s">
        <v>14220</v>
      </c>
      <c r="F6741" s="151">
        <v>8</v>
      </c>
      <c r="G6741" s="151" t="s">
        <v>1141</v>
      </c>
      <c r="H6741" s="153">
        <v>8</v>
      </c>
      <c r="I6741" s="151">
        <v>16</v>
      </c>
      <c r="J6741" s="154" t="s">
        <v>161</v>
      </c>
    </row>
    <row r="6742" spans="1:10" x14ac:dyDescent="0.3">
      <c r="A6742" s="151">
        <v>6741</v>
      </c>
      <c r="B6742" s="151" t="s">
        <v>14229</v>
      </c>
      <c r="C6742" s="151" t="s">
        <v>14230</v>
      </c>
      <c r="D6742" s="151" t="s">
        <v>14219</v>
      </c>
      <c r="E6742" s="151" t="s">
        <v>14220</v>
      </c>
      <c r="F6742" s="151">
        <v>8</v>
      </c>
      <c r="G6742" s="151" t="s">
        <v>1141</v>
      </c>
      <c r="H6742" s="153">
        <v>8</v>
      </c>
      <c r="I6742" s="151">
        <v>16</v>
      </c>
      <c r="J6742" s="154" t="s">
        <v>161</v>
      </c>
    </row>
    <row r="6743" spans="1:10" x14ac:dyDescent="0.3">
      <c r="A6743" s="151">
        <v>6742</v>
      </c>
      <c r="B6743" s="151" t="s">
        <v>14231</v>
      </c>
      <c r="C6743" s="151" t="s">
        <v>14232</v>
      </c>
      <c r="D6743" s="151" t="s">
        <v>14219</v>
      </c>
      <c r="E6743" s="151" t="s">
        <v>14220</v>
      </c>
      <c r="F6743" s="151">
        <v>8</v>
      </c>
      <c r="G6743" s="151" t="s">
        <v>1141</v>
      </c>
      <c r="H6743" s="153">
        <v>8</v>
      </c>
      <c r="I6743" s="151">
        <v>16</v>
      </c>
      <c r="J6743" s="154" t="s">
        <v>161</v>
      </c>
    </row>
    <row r="6744" spans="1:10" x14ac:dyDescent="0.3">
      <c r="A6744" s="151">
        <v>6743</v>
      </c>
      <c r="B6744" s="151" t="s">
        <v>14233</v>
      </c>
      <c r="C6744" s="151" t="s">
        <v>14234</v>
      </c>
      <c r="D6744" s="151" t="s">
        <v>14219</v>
      </c>
      <c r="E6744" s="151" t="s">
        <v>14220</v>
      </c>
      <c r="F6744" s="151">
        <v>8</v>
      </c>
      <c r="G6744" s="151" t="s">
        <v>1141</v>
      </c>
      <c r="H6744" s="153">
        <v>7</v>
      </c>
      <c r="I6744" s="151">
        <v>14</v>
      </c>
      <c r="J6744" s="154" t="s">
        <v>75</v>
      </c>
    </row>
    <row r="6745" spans="1:10" x14ac:dyDescent="0.3">
      <c r="A6745" s="151">
        <v>6744</v>
      </c>
      <c r="B6745" s="151" t="s">
        <v>14235</v>
      </c>
      <c r="C6745" s="151" t="s">
        <v>14236</v>
      </c>
      <c r="D6745" s="151" t="s">
        <v>14219</v>
      </c>
      <c r="E6745" s="151" t="s">
        <v>14220</v>
      </c>
      <c r="F6745" s="151">
        <v>8</v>
      </c>
      <c r="G6745" s="151" t="s">
        <v>1141</v>
      </c>
      <c r="H6745" s="153">
        <v>7</v>
      </c>
      <c r="I6745" s="151">
        <v>14</v>
      </c>
      <c r="J6745" s="154" t="s">
        <v>75</v>
      </c>
    </row>
    <row r="6746" spans="1:10" x14ac:dyDescent="0.3">
      <c r="A6746" s="151">
        <v>6745</v>
      </c>
      <c r="B6746" s="151" t="s">
        <v>14237</v>
      </c>
      <c r="C6746" s="151" t="s">
        <v>14238</v>
      </c>
      <c r="D6746" s="151" t="s">
        <v>14219</v>
      </c>
      <c r="E6746" s="151" t="s">
        <v>14220</v>
      </c>
      <c r="F6746" s="151">
        <v>8</v>
      </c>
      <c r="G6746" s="151" t="s">
        <v>1141</v>
      </c>
      <c r="H6746" s="153">
        <v>7</v>
      </c>
      <c r="I6746" s="151">
        <v>14</v>
      </c>
      <c r="J6746" s="154" t="s">
        <v>75</v>
      </c>
    </row>
    <row r="6747" spans="1:10" x14ac:dyDescent="0.3">
      <c r="A6747" s="151">
        <v>6746</v>
      </c>
      <c r="B6747" s="151" t="s">
        <v>14239</v>
      </c>
      <c r="C6747" s="151" t="s">
        <v>14240</v>
      </c>
      <c r="D6747" s="151" t="s">
        <v>14219</v>
      </c>
      <c r="E6747" s="151" t="s">
        <v>14220</v>
      </c>
      <c r="F6747" s="151">
        <v>8</v>
      </c>
      <c r="G6747" s="151" t="s">
        <v>1141</v>
      </c>
      <c r="H6747" s="153">
        <v>7</v>
      </c>
      <c r="I6747" s="151">
        <v>14</v>
      </c>
      <c r="J6747" s="154" t="s">
        <v>75</v>
      </c>
    </row>
    <row r="6748" spans="1:10" x14ac:dyDescent="0.3">
      <c r="A6748" s="151">
        <v>6747</v>
      </c>
      <c r="B6748" s="151" t="s">
        <v>14241</v>
      </c>
      <c r="C6748" s="151" t="s">
        <v>14242</v>
      </c>
      <c r="D6748" s="151" t="s">
        <v>14219</v>
      </c>
      <c r="E6748" s="151" t="s">
        <v>14220</v>
      </c>
      <c r="F6748" s="151">
        <v>8</v>
      </c>
      <c r="G6748" s="151" t="s">
        <v>1141</v>
      </c>
      <c r="H6748" s="153">
        <v>7</v>
      </c>
      <c r="I6748" s="151">
        <v>14</v>
      </c>
      <c r="J6748" s="154" t="s">
        <v>75</v>
      </c>
    </row>
    <row r="6749" spans="1:10" x14ac:dyDescent="0.3">
      <c r="A6749" s="151">
        <v>6748</v>
      </c>
      <c r="B6749" s="151" t="s">
        <v>14243</v>
      </c>
      <c r="C6749" s="151" t="s">
        <v>14244</v>
      </c>
      <c r="D6749" s="151" t="s">
        <v>14219</v>
      </c>
      <c r="E6749" s="151" t="s">
        <v>14220</v>
      </c>
      <c r="F6749" s="151">
        <v>8</v>
      </c>
      <c r="G6749" s="151" t="s">
        <v>1141</v>
      </c>
      <c r="H6749" s="153">
        <v>7</v>
      </c>
      <c r="I6749" s="151">
        <v>14</v>
      </c>
      <c r="J6749" s="154" t="s">
        <v>75</v>
      </c>
    </row>
    <row r="6750" spans="1:10" x14ac:dyDescent="0.3">
      <c r="A6750" s="151">
        <v>6749</v>
      </c>
      <c r="B6750" s="151" t="s">
        <v>14245</v>
      </c>
      <c r="C6750" s="151" t="s">
        <v>14246</v>
      </c>
      <c r="D6750" s="151" t="s">
        <v>14219</v>
      </c>
      <c r="E6750" s="151" t="s">
        <v>14220</v>
      </c>
      <c r="F6750" s="151">
        <v>8</v>
      </c>
      <c r="G6750" s="151" t="s">
        <v>1141</v>
      </c>
      <c r="H6750" s="153">
        <v>7</v>
      </c>
      <c r="I6750" s="151">
        <v>14</v>
      </c>
      <c r="J6750" s="154" t="s">
        <v>75</v>
      </c>
    </row>
    <row r="6751" spans="1:10" x14ac:dyDescent="0.3">
      <c r="A6751" s="151">
        <v>6750</v>
      </c>
      <c r="B6751" s="151" t="s">
        <v>14247</v>
      </c>
      <c r="C6751" s="151" t="s">
        <v>14248</v>
      </c>
      <c r="D6751" s="151" t="s">
        <v>14219</v>
      </c>
      <c r="E6751" s="151" t="s">
        <v>14220</v>
      </c>
      <c r="F6751" s="151">
        <v>8</v>
      </c>
      <c r="G6751" s="151" t="s">
        <v>1141</v>
      </c>
      <c r="H6751" s="153">
        <v>9</v>
      </c>
      <c r="I6751" s="151">
        <v>17</v>
      </c>
      <c r="J6751" s="154" t="s">
        <v>72</v>
      </c>
    </row>
    <row r="6752" spans="1:10" x14ac:dyDescent="0.3">
      <c r="A6752" s="151">
        <v>6751</v>
      </c>
      <c r="B6752" s="151" t="s">
        <v>14249</v>
      </c>
      <c r="C6752" s="151" t="s">
        <v>14250</v>
      </c>
      <c r="D6752" s="151" t="s">
        <v>14219</v>
      </c>
      <c r="E6752" s="151" t="s">
        <v>14220</v>
      </c>
      <c r="F6752" s="151">
        <v>8</v>
      </c>
      <c r="G6752" s="151" t="s">
        <v>1141</v>
      </c>
      <c r="H6752" s="153">
        <v>7</v>
      </c>
      <c r="I6752" s="151">
        <v>14</v>
      </c>
      <c r="J6752" s="154" t="s">
        <v>75</v>
      </c>
    </row>
    <row r="6753" spans="1:10" x14ac:dyDescent="0.3">
      <c r="A6753" s="151">
        <v>6752</v>
      </c>
      <c r="B6753" s="151" t="s">
        <v>14251</v>
      </c>
      <c r="C6753" s="151" t="s">
        <v>14252</v>
      </c>
      <c r="D6753" s="151" t="s">
        <v>14219</v>
      </c>
      <c r="E6753" s="151" t="s">
        <v>14220</v>
      </c>
      <c r="F6753" s="151">
        <v>8</v>
      </c>
      <c r="G6753" s="151" t="s">
        <v>1141</v>
      </c>
      <c r="H6753" s="153">
        <v>7</v>
      </c>
      <c r="I6753" s="151">
        <v>14</v>
      </c>
      <c r="J6753" s="154" t="s">
        <v>75</v>
      </c>
    </row>
    <row r="6754" spans="1:10" x14ac:dyDescent="0.3">
      <c r="A6754" s="151">
        <v>6753</v>
      </c>
      <c r="B6754" s="151" t="s">
        <v>14253</v>
      </c>
      <c r="C6754" s="151" t="s">
        <v>14254</v>
      </c>
      <c r="D6754" s="151" t="s">
        <v>14219</v>
      </c>
      <c r="E6754" s="151" t="s">
        <v>14220</v>
      </c>
      <c r="F6754" s="151">
        <v>8</v>
      </c>
      <c r="G6754" s="151" t="s">
        <v>1141</v>
      </c>
      <c r="H6754" s="153">
        <v>7</v>
      </c>
      <c r="I6754" s="151">
        <v>14</v>
      </c>
      <c r="J6754" s="154" t="s">
        <v>75</v>
      </c>
    </row>
    <row r="6755" spans="1:10" x14ac:dyDescent="0.3">
      <c r="A6755" s="151">
        <v>6754</v>
      </c>
      <c r="B6755" s="151" t="s">
        <v>14255</v>
      </c>
      <c r="C6755" s="151" t="s">
        <v>14256</v>
      </c>
      <c r="D6755" s="151" t="s">
        <v>14257</v>
      </c>
      <c r="E6755" s="151" t="s">
        <v>14258</v>
      </c>
      <c r="F6755" s="151">
        <v>8</v>
      </c>
      <c r="G6755" s="151" t="s">
        <v>1141</v>
      </c>
      <c r="H6755" s="153">
        <v>8</v>
      </c>
      <c r="I6755" s="151">
        <v>16</v>
      </c>
      <c r="J6755" s="154" t="s">
        <v>161</v>
      </c>
    </row>
    <row r="6756" spans="1:10" x14ac:dyDescent="0.3">
      <c r="A6756" s="151">
        <v>6755</v>
      </c>
      <c r="B6756" s="151" t="s">
        <v>14259</v>
      </c>
      <c r="C6756" s="151" t="s">
        <v>14260</v>
      </c>
      <c r="D6756" s="151" t="s">
        <v>14257</v>
      </c>
      <c r="E6756" s="151" t="s">
        <v>14258</v>
      </c>
      <c r="F6756" s="151">
        <v>8</v>
      </c>
      <c r="G6756" s="151" t="s">
        <v>1141</v>
      </c>
      <c r="H6756" s="153">
        <v>8</v>
      </c>
      <c r="I6756" s="151">
        <v>16</v>
      </c>
      <c r="J6756" s="154" t="s">
        <v>161</v>
      </c>
    </row>
    <row r="6757" spans="1:10" x14ac:dyDescent="0.3">
      <c r="A6757" s="151">
        <v>6756</v>
      </c>
      <c r="B6757" s="151" t="s">
        <v>14261</v>
      </c>
      <c r="C6757" s="151" t="s">
        <v>14262</v>
      </c>
      <c r="D6757" s="151" t="s">
        <v>14257</v>
      </c>
      <c r="E6757" s="151" t="s">
        <v>14258</v>
      </c>
      <c r="F6757" s="151">
        <v>8</v>
      </c>
      <c r="G6757" s="151" t="s">
        <v>1141</v>
      </c>
      <c r="H6757" s="153">
        <v>8</v>
      </c>
      <c r="I6757" s="151">
        <v>16</v>
      </c>
      <c r="J6757" s="154" t="s">
        <v>161</v>
      </c>
    </row>
    <row r="6758" spans="1:10" x14ac:dyDescent="0.3">
      <c r="A6758" s="151">
        <v>6757</v>
      </c>
      <c r="B6758" s="151" t="s">
        <v>14263</v>
      </c>
      <c r="C6758" s="151" t="s">
        <v>14264</v>
      </c>
      <c r="D6758" s="151" t="s">
        <v>14257</v>
      </c>
      <c r="E6758" s="151" t="s">
        <v>14258</v>
      </c>
      <c r="F6758" s="151">
        <v>8</v>
      </c>
      <c r="G6758" s="151" t="s">
        <v>1141</v>
      </c>
      <c r="H6758" s="153">
        <v>8</v>
      </c>
      <c r="I6758" s="151">
        <v>16</v>
      </c>
      <c r="J6758" s="154" t="s">
        <v>161</v>
      </c>
    </row>
    <row r="6759" spans="1:10" x14ac:dyDescent="0.3">
      <c r="A6759" s="151">
        <v>6758</v>
      </c>
      <c r="B6759" s="151" t="s">
        <v>14265</v>
      </c>
      <c r="C6759" s="151" t="s">
        <v>14266</v>
      </c>
      <c r="D6759" s="151" t="s">
        <v>14257</v>
      </c>
      <c r="E6759" s="151" t="s">
        <v>14258</v>
      </c>
      <c r="F6759" s="151">
        <v>8</v>
      </c>
      <c r="G6759" s="151" t="s">
        <v>1141</v>
      </c>
      <c r="H6759" s="153">
        <v>8</v>
      </c>
      <c r="I6759" s="151">
        <v>16</v>
      </c>
      <c r="J6759" s="154" t="s">
        <v>161</v>
      </c>
    </row>
    <row r="6760" spans="1:10" x14ac:dyDescent="0.3">
      <c r="A6760" s="151">
        <v>6759</v>
      </c>
      <c r="B6760" s="151" t="s">
        <v>14267</v>
      </c>
      <c r="C6760" s="151" t="s">
        <v>14268</v>
      </c>
      <c r="D6760" s="151" t="s">
        <v>14257</v>
      </c>
      <c r="E6760" s="151" t="s">
        <v>14258</v>
      </c>
      <c r="F6760" s="151">
        <v>8</v>
      </c>
      <c r="G6760" s="151" t="s">
        <v>1141</v>
      </c>
      <c r="H6760" s="153">
        <v>8</v>
      </c>
      <c r="I6760" s="151">
        <v>16</v>
      </c>
      <c r="J6760" s="154" t="s">
        <v>161</v>
      </c>
    </row>
    <row r="6761" spans="1:10" x14ac:dyDescent="0.3">
      <c r="A6761" s="151">
        <v>6760</v>
      </c>
      <c r="B6761" s="151" t="s">
        <v>14269</v>
      </c>
      <c r="C6761" s="151" t="s">
        <v>14270</v>
      </c>
      <c r="D6761" s="151" t="s">
        <v>14257</v>
      </c>
      <c r="E6761" s="151" t="s">
        <v>14258</v>
      </c>
      <c r="F6761" s="151">
        <v>8</v>
      </c>
      <c r="G6761" s="151" t="s">
        <v>1141</v>
      </c>
      <c r="H6761" s="153">
        <v>8</v>
      </c>
      <c r="I6761" s="151">
        <v>16</v>
      </c>
      <c r="J6761" s="154" t="s">
        <v>161</v>
      </c>
    </row>
    <row r="6762" spans="1:10" x14ac:dyDescent="0.3">
      <c r="A6762" s="151">
        <v>6761</v>
      </c>
      <c r="B6762" s="151" t="s">
        <v>14271</v>
      </c>
      <c r="C6762" s="151" t="s">
        <v>14272</v>
      </c>
      <c r="D6762" s="151" t="s">
        <v>14257</v>
      </c>
      <c r="E6762" s="151" t="s">
        <v>14258</v>
      </c>
      <c r="F6762" s="151">
        <v>8</v>
      </c>
      <c r="G6762" s="151" t="s">
        <v>1141</v>
      </c>
      <c r="H6762" s="153">
        <v>9</v>
      </c>
      <c r="I6762" s="151">
        <v>17</v>
      </c>
      <c r="J6762" s="154" t="s">
        <v>72</v>
      </c>
    </row>
    <row r="6763" spans="1:10" x14ac:dyDescent="0.3">
      <c r="A6763" s="151">
        <v>6762</v>
      </c>
      <c r="B6763" s="151" t="s">
        <v>14273</v>
      </c>
      <c r="C6763" s="151" t="s">
        <v>14274</v>
      </c>
      <c r="D6763" s="151" t="s">
        <v>14257</v>
      </c>
      <c r="E6763" s="151" t="s">
        <v>14258</v>
      </c>
      <c r="F6763" s="151">
        <v>8</v>
      </c>
      <c r="G6763" s="151" t="s">
        <v>1141</v>
      </c>
      <c r="H6763" s="153">
        <v>8</v>
      </c>
      <c r="I6763" s="151">
        <v>16</v>
      </c>
      <c r="J6763" s="154" t="s">
        <v>161</v>
      </c>
    </row>
    <row r="6764" spans="1:10" x14ac:dyDescent="0.3">
      <c r="A6764" s="151">
        <v>6763</v>
      </c>
      <c r="B6764" s="151" t="s">
        <v>14275</v>
      </c>
      <c r="C6764" s="151" t="s">
        <v>14276</v>
      </c>
      <c r="D6764" s="151" t="s">
        <v>14257</v>
      </c>
      <c r="E6764" s="151" t="s">
        <v>14258</v>
      </c>
      <c r="F6764" s="151">
        <v>8</v>
      </c>
      <c r="G6764" s="151" t="s">
        <v>1141</v>
      </c>
      <c r="H6764" s="153">
        <v>8</v>
      </c>
      <c r="I6764" s="151">
        <v>16</v>
      </c>
      <c r="J6764" s="154" t="s">
        <v>161</v>
      </c>
    </row>
    <row r="6765" spans="1:10" x14ac:dyDescent="0.3">
      <c r="A6765" s="151">
        <v>6764</v>
      </c>
      <c r="B6765" s="151" t="s">
        <v>14277</v>
      </c>
      <c r="C6765" s="151" t="s">
        <v>14278</v>
      </c>
      <c r="D6765" s="151" t="s">
        <v>14279</v>
      </c>
      <c r="E6765" s="151" t="s">
        <v>14280</v>
      </c>
      <c r="F6765" s="151">
        <v>8</v>
      </c>
      <c r="G6765" s="151" t="s">
        <v>1141</v>
      </c>
      <c r="H6765" s="153">
        <v>8</v>
      </c>
      <c r="I6765" s="151">
        <v>16</v>
      </c>
      <c r="J6765" s="154" t="s">
        <v>161</v>
      </c>
    </row>
    <row r="6766" spans="1:10" x14ac:dyDescent="0.3">
      <c r="A6766" s="151">
        <v>6765</v>
      </c>
      <c r="B6766" s="151" t="s">
        <v>14281</v>
      </c>
      <c r="C6766" s="151" t="s">
        <v>14282</v>
      </c>
      <c r="D6766" s="151" t="s">
        <v>14279</v>
      </c>
      <c r="E6766" s="151" t="s">
        <v>14280</v>
      </c>
      <c r="F6766" s="151">
        <v>8</v>
      </c>
      <c r="G6766" s="151" t="s">
        <v>1141</v>
      </c>
      <c r="H6766" s="153">
        <v>8</v>
      </c>
      <c r="I6766" s="151">
        <v>16</v>
      </c>
      <c r="J6766" s="154" t="s">
        <v>161</v>
      </c>
    </row>
    <row r="6767" spans="1:10" x14ac:dyDescent="0.3">
      <c r="A6767" s="151">
        <v>6766</v>
      </c>
      <c r="B6767" s="151" t="s">
        <v>14283</v>
      </c>
      <c r="C6767" s="151" t="s">
        <v>14284</v>
      </c>
      <c r="D6767" s="151" t="s">
        <v>14279</v>
      </c>
      <c r="E6767" s="151" t="s">
        <v>14280</v>
      </c>
      <c r="F6767" s="151">
        <v>8</v>
      </c>
      <c r="G6767" s="151" t="s">
        <v>1141</v>
      </c>
      <c r="H6767" s="153">
        <v>8</v>
      </c>
      <c r="I6767" s="151">
        <v>16</v>
      </c>
      <c r="J6767" s="154" t="s">
        <v>161</v>
      </c>
    </row>
    <row r="6768" spans="1:10" x14ac:dyDescent="0.3">
      <c r="A6768" s="151">
        <v>6767</v>
      </c>
      <c r="B6768" s="151" t="s">
        <v>14285</v>
      </c>
      <c r="C6768" s="151" t="s">
        <v>14286</v>
      </c>
      <c r="D6768" s="151" t="s">
        <v>14279</v>
      </c>
      <c r="E6768" s="151" t="s">
        <v>14280</v>
      </c>
      <c r="F6768" s="151">
        <v>8</v>
      </c>
      <c r="G6768" s="151" t="s">
        <v>1141</v>
      </c>
      <c r="H6768" s="153">
        <v>8</v>
      </c>
      <c r="I6768" s="151">
        <v>16</v>
      </c>
      <c r="J6768" s="154" t="s">
        <v>161</v>
      </c>
    </row>
    <row r="6769" spans="1:10" x14ac:dyDescent="0.3">
      <c r="A6769" s="151">
        <v>6768</v>
      </c>
      <c r="B6769" s="151" t="s">
        <v>14287</v>
      </c>
      <c r="C6769" s="151" t="s">
        <v>14288</v>
      </c>
      <c r="D6769" s="151" t="s">
        <v>14279</v>
      </c>
      <c r="E6769" s="151" t="s">
        <v>14280</v>
      </c>
      <c r="F6769" s="151">
        <v>8</v>
      </c>
      <c r="G6769" s="151" t="s">
        <v>1141</v>
      </c>
      <c r="H6769" s="153">
        <v>8</v>
      </c>
      <c r="I6769" s="151">
        <v>16</v>
      </c>
      <c r="J6769" s="154" t="s">
        <v>161</v>
      </c>
    </row>
    <row r="6770" spans="1:10" x14ac:dyDescent="0.3">
      <c r="A6770" s="151">
        <v>6769</v>
      </c>
      <c r="B6770" s="151" t="s">
        <v>14289</v>
      </c>
      <c r="C6770" s="151" t="s">
        <v>14290</v>
      </c>
      <c r="D6770" s="151" t="s">
        <v>14279</v>
      </c>
      <c r="E6770" s="151" t="s">
        <v>14280</v>
      </c>
      <c r="F6770" s="151">
        <v>8</v>
      </c>
      <c r="G6770" s="151" t="s">
        <v>1141</v>
      </c>
      <c r="H6770" s="153">
        <v>8</v>
      </c>
      <c r="I6770" s="151">
        <v>16</v>
      </c>
      <c r="J6770" s="154" t="s">
        <v>161</v>
      </c>
    </row>
    <row r="6771" spans="1:10" x14ac:dyDescent="0.3">
      <c r="A6771" s="151">
        <v>6770</v>
      </c>
      <c r="B6771" s="151" t="s">
        <v>14291</v>
      </c>
      <c r="C6771" s="151" t="s">
        <v>14292</v>
      </c>
      <c r="D6771" s="151" t="s">
        <v>14279</v>
      </c>
      <c r="E6771" s="151" t="s">
        <v>14280</v>
      </c>
      <c r="F6771" s="151">
        <v>8</v>
      </c>
      <c r="G6771" s="151" t="s">
        <v>1141</v>
      </c>
      <c r="H6771" s="153">
        <v>8</v>
      </c>
      <c r="I6771" s="151">
        <v>16</v>
      </c>
      <c r="J6771" s="154" t="s">
        <v>161</v>
      </c>
    </row>
    <row r="6772" spans="1:10" x14ac:dyDescent="0.3">
      <c r="A6772" s="151">
        <v>6771</v>
      </c>
      <c r="B6772" s="151" t="s">
        <v>14293</v>
      </c>
      <c r="C6772" s="151" t="s">
        <v>14294</v>
      </c>
      <c r="D6772" s="151" t="s">
        <v>14279</v>
      </c>
      <c r="E6772" s="151" t="s">
        <v>14280</v>
      </c>
      <c r="F6772" s="151">
        <v>8</v>
      </c>
      <c r="G6772" s="151" t="s">
        <v>1141</v>
      </c>
      <c r="H6772" s="153">
        <v>8</v>
      </c>
      <c r="I6772" s="151">
        <v>16</v>
      </c>
      <c r="J6772" s="154" t="s">
        <v>161</v>
      </c>
    </row>
    <row r="6773" spans="1:10" x14ac:dyDescent="0.3">
      <c r="A6773" s="151">
        <v>6772</v>
      </c>
      <c r="B6773" s="151" t="s">
        <v>14295</v>
      </c>
      <c r="C6773" s="151" t="s">
        <v>14296</v>
      </c>
      <c r="D6773" s="151" t="s">
        <v>14279</v>
      </c>
      <c r="E6773" s="151" t="s">
        <v>14280</v>
      </c>
      <c r="F6773" s="151">
        <v>8</v>
      </c>
      <c r="G6773" s="151" t="s">
        <v>1141</v>
      </c>
      <c r="H6773" s="153">
        <v>8</v>
      </c>
      <c r="I6773" s="151">
        <v>16</v>
      </c>
      <c r="J6773" s="154" t="s">
        <v>161</v>
      </c>
    </row>
    <row r="6774" spans="1:10" x14ac:dyDescent="0.3">
      <c r="A6774" s="151">
        <v>6773</v>
      </c>
      <c r="B6774" s="151" t="s">
        <v>14297</v>
      </c>
      <c r="C6774" s="151" t="s">
        <v>14298</v>
      </c>
      <c r="D6774" s="151" t="s">
        <v>14279</v>
      </c>
      <c r="E6774" s="151" t="s">
        <v>14280</v>
      </c>
      <c r="F6774" s="151">
        <v>8</v>
      </c>
      <c r="G6774" s="151" t="s">
        <v>1141</v>
      </c>
      <c r="H6774" s="153">
        <v>8</v>
      </c>
      <c r="I6774" s="151">
        <v>16</v>
      </c>
      <c r="J6774" s="154" t="s">
        <v>161</v>
      </c>
    </row>
    <row r="6775" spans="1:10" x14ac:dyDescent="0.3">
      <c r="A6775" s="151">
        <v>6774</v>
      </c>
      <c r="B6775" s="151" t="s">
        <v>14299</v>
      </c>
      <c r="C6775" s="151" t="s">
        <v>14300</v>
      </c>
      <c r="D6775" s="151" t="s">
        <v>14279</v>
      </c>
      <c r="E6775" s="151" t="s">
        <v>14280</v>
      </c>
      <c r="F6775" s="151">
        <v>8</v>
      </c>
      <c r="G6775" s="151" t="s">
        <v>1141</v>
      </c>
      <c r="H6775" s="153">
        <v>8</v>
      </c>
      <c r="I6775" s="151">
        <v>16</v>
      </c>
      <c r="J6775" s="154" t="s">
        <v>161</v>
      </c>
    </row>
    <row r="6776" spans="1:10" x14ac:dyDescent="0.3">
      <c r="A6776" s="151">
        <v>6775</v>
      </c>
      <c r="B6776" s="151" t="s">
        <v>14301</v>
      </c>
      <c r="C6776" s="151" t="s">
        <v>14302</v>
      </c>
      <c r="D6776" s="151" t="s">
        <v>14279</v>
      </c>
      <c r="E6776" s="151" t="s">
        <v>14280</v>
      </c>
      <c r="F6776" s="151">
        <v>8</v>
      </c>
      <c r="G6776" s="151" t="s">
        <v>1141</v>
      </c>
      <c r="H6776" s="153">
        <v>8</v>
      </c>
      <c r="I6776" s="151">
        <v>16</v>
      </c>
      <c r="J6776" s="154" t="s">
        <v>161</v>
      </c>
    </row>
    <row r="6777" spans="1:10" x14ac:dyDescent="0.3">
      <c r="A6777" s="151">
        <v>6776</v>
      </c>
      <c r="B6777" s="151" t="s">
        <v>14303</v>
      </c>
      <c r="C6777" s="151" t="s">
        <v>14304</v>
      </c>
      <c r="D6777" s="151" t="s">
        <v>14279</v>
      </c>
      <c r="E6777" s="151" t="s">
        <v>14280</v>
      </c>
      <c r="F6777" s="151">
        <v>8</v>
      </c>
      <c r="G6777" s="151" t="s">
        <v>1141</v>
      </c>
      <c r="H6777" s="153">
        <v>8</v>
      </c>
      <c r="I6777" s="151">
        <v>16</v>
      </c>
      <c r="J6777" s="154" t="s">
        <v>161</v>
      </c>
    </row>
    <row r="6778" spans="1:10" x14ac:dyDescent="0.3">
      <c r="A6778" s="151">
        <v>6777</v>
      </c>
      <c r="B6778" s="151" t="s">
        <v>14305</v>
      </c>
      <c r="C6778" s="151" t="s">
        <v>14306</v>
      </c>
      <c r="D6778" s="151" t="s">
        <v>14307</v>
      </c>
      <c r="E6778" s="151" t="s">
        <v>14308</v>
      </c>
      <c r="F6778" s="151">
        <v>8</v>
      </c>
      <c r="G6778" s="151" t="s">
        <v>1141</v>
      </c>
      <c r="H6778" s="153">
        <v>9</v>
      </c>
      <c r="I6778" s="151">
        <v>17</v>
      </c>
      <c r="J6778" s="154" t="s">
        <v>72</v>
      </c>
    </row>
    <row r="6779" spans="1:10" x14ac:dyDescent="0.3">
      <c r="A6779" s="151">
        <v>6778</v>
      </c>
      <c r="B6779" s="151" t="s">
        <v>14309</v>
      </c>
      <c r="C6779" s="151" t="s">
        <v>14310</v>
      </c>
      <c r="D6779" s="151" t="s">
        <v>14307</v>
      </c>
      <c r="E6779" s="151" t="s">
        <v>14308</v>
      </c>
      <c r="F6779" s="151">
        <v>8</v>
      </c>
      <c r="G6779" s="151" t="s">
        <v>1141</v>
      </c>
      <c r="H6779" s="153">
        <v>9</v>
      </c>
      <c r="I6779" s="151">
        <v>17</v>
      </c>
      <c r="J6779" s="154" t="s">
        <v>72</v>
      </c>
    </row>
    <row r="6780" spans="1:10" x14ac:dyDescent="0.3">
      <c r="A6780" s="151">
        <v>6779</v>
      </c>
      <c r="B6780" s="151" t="s">
        <v>14311</v>
      </c>
      <c r="C6780" s="151" t="s">
        <v>14312</v>
      </c>
      <c r="D6780" s="151" t="s">
        <v>14307</v>
      </c>
      <c r="E6780" s="151" t="s">
        <v>14308</v>
      </c>
      <c r="F6780" s="151">
        <v>8</v>
      </c>
      <c r="G6780" s="151" t="s">
        <v>1141</v>
      </c>
      <c r="H6780" s="153">
        <v>9</v>
      </c>
      <c r="I6780" s="151">
        <v>17</v>
      </c>
      <c r="J6780" s="154" t="s">
        <v>72</v>
      </c>
    </row>
    <row r="6781" spans="1:10" x14ac:dyDescent="0.3">
      <c r="A6781" s="151">
        <v>6780</v>
      </c>
      <c r="B6781" s="151" t="s">
        <v>14313</v>
      </c>
      <c r="C6781" s="151" t="s">
        <v>14314</v>
      </c>
      <c r="D6781" s="151" t="s">
        <v>14307</v>
      </c>
      <c r="E6781" s="151" t="s">
        <v>14308</v>
      </c>
      <c r="F6781" s="151">
        <v>8</v>
      </c>
      <c r="G6781" s="151" t="s">
        <v>1141</v>
      </c>
      <c r="H6781" s="153">
        <v>7</v>
      </c>
      <c r="I6781" s="151">
        <v>14</v>
      </c>
      <c r="J6781" s="154" t="s">
        <v>75</v>
      </c>
    </row>
    <row r="6782" spans="1:10" x14ac:dyDescent="0.3">
      <c r="A6782" s="151">
        <v>6781</v>
      </c>
      <c r="B6782" s="151" t="s">
        <v>14315</v>
      </c>
      <c r="C6782" s="151" t="s">
        <v>14316</v>
      </c>
      <c r="D6782" s="151" t="s">
        <v>14307</v>
      </c>
      <c r="E6782" s="151" t="s">
        <v>14308</v>
      </c>
      <c r="F6782" s="151">
        <v>8</v>
      </c>
      <c r="G6782" s="151" t="s">
        <v>1141</v>
      </c>
      <c r="H6782" s="153">
        <v>7</v>
      </c>
      <c r="I6782" s="151">
        <v>14</v>
      </c>
      <c r="J6782" s="154" t="s">
        <v>75</v>
      </c>
    </row>
    <row r="6783" spans="1:10" x14ac:dyDescent="0.3">
      <c r="A6783" s="151">
        <v>6782</v>
      </c>
      <c r="B6783" s="151" t="s">
        <v>14317</v>
      </c>
      <c r="C6783" s="151" t="s">
        <v>14318</v>
      </c>
      <c r="D6783" s="151" t="s">
        <v>14307</v>
      </c>
      <c r="E6783" s="151" t="s">
        <v>14308</v>
      </c>
      <c r="F6783" s="151">
        <v>8</v>
      </c>
      <c r="G6783" s="151" t="s">
        <v>1141</v>
      </c>
      <c r="H6783" s="153">
        <v>8</v>
      </c>
      <c r="I6783" s="151">
        <v>16</v>
      </c>
      <c r="J6783" s="154" t="s">
        <v>161</v>
      </c>
    </row>
    <row r="6784" spans="1:10" x14ac:dyDescent="0.3">
      <c r="A6784" s="151">
        <v>6783</v>
      </c>
      <c r="B6784" s="151" t="s">
        <v>14319</v>
      </c>
      <c r="C6784" s="151" t="s">
        <v>14320</v>
      </c>
      <c r="D6784" s="151" t="s">
        <v>14307</v>
      </c>
      <c r="E6784" s="151" t="s">
        <v>14308</v>
      </c>
      <c r="F6784" s="151">
        <v>8</v>
      </c>
      <c r="G6784" s="151" t="s">
        <v>1141</v>
      </c>
      <c r="H6784" s="153">
        <v>7</v>
      </c>
      <c r="I6784" s="151">
        <v>14</v>
      </c>
      <c r="J6784" s="154" t="s">
        <v>75</v>
      </c>
    </row>
    <row r="6785" spans="1:10" x14ac:dyDescent="0.3">
      <c r="A6785" s="151">
        <v>6784</v>
      </c>
      <c r="B6785" s="151" t="s">
        <v>14321</v>
      </c>
      <c r="C6785" s="151" t="s">
        <v>14322</v>
      </c>
      <c r="D6785" s="151" t="s">
        <v>14307</v>
      </c>
      <c r="E6785" s="151" t="s">
        <v>14308</v>
      </c>
      <c r="F6785" s="151">
        <v>8</v>
      </c>
      <c r="G6785" s="151" t="s">
        <v>1141</v>
      </c>
      <c r="H6785" s="153">
        <v>7</v>
      </c>
      <c r="I6785" s="151">
        <v>14</v>
      </c>
      <c r="J6785" s="154" t="s">
        <v>75</v>
      </c>
    </row>
    <row r="6786" spans="1:10" x14ac:dyDescent="0.3">
      <c r="A6786" s="151">
        <v>6785</v>
      </c>
      <c r="B6786" s="151" t="s">
        <v>14323</v>
      </c>
      <c r="C6786" s="151" t="s">
        <v>14324</v>
      </c>
      <c r="D6786" s="151" t="s">
        <v>14307</v>
      </c>
      <c r="E6786" s="151" t="s">
        <v>14308</v>
      </c>
      <c r="F6786" s="151">
        <v>8</v>
      </c>
      <c r="G6786" s="151" t="s">
        <v>1141</v>
      </c>
      <c r="H6786" s="153">
        <v>7</v>
      </c>
      <c r="I6786" s="151">
        <v>14</v>
      </c>
      <c r="J6786" s="154" t="s">
        <v>75</v>
      </c>
    </row>
    <row r="6787" spans="1:10" x14ac:dyDescent="0.3">
      <c r="A6787" s="151">
        <v>6786</v>
      </c>
      <c r="B6787" s="151" t="s">
        <v>14325</v>
      </c>
      <c r="C6787" s="151" t="s">
        <v>14326</v>
      </c>
      <c r="D6787" s="151" t="s">
        <v>14307</v>
      </c>
      <c r="E6787" s="151" t="s">
        <v>14308</v>
      </c>
      <c r="F6787" s="151">
        <v>8</v>
      </c>
      <c r="G6787" s="151" t="s">
        <v>1141</v>
      </c>
      <c r="H6787" s="153">
        <v>7</v>
      </c>
      <c r="I6787" s="151">
        <v>14</v>
      </c>
      <c r="J6787" s="154" t="s">
        <v>75</v>
      </c>
    </row>
    <row r="6788" spans="1:10" x14ac:dyDescent="0.3">
      <c r="A6788" s="151">
        <v>6787</v>
      </c>
      <c r="B6788" s="151" t="s">
        <v>14327</v>
      </c>
      <c r="C6788" s="151" t="s">
        <v>14328</v>
      </c>
      <c r="D6788" s="151" t="s">
        <v>14307</v>
      </c>
      <c r="E6788" s="151" t="s">
        <v>14308</v>
      </c>
      <c r="F6788" s="151">
        <v>8</v>
      </c>
      <c r="G6788" s="151" t="s">
        <v>1141</v>
      </c>
      <c r="H6788" s="153">
        <v>7</v>
      </c>
      <c r="I6788" s="151">
        <v>14</v>
      </c>
      <c r="J6788" s="154" t="s">
        <v>75</v>
      </c>
    </row>
    <row r="6789" spans="1:10" x14ac:dyDescent="0.3">
      <c r="A6789" s="151">
        <v>6788</v>
      </c>
      <c r="B6789" s="151" t="s">
        <v>14329</v>
      </c>
      <c r="C6789" s="151" t="s">
        <v>14330</v>
      </c>
      <c r="D6789" s="151" t="s">
        <v>14307</v>
      </c>
      <c r="E6789" s="151" t="s">
        <v>14308</v>
      </c>
      <c r="F6789" s="151">
        <v>8</v>
      </c>
      <c r="G6789" s="151" t="s">
        <v>1141</v>
      </c>
      <c r="H6789" s="153">
        <v>7</v>
      </c>
      <c r="I6789" s="151">
        <v>14</v>
      </c>
      <c r="J6789" s="154" t="s">
        <v>75</v>
      </c>
    </row>
    <row r="6790" spans="1:10" x14ac:dyDescent="0.3">
      <c r="A6790" s="151">
        <v>6789</v>
      </c>
      <c r="B6790" s="151" t="s">
        <v>14331</v>
      </c>
      <c r="C6790" s="151" t="s">
        <v>14332</v>
      </c>
      <c r="D6790" s="151" t="s">
        <v>14333</v>
      </c>
      <c r="E6790" s="151" t="s">
        <v>14334</v>
      </c>
      <c r="F6790" s="151">
        <v>8</v>
      </c>
      <c r="G6790" s="151" t="s">
        <v>1141</v>
      </c>
      <c r="H6790" s="153">
        <v>8</v>
      </c>
      <c r="I6790" s="151">
        <v>16</v>
      </c>
      <c r="J6790" s="154" t="s">
        <v>161</v>
      </c>
    </row>
    <row r="6791" spans="1:10" x14ac:dyDescent="0.3">
      <c r="A6791" s="151">
        <v>6790</v>
      </c>
      <c r="B6791" s="151" t="s">
        <v>14335</v>
      </c>
      <c r="C6791" s="151" t="s">
        <v>14336</v>
      </c>
      <c r="D6791" s="151" t="s">
        <v>14333</v>
      </c>
      <c r="E6791" s="151" t="s">
        <v>14334</v>
      </c>
      <c r="F6791" s="151">
        <v>8</v>
      </c>
      <c r="G6791" s="151" t="s">
        <v>1141</v>
      </c>
      <c r="H6791" s="153">
        <v>8</v>
      </c>
      <c r="I6791" s="151">
        <v>16</v>
      </c>
      <c r="J6791" s="154" t="s">
        <v>161</v>
      </c>
    </row>
    <row r="6792" spans="1:10" x14ac:dyDescent="0.3">
      <c r="A6792" s="151">
        <v>6791</v>
      </c>
      <c r="B6792" s="151" t="s">
        <v>14337</v>
      </c>
      <c r="C6792" s="151" t="s">
        <v>14338</v>
      </c>
      <c r="D6792" s="151" t="s">
        <v>14333</v>
      </c>
      <c r="E6792" s="151" t="s">
        <v>14334</v>
      </c>
      <c r="F6792" s="151">
        <v>8</v>
      </c>
      <c r="G6792" s="151" t="s">
        <v>1141</v>
      </c>
      <c r="H6792" s="153">
        <v>8</v>
      </c>
      <c r="I6792" s="151">
        <v>16</v>
      </c>
      <c r="J6792" s="154" t="s">
        <v>161</v>
      </c>
    </row>
    <row r="6793" spans="1:10" x14ac:dyDescent="0.3">
      <c r="A6793" s="151">
        <v>6792</v>
      </c>
      <c r="B6793" s="151" t="s">
        <v>14339</v>
      </c>
      <c r="C6793" s="151" t="s">
        <v>14340</v>
      </c>
      <c r="D6793" s="151" t="s">
        <v>14333</v>
      </c>
      <c r="E6793" s="151" t="s">
        <v>14334</v>
      </c>
      <c r="F6793" s="151">
        <v>8</v>
      </c>
      <c r="G6793" s="151" t="s">
        <v>1141</v>
      </c>
      <c r="H6793" s="153">
        <v>8</v>
      </c>
      <c r="I6793" s="151">
        <v>16</v>
      </c>
      <c r="J6793" s="154" t="s">
        <v>161</v>
      </c>
    </row>
    <row r="6794" spans="1:10" x14ac:dyDescent="0.3">
      <c r="A6794" s="151">
        <v>6793</v>
      </c>
      <c r="B6794" s="151" t="s">
        <v>14341</v>
      </c>
      <c r="C6794" s="151" t="s">
        <v>14342</v>
      </c>
      <c r="D6794" s="151" t="s">
        <v>14333</v>
      </c>
      <c r="E6794" s="151" t="s">
        <v>14334</v>
      </c>
      <c r="F6794" s="151">
        <v>8</v>
      </c>
      <c r="G6794" s="151" t="s">
        <v>1141</v>
      </c>
      <c r="H6794" s="153">
        <v>9</v>
      </c>
      <c r="I6794" s="151">
        <v>17</v>
      </c>
      <c r="J6794" s="154" t="s">
        <v>88</v>
      </c>
    </row>
    <row r="6795" spans="1:10" x14ac:dyDescent="0.3">
      <c r="A6795" s="151">
        <v>6794</v>
      </c>
      <c r="B6795" s="151" t="s">
        <v>14343</v>
      </c>
      <c r="C6795" s="151" t="s">
        <v>14344</v>
      </c>
      <c r="D6795" s="151" t="s">
        <v>14333</v>
      </c>
      <c r="E6795" s="151" t="s">
        <v>14334</v>
      </c>
      <c r="F6795" s="151">
        <v>8</v>
      </c>
      <c r="G6795" s="151" t="s">
        <v>1141</v>
      </c>
      <c r="H6795" s="153">
        <v>9</v>
      </c>
      <c r="I6795" s="151">
        <v>17</v>
      </c>
      <c r="J6795" s="154" t="s">
        <v>88</v>
      </c>
    </row>
    <row r="6796" spans="1:10" x14ac:dyDescent="0.3">
      <c r="A6796" s="151">
        <v>6795</v>
      </c>
      <c r="B6796" s="151" t="s">
        <v>14345</v>
      </c>
      <c r="C6796" s="151" t="s">
        <v>14346</v>
      </c>
      <c r="D6796" s="151" t="s">
        <v>14333</v>
      </c>
      <c r="E6796" s="151" t="s">
        <v>14334</v>
      </c>
      <c r="F6796" s="151">
        <v>8</v>
      </c>
      <c r="G6796" s="151" t="s">
        <v>1141</v>
      </c>
      <c r="H6796" s="153">
        <v>9</v>
      </c>
      <c r="I6796" s="151">
        <v>17</v>
      </c>
      <c r="J6796" s="154" t="s">
        <v>72</v>
      </c>
    </row>
    <row r="6797" spans="1:10" x14ac:dyDescent="0.3">
      <c r="A6797" s="151">
        <v>6796</v>
      </c>
      <c r="B6797" s="151" t="s">
        <v>14347</v>
      </c>
      <c r="C6797" s="151" t="s">
        <v>14348</v>
      </c>
      <c r="D6797" s="151" t="s">
        <v>14333</v>
      </c>
      <c r="E6797" s="151" t="s">
        <v>14334</v>
      </c>
      <c r="F6797" s="151">
        <v>8</v>
      </c>
      <c r="G6797" s="151" t="s">
        <v>1141</v>
      </c>
      <c r="H6797" s="153">
        <v>9</v>
      </c>
      <c r="I6797" s="151">
        <v>17</v>
      </c>
      <c r="J6797" s="154" t="s">
        <v>72</v>
      </c>
    </row>
    <row r="6798" spans="1:10" x14ac:dyDescent="0.3">
      <c r="A6798" s="151">
        <v>6797</v>
      </c>
      <c r="B6798" s="151" t="s">
        <v>14349</v>
      </c>
      <c r="C6798" s="151" t="s">
        <v>14350</v>
      </c>
      <c r="D6798" s="151" t="s">
        <v>14333</v>
      </c>
      <c r="E6798" s="151" t="s">
        <v>14334</v>
      </c>
      <c r="F6798" s="151">
        <v>8</v>
      </c>
      <c r="G6798" s="151" t="s">
        <v>1141</v>
      </c>
      <c r="H6798" s="153">
        <v>9</v>
      </c>
      <c r="I6798" s="151">
        <v>17</v>
      </c>
      <c r="J6798" s="154" t="s">
        <v>72</v>
      </c>
    </row>
    <row r="6799" spans="1:10" x14ac:dyDescent="0.3">
      <c r="A6799" s="151">
        <v>6798</v>
      </c>
      <c r="B6799" s="151" t="s">
        <v>14351</v>
      </c>
      <c r="C6799" s="151" t="s">
        <v>14352</v>
      </c>
      <c r="D6799" s="151" t="s">
        <v>14333</v>
      </c>
      <c r="E6799" s="151" t="s">
        <v>14334</v>
      </c>
      <c r="F6799" s="151">
        <v>8</v>
      </c>
      <c r="G6799" s="151" t="s">
        <v>1141</v>
      </c>
      <c r="H6799" s="153">
        <v>9</v>
      </c>
      <c r="I6799" s="151">
        <v>17</v>
      </c>
      <c r="J6799" s="154" t="s">
        <v>72</v>
      </c>
    </row>
    <row r="6800" spans="1:10" x14ac:dyDescent="0.3">
      <c r="A6800" s="151">
        <v>6799</v>
      </c>
      <c r="B6800" s="151" t="s">
        <v>14353</v>
      </c>
      <c r="C6800" s="151" t="s">
        <v>14354</v>
      </c>
      <c r="D6800" s="151" t="s">
        <v>14355</v>
      </c>
      <c r="E6800" s="151" t="s">
        <v>14356</v>
      </c>
      <c r="F6800" s="151">
        <v>8</v>
      </c>
      <c r="G6800" s="151" t="s">
        <v>1141</v>
      </c>
      <c r="H6800" s="153">
        <v>7</v>
      </c>
      <c r="I6800" s="151">
        <v>14</v>
      </c>
      <c r="J6800" s="154" t="s">
        <v>75</v>
      </c>
    </row>
    <row r="6801" spans="1:10" x14ac:dyDescent="0.3">
      <c r="A6801" s="151">
        <v>6800</v>
      </c>
      <c r="B6801" s="151" t="s">
        <v>14357</v>
      </c>
      <c r="C6801" s="151" t="s">
        <v>14358</v>
      </c>
      <c r="D6801" s="151" t="s">
        <v>14355</v>
      </c>
      <c r="E6801" s="151" t="s">
        <v>14356</v>
      </c>
      <c r="F6801" s="151">
        <v>8</v>
      </c>
      <c r="G6801" s="151" t="s">
        <v>1141</v>
      </c>
      <c r="H6801" s="153">
        <v>7</v>
      </c>
      <c r="I6801" s="151">
        <v>14</v>
      </c>
      <c r="J6801" s="154" t="s">
        <v>75</v>
      </c>
    </row>
    <row r="6802" spans="1:10" x14ac:dyDescent="0.3">
      <c r="A6802" s="151">
        <v>6801</v>
      </c>
      <c r="B6802" s="151" t="s">
        <v>14359</v>
      </c>
      <c r="C6802" s="151" t="s">
        <v>14360</v>
      </c>
      <c r="D6802" s="151" t="s">
        <v>14355</v>
      </c>
      <c r="E6802" s="151" t="s">
        <v>14356</v>
      </c>
      <c r="F6802" s="151">
        <v>8</v>
      </c>
      <c r="G6802" s="151" t="s">
        <v>1141</v>
      </c>
      <c r="H6802" s="153">
        <v>7</v>
      </c>
      <c r="I6802" s="151">
        <v>14</v>
      </c>
      <c r="J6802" s="154" t="s">
        <v>75</v>
      </c>
    </row>
    <row r="6803" spans="1:10" x14ac:dyDescent="0.3">
      <c r="A6803" s="151">
        <v>6802</v>
      </c>
      <c r="B6803" s="151" t="s">
        <v>14361</v>
      </c>
      <c r="C6803" s="151" t="s">
        <v>14362</v>
      </c>
      <c r="D6803" s="151" t="s">
        <v>14355</v>
      </c>
      <c r="E6803" s="151" t="s">
        <v>14356</v>
      </c>
      <c r="F6803" s="151">
        <v>8</v>
      </c>
      <c r="G6803" s="151" t="s">
        <v>1141</v>
      </c>
      <c r="H6803" s="153">
        <v>7</v>
      </c>
      <c r="I6803" s="151">
        <v>14</v>
      </c>
      <c r="J6803" s="154" t="s">
        <v>75</v>
      </c>
    </row>
    <row r="6804" spans="1:10" x14ac:dyDescent="0.3">
      <c r="A6804" s="151">
        <v>6803</v>
      </c>
      <c r="B6804" s="151" t="s">
        <v>14363</v>
      </c>
      <c r="C6804" s="151" t="s">
        <v>14364</v>
      </c>
      <c r="D6804" s="151" t="s">
        <v>14355</v>
      </c>
      <c r="E6804" s="151" t="s">
        <v>14356</v>
      </c>
      <c r="F6804" s="151">
        <v>8</v>
      </c>
      <c r="G6804" s="151" t="s">
        <v>1141</v>
      </c>
      <c r="H6804" s="153">
        <v>9</v>
      </c>
      <c r="I6804" s="151">
        <v>17</v>
      </c>
      <c r="J6804" s="154" t="s">
        <v>88</v>
      </c>
    </row>
    <row r="6805" spans="1:10" x14ac:dyDescent="0.3">
      <c r="A6805" s="151">
        <v>6804</v>
      </c>
      <c r="B6805" s="151" t="s">
        <v>14365</v>
      </c>
      <c r="C6805" s="151" t="s">
        <v>14366</v>
      </c>
      <c r="D6805" s="151" t="s">
        <v>14355</v>
      </c>
      <c r="E6805" s="151" t="s">
        <v>14356</v>
      </c>
      <c r="F6805" s="151">
        <v>8</v>
      </c>
      <c r="G6805" s="151" t="s">
        <v>1141</v>
      </c>
      <c r="H6805" s="153">
        <v>7</v>
      </c>
      <c r="I6805" s="151">
        <v>14</v>
      </c>
      <c r="J6805" s="154" t="s">
        <v>75</v>
      </c>
    </row>
    <row r="6806" spans="1:10" x14ac:dyDescent="0.3">
      <c r="A6806" s="151">
        <v>6805</v>
      </c>
      <c r="B6806" s="151" t="s">
        <v>14367</v>
      </c>
      <c r="C6806" s="151" t="s">
        <v>14368</v>
      </c>
      <c r="D6806" s="151" t="s">
        <v>14355</v>
      </c>
      <c r="E6806" s="151" t="s">
        <v>14356</v>
      </c>
      <c r="F6806" s="151">
        <v>8</v>
      </c>
      <c r="G6806" s="151" t="s">
        <v>1141</v>
      </c>
      <c r="H6806" s="153">
        <v>9</v>
      </c>
      <c r="I6806" s="151">
        <v>17</v>
      </c>
      <c r="J6806" s="154" t="s">
        <v>88</v>
      </c>
    </row>
    <row r="6807" spans="1:10" x14ac:dyDescent="0.3">
      <c r="A6807" s="151">
        <v>6806</v>
      </c>
      <c r="B6807" s="151" t="s">
        <v>14369</v>
      </c>
      <c r="C6807" s="151" t="s">
        <v>14370</v>
      </c>
      <c r="D6807" s="151" t="s">
        <v>14355</v>
      </c>
      <c r="E6807" s="151" t="s">
        <v>14356</v>
      </c>
      <c r="F6807" s="151">
        <v>8</v>
      </c>
      <c r="G6807" s="151" t="s">
        <v>1141</v>
      </c>
      <c r="H6807" s="153">
        <v>9</v>
      </c>
      <c r="I6807" s="151">
        <v>17</v>
      </c>
      <c r="J6807" s="154" t="s">
        <v>72</v>
      </c>
    </row>
    <row r="6808" spans="1:10" x14ac:dyDescent="0.3">
      <c r="A6808" s="151">
        <v>6807</v>
      </c>
      <c r="B6808" s="151" t="s">
        <v>14371</v>
      </c>
      <c r="C6808" s="151" t="s">
        <v>14372</v>
      </c>
      <c r="D6808" s="151" t="s">
        <v>14355</v>
      </c>
      <c r="E6808" s="151" t="s">
        <v>14356</v>
      </c>
      <c r="F6808" s="151">
        <v>8</v>
      </c>
      <c r="G6808" s="151" t="s">
        <v>1141</v>
      </c>
      <c r="H6808" s="153">
        <v>7</v>
      </c>
      <c r="I6808" s="151">
        <v>14</v>
      </c>
      <c r="J6808" s="154" t="s">
        <v>75</v>
      </c>
    </row>
    <row r="6809" spans="1:10" x14ac:dyDescent="0.3">
      <c r="A6809" s="151">
        <v>6808</v>
      </c>
      <c r="B6809" s="151" t="s">
        <v>14373</v>
      </c>
      <c r="C6809" s="151" t="s">
        <v>14374</v>
      </c>
      <c r="D6809" s="151" t="s">
        <v>14355</v>
      </c>
      <c r="E6809" s="151" t="s">
        <v>14356</v>
      </c>
      <c r="F6809" s="151">
        <v>8</v>
      </c>
      <c r="G6809" s="151" t="s">
        <v>1141</v>
      </c>
      <c r="H6809" s="153">
        <v>9</v>
      </c>
      <c r="I6809" s="151">
        <v>17</v>
      </c>
      <c r="J6809" s="154" t="s">
        <v>88</v>
      </c>
    </row>
    <row r="6810" spans="1:10" x14ac:dyDescent="0.3">
      <c r="A6810" s="151">
        <v>6809</v>
      </c>
      <c r="B6810" s="151" t="s">
        <v>14375</v>
      </c>
      <c r="C6810" s="151" t="s">
        <v>14376</v>
      </c>
      <c r="D6810" s="151" t="s">
        <v>14355</v>
      </c>
      <c r="E6810" s="151" t="s">
        <v>14356</v>
      </c>
      <c r="F6810" s="151">
        <v>8</v>
      </c>
      <c r="G6810" s="151" t="s">
        <v>1141</v>
      </c>
      <c r="H6810" s="153">
        <v>9</v>
      </c>
      <c r="I6810" s="151">
        <v>17</v>
      </c>
      <c r="J6810" s="154" t="s">
        <v>72</v>
      </c>
    </row>
    <row r="6811" spans="1:10" x14ac:dyDescent="0.3">
      <c r="A6811" s="151">
        <v>6810</v>
      </c>
      <c r="B6811" s="151" t="s">
        <v>14377</v>
      </c>
      <c r="C6811" s="151" t="s">
        <v>14378</v>
      </c>
      <c r="D6811" s="151" t="s">
        <v>14355</v>
      </c>
      <c r="E6811" s="151" t="s">
        <v>14356</v>
      </c>
      <c r="F6811" s="151">
        <v>8</v>
      </c>
      <c r="G6811" s="151" t="s">
        <v>1141</v>
      </c>
      <c r="H6811" s="153">
        <v>9</v>
      </c>
      <c r="I6811" s="151">
        <v>17</v>
      </c>
      <c r="J6811" s="154" t="s">
        <v>72</v>
      </c>
    </row>
    <row r="6812" spans="1:10" x14ac:dyDescent="0.3">
      <c r="A6812" s="151">
        <v>6811</v>
      </c>
      <c r="B6812" s="151" t="s">
        <v>14379</v>
      </c>
      <c r="C6812" s="151" t="s">
        <v>14380</v>
      </c>
      <c r="D6812" s="151" t="s">
        <v>14355</v>
      </c>
      <c r="E6812" s="151" t="s">
        <v>14356</v>
      </c>
      <c r="F6812" s="151">
        <v>8</v>
      </c>
      <c r="G6812" s="151" t="s">
        <v>1141</v>
      </c>
      <c r="H6812" s="153">
        <v>9</v>
      </c>
      <c r="I6812" s="151">
        <v>17</v>
      </c>
      <c r="J6812" s="154" t="s">
        <v>72</v>
      </c>
    </row>
    <row r="6813" spans="1:10" x14ac:dyDescent="0.3">
      <c r="A6813" s="151">
        <v>6812</v>
      </c>
      <c r="B6813" s="151" t="s">
        <v>14381</v>
      </c>
      <c r="C6813" s="151" t="s">
        <v>14382</v>
      </c>
      <c r="D6813" s="151" t="s">
        <v>14355</v>
      </c>
      <c r="E6813" s="151" t="s">
        <v>14356</v>
      </c>
      <c r="F6813" s="151">
        <v>8</v>
      </c>
      <c r="G6813" s="151" t="s">
        <v>1141</v>
      </c>
      <c r="H6813" s="153">
        <v>9</v>
      </c>
      <c r="I6813" s="151">
        <v>17</v>
      </c>
      <c r="J6813" s="154" t="s">
        <v>72</v>
      </c>
    </row>
    <row r="6814" spans="1:10" x14ac:dyDescent="0.3">
      <c r="A6814" s="151">
        <v>6813</v>
      </c>
      <c r="B6814" s="151" t="s">
        <v>14383</v>
      </c>
      <c r="C6814" s="151" t="s">
        <v>14384</v>
      </c>
      <c r="D6814" s="151" t="s">
        <v>14355</v>
      </c>
      <c r="E6814" s="151" t="s">
        <v>14356</v>
      </c>
      <c r="F6814" s="151">
        <v>8</v>
      </c>
      <c r="G6814" s="151" t="s">
        <v>1141</v>
      </c>
      <c r="H6814" s="153">
        <v>9</v>
      </c>
      <c r="I6814" s="151">
        <v>17</v>
      </c>
      <c r="J6814" s="154" t="s">
        <v>72</v>
      </c>
    </row>
    <row r="6815" spans="1:10" x14ac:dyDescent="0.3">
      <c r="A6815" s="151">
        <v>6814</v>
      </c>
      <c r="B6815" s="151" t="s">
        <v>14385</v>
      </c>
      <c r="C6815" s="151" t="s">
        <v>14386</v>
      </c>
      <c r="D6815" s="151" t="s">
        <v>14355</v>
      </c>
      <c r="E6815" s="151" t="s">
        <v>14356</v>
      </c>
      <c r="F6815" s="151">
        <v>8</v>
      </c>
      <c r="G6815" s="151" t="s">
        <v>1141</v>
      </c>
      <c r="H6815" s="153">
        <v>9</v>
      </c>
      <c r="I6815" s="151">
        <v>17</v>
      </c>
      <c r="J6815" s="154" t="s">
        <v>72</v>
      </c>
    </row>
    <row r="6816" spans="1:10" x14ac:dyDescent="0.3">
      <c r="A6816" s="151">
        <v>6815</v>
      </c>
      <c r="B6816" s="151" t="s">
        <v>14387</v>
      </c>
      <c r="C6816" s="151" t="s">
        <v>14388</v>
      </c>
      <c r="D6816" s="151" t="s">
        <v>14389</v>
      </c>
      <c r="E6816" s="151" t="s">
        <v>14390</v>
      </c>
      <c r="F6816" s="151">
        <v>8</v>
      </c>
      <c r="G6816" s="151" t="s">
        <v>1141</v>
      </c>
      <c r="H6816" s="153">
        <v>8</v>
      </c>
      <c r="I6816" s="151">
        <v>16</v>
      </c>
      <c r="J6816" s="154" t="s">
        <v>161</v>
      </c>
    </row>
    <row r="6817" spans="1:10" x14ac:dyDescent="0.3">
      <c r="A6817" s="151">
        <v>6816</v>
      </c>
      <c r="B6817" s="151" t="s">
        <v>14391</v>
      </c>
      <c r="C6817" s="151" t="s">
        <v>14392</v>
      </c>
      <c r="D6817" s="151" t="s">
        <v>14389</v>
      </c>
      <c r="E6817" s="151" t="s">
        <v>14390</v>
      </c>
      <c r="F6817" s="151">
        <v>8</v>
      </c>
      <c r="G6817" s="151" t="s">
        <v>1141</v>
      </c>
      <c r="H6817" s="153">
        <v>8</v>
      </c>
      <c r="I6817" s="151">
        <v>16</v>
      </c>
      <c r="J6817" s="154" t="s">
        <v>161</v>
      </c>
    </row>
    <row r="6818" spans="1:10" x14ac:dyDescent="0.3">
      <c r="A6818" s="151">
        <v>6817</v>
      </c>
      <c r="B6818" s="151" t="s">
        <v>14393</v>
      </c>
      <c r="C6818" s="151" t="s">
        <v>14394</v>
      </c>
      <c r="D6818" s="151" t="s">
        <v>14389</v>
      </c>
      <c r="E6818" s="151" t="s">
        <v>14390</v>
      </c>
      <c r="F6818" s="151">
        <v>8</v>
      </c>
      <c r="G6818" s="151" t="s">
        <v>1141</v>
      </c>
      <c r="H6818" s="153">
        <v>8</v>
      </c>
      <c r="I6818" s="151">
        <v>16</v>
      </c>
      <c r="J6818" s="154" t="s">
        <v>161</v>
      </c>
    </row>
    <row r="6819" spans="1:10" x14ac:dyDescent="0.3">
      <c r="A6819" s="151">
        <v>6818</v>
      </c>
      <c r="B6819" s="151" t="s">
        <v>14395</v>
      </c>
      <c r="C6819" s="151" t="s">
        <v>14396</v>
      </c>
      <c r="D6819" s="151" t="s">
        <v>14389</v>
      </c>
      <c r="E6819" s="151" t="s">
        <v>14390</v>
      </c>
      <c r="F6819" s="151">
        <v>8</v>
      </c>
      <c r="G6819" s="151" t="s">
        <v>1141</v>
      </c>
      <c r="H6819" s="153">
        <v>8</v>
      </c>
      <c r="I6819" s="151">
        <v>16</v>
      </c>
      <c r="J6819" s="154" t="s">
        <v>161</v>
      </c>
    </row>
    <row r="6820" spans="1:10" x14ac:dyDescent="0.3">
      <c r="A6820" s="151">
        <v>6819</v>
      </c>
      <c r="B6820" s="151" t="s">
        <v>14397</v>
      </c>
      <c r="C6820" s="151" t="s">
        <v>14398</v>
      </c>
      <c r="D6820" s="151" t="s">
        <v>14389</v>
      </c>
      <c r="E6820" s="151" t="s">
        <v>14390</v>
      </c>
      <c r="F6820" s="151">
        <v>8</v>
      </c>
      <c r="G6820" s="151" t="s">
        <v>1141</v>
      </c>
      <c r="H6820" s="153">
        <v>8</v>
      </c>
      <c r="I6820" s="151">
        <v>16</v>
      </c>
      <c r="J6820" s="154" t="s">
        <v>161</v>
      </c>
    </row>
    <row r="6821" spans="1:10" x14ac:dyDescent="0.3">
      <c r="A6821" s="151">
        <v>6820</v>
      </c>
      <c r="B6821" s="151" t="s">
        <v>14399</v>
      </c>
      <c r="C6821" s="151" t="s">
        <v>14400</v>
      </c>
      <c r="D6821" s="151" t="s">
        <v>14389</v>
      </c>
      <c r="E6821" s="151" t="s">
        <v>14390</v>
      </c>
      <c r="F6821" s="151">
        <v>8</v>
      </c>
      <c r="G6821" s="151" t="s">
        <v>1141</v>
      </c>
      <c r="H6821" s="153">
        <v>8</v>
      </c>
      <c r="I6821" s="151">
        <v>16</v>
      </c>
      <c r="J6821" s="154" t="s">
        <v>161</v>
      </c>
    </row>
    <row r="6822" spans="1:10" x14ac:dyDescent="0.3">
      <c r="A6822" s="151">
        <v>6821</v>
      </c>
      <c r="B6822" s="151" t="s">
        <v>14401</v>
      </c>
      <c r="C6822" s="151" t="s">
        <v>14402</v>
      </c>
      <c r="D6822" s="151" t="s">
        <v>14389</v>
      </c>
      <c r="E6822" s="151" t="s">
        <v>14390</v>
      </c>
      <c r="F6822" s="151">
        <v>8</v>
      </c>
      <c r="G6822" s="151" t="s">
        <v>1141</v>
      </c>
      <c r="H6822" s="153">
        <v>8</v>
      </c>
      <c r="I6822" s="151">
        <v>16</v>
      </c>
      <c r="J6822" s="154" t="s">
        <v>161</v>
      </c>
    </row>
    <row r="6823" spans="1:10" x14ac:dyDescent="0.3">
      <c r="A6823" s="151">
        <v>6822</v>
      </c>
      <c r="B6823" s="151" t="s">
        <v>14403</v>
      </c>
      <c r="C6823" s="151" t="s">
        <v>14404</v>
      </c>
      <c r="D6823" s="151" t="s">
        <v>14389</v>
      </c>
      <c r="E6823" s="151" t="s">
        <v>14390</v>
      </c>
      <c r="F6823" s="151">
        <v>8</v>
      </c>
      <c r="G6823" s="151" t="s">
        <v>1141</v>
      </c>
      <c r="H6823" s="153">
        <v>8</v>
      </c>
      <c r="I6823" s="151">
        <v>16</v>
      </c>
      <c r="J6823" s="154" t="s">
        <v>161</v>
      </c>
    </row>
    <row r="6824" spans="1:10" x14ac:dyDescent="0.3">
      <c r="A6824" s="151">
        <v>6823</v>
      </c>
      <c r="B6824" s="151" t="s">
        <v>14405</v>
      </c>
      <c r="C6824" s="151" t="s">
        <v>14406</v>
      </c>
      <c r="D6824" s="151" t="s">
        <v>14389</v>
      </c>
      <c r="E6824" s="151" t="s">
        <v>14390</v>
      </c>
      <c r="F6824" s="151">
        <v>8</v>
      </c>
      <c r="G6824" s="151" t="s">
        <v>1141</v>
      </c>
      <c r="H6824" s="153">
        <v>8</v>
      </c>
      <c r="I6824" s="151">
        <v>16</v>
      </c>
      <c r="J6824" s="154" t="s">
        <v>161</v>
      </c>
    </row>
    <row r="6825" spans="1:10" x14ac:dyDescent="0.3">
      <c r="A6825" s="151">
        <v>6824</v>
      </c>
      <c r="B6825" s="151" t="s">
        <v>14407</v>
      </c>
      <c r="C6825" s="151" t="s">
        <v>14408</v>
      </c>
      <c r="D6825" s="151" t="s">
        <v>14389</v>
      </c>
      <c r="E6825" s="151" t="s">
        <v>14390</v>
      </c>
      <c r="F6825" s="151">
        <v>8</v>
      </c>
      <c r="G6825" s="151" t="s">
        <v>1141</v>
      </c>
      <c r="H6825" s="153">
        <v>8</v>
      </c>
      <c r="I6825" s="151">
        <v>16</v>
      </c>
      <c r="J6825" s="154" t="s">
        <v>161</v>
      </c>
    </row>
    <row r="6826" spans="1:10" x14ac:dyDescent="0.3">
      <c r="A6826" s="151">
        <v>6825</v>
      </c>
      <c r="B6826" s="151" t="s">
        <v>14409</v>
      </c>
      <c r="C6826" s="151" t="s">
        <v>14410</v>
      </c>
      <c r="D6826" s="151" t="s">
        <v>14389</v>
      </c>
      <c r="E6826" s="151" t="s">
        <v>14390</v>
      </c>
      <c r="F6826" s="151">
        <v>8</v>
      </c>
      <c r="G6826" s="151" t="s">
        <v>1141</v>
      </c>
      <c r="H6826" s="153">
        <v>8</v>
      </c>
      <c r="I6826" s="151">
        <v>16</v>
      </c>
      <c r="J6826" s="154" t="s">
        <v>161</v>
      </c>
    </row>
    <row r="6827" spans="1:10" x14ac:dyDescent="0.3">
      <c r="A6827" s="151">
        <v>6826</v>
      </c>
      <c r="B6827" s="151" t="s">
        <v>14411</v>
      </c>
      <c r="C6827" s="151" t="s">
        <v>14412</v>
      </c>
      <c r="D6827" s="151" t="s">
        <v>14389</v>
      </c>
      <c r="E6827" s="151" t="s">
        <v>14390</v>
      </c>
      <c r="F6827" s="151">
        <v>8</v>
      </c>
      <c r="G6827" s="151" t="s">
        <v>1141</v>
      </c>
      <c r="H6827" s="153">
        <v>8</v>
      </c>
      <c r="I6827" s="151">
        <v>16</v>
      </c>
      <c r="J6827" s="154" t="s">
        <v>161</v>
      </c>
    </row>
    <row r="6828" spans="1:10" x14ac:dyDescent="0.3">
      <c r="A6828" s="151">
        <v>6827</v>
      </c>
      <c r="B6828" s="151" t="s">
        <v>14413</v>
      </c>
      <c r="C6828" s="151" t="s">
        <v>14414</v>
      </c>
      <c r="D6828" s="151" t="s">
        <v>14415</v>
      </c>
      <c r="E6828" s="151" t="s">
        <v>14416</v>
      </c>
      <c r="F6828" s="151">
        <v>7</v>
      </c>
      <c r="G6828" s="151" t="s">
        <v>4820</v>
      </c>
      <c r="H6828" s="153">
        <v>9</v>
      </c>
      <c r="I6828" s="151">
        <v>17</v>
      </c>
      <c r="J6828" s="154" t="s">
        <v>72</v>
      </c>
    </row>
    <row r="6829" spans="1:10" x14ac:dyDescent="0.3">
      <c r="A6829" s="151">
        <v>6828</v>
      </c>
      <c r="B6829" s="151" t="s">
        <v>14417</v>
      </c>
      <c r="C6829" s="151" t="s">
        <v>14418</v>
      </c>
      <c r="D6829" s="151" t="s">
        <v>14415</v>
      </c>
      <c r="E6829" s="151" t="s">
        <v>14416</v>
      </c>
      <c r="F6829" s="151">
        <v>7</v>
      </c>
      <c r="G6829" s="151" t="s">
        <v>4820</v>
      </c>
      <c r="H6829" s="153">
        <v>9</v>
      </c>
      <c r="I6829" s="151">
        <v>17</v>
      </c>
      <c r="J6829" s="154" t="s">
        <v>72</v>
      </c>
    </row>
    <row r="6830" spans="1:10" x14ac:dyDescent="0.3">
      <c r="A6830" s="151">
        <v>6829</v>
      </c>
      <c r="B6830" s="151" t="s">
        <v>14419</v>
      </c>
      <c r="C6830" s="151" t="s">
        <v>14420</v>
      </c>
      <c r="D6830" s="151" t="s">
        <v>14415</v>
      </c>
      <c r="E6830" s="151" t="s">
        <v>14416</v>
      </c>
      <c r="F6830" s="151">
        <v>7</v>
      </c>
      <c r="G6830" s="151" t="s">
        <v>4820</v>
      </c>
      <c r="H6830" s="153">
        <v>9</v>
      </c>
      <c r="I6830" s="151">
        <v>17</v>
      </c>
      <c r="J6830" s="154" t="s">
        <v>72</v>
      </c>
    </row>
    <row r="6831" spans="1:10" x14ac:dyDescent="0.3">
      <c r="A6831" s="151">
        <v>6830</v>
      </c>
      <c r="B6831" s="151" t="s">
        <v>14421</v>
      </c>
      <c r="C6831" s="151" t="s">
        <v>14422</v>
      </c>
      <c r="D6831" s="151" t="s">
        <v>14415</v>
      </c>
      <c r="E6831" s="151" t="s">
        <v>14416</v>
      </c>
      <c r="F6831" s="151">
        <v>7</v>
      </c>
      <c r="G6831" s="151" t="s">
        <v>4820</v>
      </c>
      <c r="H6831" s="153">
        <v>9</v>
      </c>
      <c r="I6831" s="151">
        <v>17</v>
      </c>
      <c r="J6831" s="154" t="s">
        <v>72</v>
      </c>
    </row>
    <row r="6832" spans="1:10" x14ac:dyDescent="0.3">
      <c r="A6832" s="151">
        <v>6831</v>
      </c>
      <c r="B6832" s="151" t="s">
        <v>14423</v>
      </c>
      <c r="C6832" s="151" t="s">
        <v>14424</v>
      </c>
      <c r="D6832" s="151" t="s">
        <v>14415</v>
      </c>
      <c r="E6832" s="151" t="s">
        <v>14416</v>
      </c>
      <c r="F6832" s="151">
        <v>7</v>
      </c>
      <c r="G6832" s="151" t="s">
        <v>4820</v>
      </c>
      <c r="H6832" s="153">
        <v>9</v>
      </c>
      <c r="I6832" s="151">
        <v>17</v>
      </c>
      <c r="J6832" s="154" t="s">
        <v>72</v>
      </c>
    </row>
    <row r="6833" spans="1:10" x14ac:dyDescent="0.3">
      <c r="A6833" s="151">
        <v>6832</v>
      </c>
      <c r="B6833" s="151" t="s">
        <v>14425</v>
      </c>
      <c r="C6833" s="151" t="s">
        <v>14426</v>
      </c>
      <c r="D6833" s="151" t="s">
        <v>14415</v>
      </c>
      <c r="E6833" s="151" t="s">
        <v>14416</v>
      </c>
      <c r="F6833" s="151">
        <v>7</v>
      </c>
      <c r="G6833" s="151" t="s">
        <v>4820</v>
      </c>
      <c r="H6833" s="153">
        <v>8</v>
      </c>
      <c r="I6833" s="151">
        <v>16</v>
      </c>
      <c r="J6833" s="154" t="s">
        <v>161</v>
      </c>
    </row>
    <row r="6834" spans="1:10" x14ac:dyDescent="0.3">
      <c r="A6834" s="151">
        <v>6833</v>
      </c>
      <c r="B6834" s="151" t="s">
        <v>14427</v>
      </c>
      <c r="C6834" s="151" t="s">
        <v>14428</v>
      </c>
      <c r="D6834" s="151" t="s">
        <v>14415</v>
      </c>
      <c r="E6834" s="151" t="s">
        <v>14416</v>
      </c>
      <c r="F6834" s="151">
        <v>7</v>
      </c>
      <c r="G6834" s="151" t="s">
        <v>4820</v>
      </c>
      <c r="H6834" s="153">
        <v>9</v>
      </c>
      <c r="I6834" s="151">
        <v>17</v>
      </c>
      <c r="J6834" s="154" t="s">
        <v>72</v>
      </c>
    </row>
    <row r="6835" spans="1:10" x14ac:dyDescent="0.3">
      <c r="A6835" s="151">
        <v>6834</v>
      </c>
      <c r="B6835" s="151" t="s">
        <v>14429</v>
      </c>
      <c r="C6835" s="151" t="s">
        <v>14430</v>
      </c>
      <c r="D6835" s="151" t="s">
        <v>14431</v>
      </c>
      <c r="E6835" s="151" t="s">
        <v>14432</v>
      </c>
      <c r="F6835" s="151">
        <v>7</v>
      </c>
      <c r="G6835" s="151" t="s">
        <v>4820</v>
      </c>
      <c r="H6835" s="153">
        <v>7</v>
      </c>
      <c r="I6835" s="151">
        <v>13</v>
      </c>
      <c r="J6835" s="154" t="s">
        <v>75</v>
      </c>
    </row>
    <row r="6836" spans="1:10" x14ac:dyDescent="0.3">
      <c r="A6836" s="151">
        <v>6835</v>
      </c>
      <c r="B6836" s="151" t="s">
        <v>14433</v>
      </c>
      <c r="C6836" s="151" t="s">
        <v>14434</v>
      </c>
      <c r="D6836" s="151" t="s">
        <v>14431</v>
      </c>
      <c r="E6836" s="151" t="s">
        <v>14432</v>
      </c>
      <c r="F6836" s="151">
        <v>7</v>
      </c>
      <c r="G6836" s="151" t="s">
        <v>4820</v>
      </c>
      <c r="H6836" s="153">
        <v>7</v>
      </c>
      <c r="I6836" s="151">
        <v>13</v>
      </c>
      <c r="J6836" s="154" t="s">
        <v>75</v>
      </c>
    </row>
    <row r="6837" spans="1:10" x14ac:dyDescent="0.3">
      <c r="A6837" s="151">
        <v>6836</v>
      </c>
      <c r="B6837" s="151" t="s">
        <v>14435</v>
      </c>
      <c r="C6837" s="151" t="s">
        <v>14436</v>
      </c>
      <c r="D6837" s="151" t="s">
        <v>14431</v>
      </c>
      <c r="E6837" s="151" t="s">
        <v>14432</v>
      </c>
      <c r="F6837" s="151">
        <v>7</v>
      </c>
      <c r="G6837" s="151" t="s">
        <v>4820</v>
      </c>
      <c r="H6837" s="153">
        <v>7</v>
      </c>
      <c r="I6837" s="151">
        <v>13</v>
      </c>
      <c r="J6837" s="154" t="s">
        <v>75</v>
      </c>
    </row>
    <row r="6838" spans="1:10" x14ac:dyDescent="0.3">
      <c r="A6838" s="151">
        <v>6837</v>
      </c>
      <c r="B6838" s="151" t="s">
        <v>14437</v>
      </c>
      <c r="C6838" s="151" t="s">
        <v>14438</v>
      </c>
      <c r="D6838" s="151" t="s">
        <v>14431</v>
      </c>
      <c r="E6838" s="151" t="s">
        <v>14432</v>
      </c>
      <c r="F6838" s="151">
        <v>7</v>
      </c>
      <c r="G6838" s="151" t="s">
        <v>4820</v>
      </c>
      <c r="H6838" s="153">
        <v>7</v>
      </c>
      <c r="I6838" s="151">
        <v>13</v>
      </c>
      <c r="J6838" s="154" t="s">
        <v>75</v>
      </c>
    </row>
    <row r="6839" spans="1:10" x14ac:dyDescent="0.3">
      <c r="A6839" s="151">
        <v>6838</v>
      </c>
      <c r="B6839" s="151" t="s">
        <v>14439</v>
      </c>
      <c r="C6839" s="151" t="s">
        <v>14440</v>
      </c>
      <c r="D6839" s="151" t="s">
        <v>14431</v>
      </c>
      <c r="E6839" s="151" t="s">
        <v>14432</v>
      </c>
      <c r="F6839" s="151">
        <v>7</v>
      </c>
      <c r="G6839" s="151" t="s">
        <v>4820</v>
      </c>
      <c r="H6839" s="153">
        <v>7</v>
      </c>
      <c r="I6839" s="151">
        <v>13</v>
      </c>
      <c r="J6839" s="154" t="s">
        <v>75</v>
      </c>
    </row>
    <row r="6840" spans="1:10" x14ac:dyDescent="0.3">
      <c r="A6840" s="151">
        <v>6839</v>
      </c>
      <c r="B6840" s="151" t="s">
        <v>14441</v>
      </c>
      <c r="C6840" s="151" t="s">
        <v>14442</v>
      </c>
      <c r="D6840" s="151" t="s">
        <v>14431</v>
      </c>
      <c r="E6840" s="151" t="s">
        <v>14432</v>
      </c>
      <c r="F6840" s="151">
        <v>7</v>
      </c>
      <c r="G6840" s="151" t="s">
        <v>4820</v>
      </c>
      <c r="H6840" s="153">
        <v>7</v>
      </c>
      <c r="I6840" s="151">
        <v>13</v>
      </c>
      <c r="J6840" s="154" t="s">
        <v>75</v>
      </c>
    </row>
    <row r="6841" spans="1:10" x14ac:dyDescent="0.3">
      <c r="A6841" s="151">
        <v>6840</v>
      </c>
      <c r="B6841" s="151" t="s">
        <v>14443</v>
      </c>
      <c r="C6841" s="151" t="s">
        <v>14444</v>
      </c>
      <c r="D6841" s="151" t="s">
        <v>14431</v>
      </c>
      <c r="E6841" s="151" t="s">
        <v>14432</v>
      </c>
      <c r="F6841" s="151">
        <v>7</v>
      </c>
      <c r="G6841" s="151" t="s">
        <v>4820</v>
      </c>
      <c r="H6841" s="153">
        <v>7</v>
      </c>
      <c r="I6841" s="151">
        <v>13</v>
      </c>
      <c r="J6841" s="154" t="s">
        <v>75</v>
      </c>
    </row>
    <row r="6842" spans="1:10" x14ac:dyDescent="0.3">
      <c r="A6842" s="151">
        <v>6841</v>
      </c>
      <c r="B6842" s="151" t="s">
        <v>14445</v>
      </c>
      <c r="C6842" s="151" t="s">
        <v>14446</v>
      </c>
      <c r="D6842" s="151" t="s">
        <v>14431</v>
      </c>
      <c r="E6842" s="151" t="s">
        <v>14432</v>
      </c>
      <c r="F6842" s="151">
        <v>7</v>
      </c>
      <c r="G6842" s="151" t="s">
        <v>4820</v>
      </c>
      <c r="H6842" s="153">
        <v>7</v>
      </c>
      <c r="I6842" s="151">
        <v>13</v>
      </c>
      <c r="J6842" s="154" t="s">
        <v>75</v>
      </c>
    </row>
    <row r="6843" spans="1:10" x14ac:dyDescent="0.3">
      <c r="A6843" s="151">
        <v>6842</v>
      </c>
      <c r="B6843" s="151" t="s">
        <v>14447</v>
      </c>
      <c r="C6843" s="151" t="s">
        <v>14448</v>
      </c>
      <c r="D6843" s="151" t="s">
        <v>14431</v>
      </c>
      <c r="E6843" s="151" t="s">
        <v>14432</v>
      </c>
      <c r="F6843" s="151">
        <v>7</v>
      </c>
      <c r="G6843" s="151" t="s">
        <v>4820</v>
      </c>
      <c r="H6843" s="153">
        <v>7</v>
      </c>
      <c r="I6843" s="151">
        <v>13</v>
      </c>
      <c r="J6843" s="154" t="s">
        <v>75</v>
      </c>
    </row>
    <row r="6844" spans="1:10" x14ac:dyDescent="0.3">
      <c r="A6844" s="151">
        <v>6843</v>
      </c>
      <c r="B6844" s="151" t="s">
        <v>14449</v>
      </c>
      <c r="C6844" s="151" t="s">
        <v>14450</v>
      </c>
      <c r="D6844" s="151" t="s">
        <v>14431</v>
      </c>
      <c r="E6844" s="151" t="s">
        <v>14432</v>
      </c>
      <c r="F6844" s="151">
        <v>7</v>
      </c>
      <c r="G6844" s="151" t="s">
        <v>4820</v>
      </c>
      <c r="H6844" s="153">
        <v>7</v>
      </c>
      <c r="I6844" s="151">
        <v>13</v>
      </c>
      <c r="J6844" s="154" t="s">
        <v>75</v>
      </c>
    </row>
    <row r="6845" spans="1:10" x14ac:dyDescent="0.3">
      <c r="A6845" s="151">
        <v>6844</v>
      </c>
      <c r="B6845" s="151" t="s">
        <v>14451</v>
      </c>
      <c r="C6845" s="151" t="s">
        <v>14452</v>
      </c>
      <c r="D6845" s="151" t="s">
        <v>14431</v>
      </c>
      <c r="E6845" s="151" t="s">
        <v>14432</v>
      </c>
      <c r="F6845" s="151">
        <v>7</v>
      </c>
      <c r="G6845" s="151" t="s">
        <v>4820</v>
      </c>
      <c r="H6845" s="153">
        <v>7</v>
      </c>
      <c r="I6845" s="151">
        <v>13</v>
      </c>
      <c r="J6845" s="154" t="s">
        <v>75</v>
      </c>
    </row>
    <row r="6846" spans="1:10" x14ac:dyDescent="0.3">
      <c r="A6846" s="151">
        <v>6845</v>
      </c>
      <c r="B6846" s="151" t="s">
        <v>14453</v>
      </c>
      <c r="C6846" s="151" t="s">
        <v>14454</v>
      </c>
      <c r="D6846" s="151" t="s">
        <v>14431</v>
      </c>
      <c r="E6846" s="151" t="s">
        <v>14432</v>
      </c>
      <c r="F6846" s="151">
        <v>7</v>
      </c>
      <c r="G6846" s="151" t="s">
        <v>4820</v>
      </c>
      <c r="H6846" s="153">
        <v>6</v>
      </c>
      <c r="I6846" s="151">
        <v>9</v>
      </c>
      <c r="J6846" s="154" t="s">
        <v>277</v>
      </c>
    </row>
    <row r="6847" spans="1:10" x14ac:dyDescent="0.3">
      <c r="A6847" s="151">
        <v>6846</v>
      </c>
      <c r="B6847" s="151" t="s">
        <v>14455</v>
      </c>
      <c r="C6847" s="151" t="s">
        <v>14456</v>
      </c>
      <c r="D6847" s="151" t="s">
        <v>14431</v>
      </c>
      <c r="E6847" s="151" t="s">
        <v>14432</v>
      </c>
      <c r="F6847" s="151">
        <v>7</v>
      </c>
      <c r="G6847" s="151" t="s">
        <v>4820</v>
      </c>
      <c r="H6847" s="153">
        <v>6</v>
      </c>
      <c r="I6847" s="151">
        <v>9</v>
      </c>
      <c r="J6847" s="154" t="s">
        <v>277</v>
      </c>
    </row>
    <row r="6848" spans="1:10" x14ac:dyDescent="0.3">
      <c r="A6848" s="151">
        <v>6847</v>
      </c>
      <c r="B6848" s="151" t="s">
        <v>14457</v>
      </c>
      <c r="C6848" s="151" t="s">
        <v>14458</v>
      </c>
      <c r="D6848" s="151" t="s">
        <v>14431</v>
      </c>
      <c r="E6848" s="151" t="s">
        <v>14432</v>
      </c>
      <c r="F6848" s="151">
        <v>7</v>
      </c>
      <c r="G6848" s="151" t="s">
        <v>4820</v>
      </c>
      <c r="H6848" s="153">
        <v>7</v>
      </c>
      <c r="I6848" s="151">
        <v>13</v>
      </c>
      <c r="J6848" s="154" t="s">
        <v>75</v>
      </c>
    </row>
    <row r="6849" spans="1:10" x14ac:dyDescent="0.3">
      <c r="A6849" s="151">
        <v>6848</v>
      </c>
      <c r="B6849" s="151" t="s">
        <v>14459</v>
      </c>
      <c r="C6849" s="151" t="s">
        <v>14460</v>
      </c>
      <c r="D6849" s="151" t="s">
        <v>14431</v>
      </c>
      <c r="E6849" s="151" t="s">
        <v>14432</v>
      </c>
      <c r="F6849" s="151">
        <v>7</v>
      </c>
      <c r="G6849" s="151" t="s">
        <v>4820</v>
      </c>
      <c r="H6849" s="153">
        <v>6</v>
      </c>
      <c r="I6849" s="151">
        <v>9</v>
      </c>
      <c r="J6849" s="154" t="s">
        <v>277</v>
      </c>
    </row>
    <row r="6850" spans="1:10" x14ac:dyDescent="0.3">
      <c r="A6850" s="151">
        <v>6849</v>
      </c>
      <c r="B6850" s="151" t="s">
        <v>14461</v>
      </c>
      <c r="C6850" s="151" t="s">
        <v>14462</v>
      </c>
      <c r="D6850" s="151" t="s">
        <v>14431</v>
      </c>
      <c r="E6850" s="151" t="s">
        <v>14432</v>
      </c>
      <c r="F6850" s="151">
        <v>7</v>
      </c>
      <c r="G6850" s="151" t="s">
        <v>4820</v>
      </c>
      <c r="H6850" s="153">
        <v>6</v>
      </c>
      <c r="I6850" s="151">
        <v>9</v>
      </c>
      <c r="J6850" s="154" t="s">
        <v>277</v>
      </c>
    </row>
    <row r="6851" spans="1:10" x14ac:dyDescent="0.3">
      <c r="A6851" s="151">
        <v>6850</v>
      </c>
      <c r="B6851" s="151" t="s">
        <v>14463</v>
      </c>
      <c r="C6851" s="151" t="s">
        <v>14464</v>
      </c>
      <c r="D6851" s="151" t="s">
        <v>14465</v>
      </c>
      <c r="E6851" s="151" t="s">
        <v>14466</v>
      </c>
      <c r="F6851" s="151">
        <v>7</v>
      </c>
      <c r="G6851" s="151" t="s">
        <v>4820</v>
      </c>
      <c r="H6851" s="153">
        <v>9</v>
      </c>
      <c r="I6851" s="151">
        <v>17</v>
      </c>
      <c r="J6851" s="154" t="s">
        <v>72</v>
      </c>
    </row>
    <row r="6852" spans="1:10" x14ac:dyDescent="0.3">
      <c r="A6852" s="151">
        <v>6851</v>
      </c>
      <c r="B6852" s="151" t="s">
        <v>14467</v>
      </c>
      <c r="C6852" s="151" t="s">
        <v>14468</v>
      </c>
      <c r="D6852" s="151" t="s">
        <v>14465</v>
      </c>
      <c r="E6852" s="151" t="s">
        <v>14466</v>
      </c>
      <c r="F6852" s="151">
        <v>7</v>
      </c>
      <c r="G6852" s="151" t="s">
        <v>4820</v>
      </c>
      <c r="H6852" s="153">
        <v>8</v>
      </c>
      <c r="I6852" s="151">
        <v>16</v>
      </c>
      <c r="J6852" s="154" t="s">
        <v>161</v>
      </c>
    </row>
    <row r="6853" spans="1:10" x14ac:dyDescent="0.3">
      <c r="A6853" s="151">
        <v>6852</v>
      </c>
      <c r="B6853" s="151" t="s">
        <v>14469</v>
      </c>
      <c r="C6853" s="151" t="s">
        <v>14470</v>
      </c>
      <c r="D6853" s="151" t="s">
        <v>14465</v>
      </c>
      <c r="E6853" s="151" t="s">
        <v>14466</v>
      </c>
      <c r="F6853" s="151">
        <v>7</v>
      </c>
      <c r="G6853" s="151" t="s">
        <v>4820</v>
      </c>
      <c r="H6853" s="153">
        <v>8</v>
      </c>
      <c r="I6853" s="151">
        <v>16</v>
      </c>
      <c r="J6853" s="154" t="s">
        <v>161</v>
      </c>
    </row>
    <row r="6854" spans="1:10" x14ac:dyDescent="0.3">
      <c r="A6854" s="151">
        <v>6853</v>
      </c>
      <c r="B6854" s="151" t="s">
        <v>14471</v>
      </c>
      <c r="C6854" s="151" t="s">
        <v>14472</v>
      </c>
      <c r="D6854" s="151" t="s">
        <v>14465</v>
      </c>
      <c r="E6854" s="151" t="s">
        <v>14466</v>
      </c>
      <c r="F6854" s="151">
        <v>7</v>
      </c>
      <c r="G6854" s="151" t="s">
        <v>4820</v>
      </c>
      <c r="H6854" s="153">
        <v>9</v>
      </c>
      <c r="I6854" s="151">
        <v>17</v>
      </c>
      <c r="J6854" s="154" t="s">
        <v>72</v>
      </c>
    </row>
    <row r="6855" spans="1:10" x14ac:dyDescent="0.3">
      <c r="A6855" s="151">
        <v>6854</v>
      </c>
      <c r="B6855" s="151" t="s">
        <v>14473</v>
      </c>
      <c r="C6855" s="151" t="s">
        <v>14474</v>
      </c>
      <c r="D6855" s="151" t="s">
        <v>14465</v>
      </c>
      <c r="E6855" s="151" t="s">
        <v>14466</v>
      </c>
      <c r="F6855" s="151">
        <v>7</v>
      </c>
      <c r="G6855" s="151" t="s">
        <v>4820</v>
      </c>
      <c r="H6855" s="153">
        <v>8</v>
      </c>
      <c r="I6855" s="151">
        <v>16</v>
      </c>
      <c r="J6855" s="154" t="s">
        <v>161</v>
      </c>
    </row>
    <row r="6856" spans="1:10" x14ac:dyDescent="0.3">
      <c r="A6856" s="151">
        <v>6855</v>
      </c>
      <c r="B6856" s="151" t="s">
        <v>14475</v>
      </c>
      <c r="C6856" s="151" t="s">
        <v>14476</v>
      </c>
      <c r="D6856" s="151" t="s">
        <v>14465</v>
      </c>
      <c r="E6856" s="151" t="s">
        <v>14466</v>
      </c>
      <c r="F6856" s="151">
        <v>7</v>
      </c>
      <c r="G6856" s="151" t="s">
        <v>4820</v>
      </c>
      <c r="H6856" s="153">
        <v>8</v>
      </c>
      <c r="I6856" s="151">
        <v>16</v>
      </c>
      <c r="J6856" s="154" t="s">
        <v>161</v>
      </c>
    </row>
    <row r="6857" spans="1:10" x14ac:dyDescent="0.3">
      <c r="A6857" s="151">
        <v>6856</v>
      </c>
      <c r="B6857" s="151" t="s">
        <v>14477</v>
      </c>
      <c r="C6857" s="151" t="s">
        <v>14478</v>
      </c>
      <c r="D6857" s="151" t="s">
        <v>14465</v>
      </c>
      <c r="E6857" s="151" t="s">
        <v>14466</v>
      </c>
      <c r="F6857" s="151">
        <v>7</v>
      </c>
      <c r="G6857" s="151" t="s">
        <v>4820</v>
      </c>
      <c r="H6857" s="153">
        <v>9</v>
      </c>
      <c r="I6857" s="151">
        <v>17</v>
      </c>
      <c r="J6857" s="154" t="s">
        <v>72</v>
      </c>
    </row>
    <row r="6858" spans="1:10" x14ac:dyDescent="0.3">
      <c r="A6858" s="151">
        <v>6857</v>
      </c>
      <c r="B6858" s="151" t="s">
        <v>14479</v>
      </c>
      <c r="C6858" s="151" t="s">
        <v>14480</v>
      </c>
      <c r="D6858" s="151" t="s">
        <v>14465</v>
      </c>
      <c r="E6858" s="151" t="s">
        <v>14466</v>
      </c>
      <c r="F6858" s="151">
        <v>7</v>
      </c>
      <c r="G6858" s="151" t="s">
        <v>4820</v>
      </c>
      <c r="H6858" s="153">
        <v>8</v>
      </c>
      <c r="I6858" s="151">
        <v>16</v>
      </c>
      <c r="J6858" s="154" t="s">
        <v>161</v>
      </c>
    </row>
    <row r="6859" spans="1:10" x14ac:dyDescent="0.3">
      <c r="A6859" s="151">
        <v>6858</v>
      </c>
      <c r="B6859" s="151" t="s">
        <v>14481</v>
      </c>
      <c r="C6859" s="151" t="s">
        <v>14482</v>
      </c>
      <c r="D6859" s="151" t="s">
        <v>14465</v>
      </c>
      <c r="E6859" s="151" t="s">
        <v>14466</v>
      </c>
      <c r="F6859" s="151">
        <v>7</v>
      </c>
      <c r="G6859" s="151" t="s">
        <v>4820</v>
      </c>
      <c r="H6859" s="153">
        <v>8</v>
      </c>
      <c r="I6859" s="151">
        <v>16</v>
      </c>
      <c r="J6859" s="154" t="s">
        <v>161</v>
      </c>
    </row>
    <row r="6860" spans="1:10" x14ac:dyDescent="0.3">
      <c r="A6860" s="151">
        <v>6859</v>
      </c>
      <c r="B6860" s="151" t="s">
        <v>14483</v>
      </c>
      <c r="C6860" s="151" t="s">
        <v>14484</v>
      </c>
      <c r="D6860" s="151" t="s">
        <v>14465</v>
      </c>
      <c r="E6860" s="151" t="s">
        <v>14466</v>
      </c>
      <c r="F6860" s="151">
        <v>7</v>
      </c>
      <c r="G6860" s="151" t="s">
        <v>4820</v>
      </c>
      <c r="H6860" s="153">
        <v>8</v>
      </c>
      <c r="I6860" s="151">
        <v>16</v>
      </c>
      <c r="J6860" s="154" t="s">
        <v>161</v>
      </c>
    </row>
    <row r="6861" spans="1:10" x14ac:dyDescent="0.3">
      <c r="A6861" s="151">
        <v>6860</v>
      </c>
      <c r="B6861" s="151" t="s">
        <v>14485</v>
      </c>
      <c r="C6861" s="151" t="s">
        <v>14486</v>
      </c>
      <c r="D6861" s="151" t="s">
        <v>14465</v>
      </c>
      <c r="E6861" s="151" t="s">
        <v>14466</v>
      </c>
      <c r="F6861" s="151">
        <v>7</v>
      </c>
      <c r="G6861" s="151" t="s">
        <v>4820</v>
      </c>
      <c r="H6861" s="153">
        <v>8</v>
      </c>
      <c r="I6861" s="151">
        <v>16</v>
      </c>
      <c r="J6861" s="154" t="s">
        <v>161</v>
      </c>
    </row>
    <row r="6862" spans="1:10" x14ac:dyDescent="0.3">
      <c r="A6862" s="151">
        <v>6861</v>
      </c>
      <c r="B6862" s="151" t="s">
        <v>14487</v>
      </c>
      <c r="C6862" s="151" t="s">
        <v>14488</v>
      </c>
      <c r="D6862" s="151" t="s">
        <v>14465</v>
      </c>
      <c r="E6862" s="151" t="s">
        <v>14466</v>
      </c>
      <c r="F6862" s="151">
        <v>7</v>
      </c>
      <c r="G6862" s="151" t="s">
        <v>4820</v>
      </c>
      <c r="H6862" s="153">
        <v>9</v>
      </c>
      <c r="I6862" s="151">
        <v>17</v>
      </c>
      <c r="J6862" s="154" t="s">
        <v>72</v>
      </c>
    </row>
    <row r="6863" spans="1:10" x14ac:dyDescent="0.3">
      <c r="A6863" s="151">
        <v>6862</v>
      </c>
      <c r="B6863" s="151" t="s">
        <v>14489</v>
      </c>
      <c r="C6863" s="151" t="s">
        <v>14490</v>
      </c>
      <c r="D6863" s="151" t="s">
        <v>14491</v>
      </c>
      <c r="E6863" s="151" t="s">
        <v>14492</v>
      </c>
      <c r="F6863" s="151">
        <v>7</v>
      </c>
      <c r="G6863" s="151" t="s">
        <v>4820</v>
      </c>
      <c r="H6863" s="153">
        <v>9</v>
      </c>
      <c r="I6863" s="151">
        <v>17</v>
      </c>
      <c r="J6863" s="154" t="s">
        <v>72</v>
      </c>
    </row>
    <row r="6864" spans="1:10" x14ac:dyDescent="0.3">
      <c r="A6864" s="151">
        <v>6863</v>
      </c>
      <c r="B6864" s="151" t="s">
        <v>14493</v>
      </c>
      <c r="C6864" s="151" t="s">
        <v>14494</v>
      </c>
      <c r="D6864" s="151" t="s">
        <v>14491</v>
      </c>
      <c r="E6864" s="151" t="s">
        <v>14492</v>
      </c>
      <c r="F6864" s="151">
        <v>7</v>
      </c>
      <c r="G6864" s="151" t="s">
        <v>4820</v>
      </c>
      <c r="H6864" s="153">
        <v>9</v>
      </c>
      <c r="I6864" s="151">
        <v>17</v>
      </c>
      <c r="J6864" s="154" t="s">
        <v>72</v>
      </c>
    </row>
    <row r="6865" spans="1:10" x14ac:dyDescent="0.3">
      <c r="A6865" s="151">
        <v>6864</v>
      </c>
      <c r="B6865" s="151" t="s">
        <v>14495</v>
      </c>
      <c r="C6865" s="151" t="s">
        <v>14496</v>
      </c>
      <c r="D6865" s="151" t="s">
        <v>14491</v>
      </c>
      <c r="E6865" s="151" t="s">
        <v>14492</v>
      </c>
      <c r="F6865" s="151">
        <v>7</v>
      </c>
      <c r="G6865" s="151" t="s">
        <v>4820</v>
      </c>
      <c r="H6865" s="153">
        <v>9</v>
      </c>
      <c r="I6865" s="151">
        <v>17</v>
      </c>
      <c r="J6865" s="154" t="s">
        <v>72</v>
      </c>
    </row>
    <row r="6866" spans="1:10" x14ac:dyDescent="0.3">
      <c r="A6866" s="151">
        <v>6865</v>
      </c>
      <c r="B6866" s="151" t="s">
        <v>14497</v>
      </c>
      <c r="C6866" s="151" t="s">
        <v>14498</v>
      </c>
      <c r="D6866" s="151" t="s">
        <v>14491</v>
      </c>
      <c r="E6866" s="151" t="s">
        <v>14492</v>
      </c>
      <c r="F6866" s="151">
        <v>7</v>
      </c>
      <c r="G6866" s="151" t="s">
        <v>4820</v>
      </c>
      <c r="H6866" s="153">
        <v>9</v>
      </c>
      <c r="I6866" s="151">
        <v>17</v>
      </c>
      <c r="J6866" s="154" t="s">
        <v>72</v>
      </c>
    </row>
    <row r="6867" spans="1:10" x14ac:dyDescent="0.3">
      <c r="A6867" s="151">
        <v>6866</v>
      </c>
      <c r="B6867" s="151" t="s">
        <v>14499</v>
      </c>
      <c r="C6867" s="151" t="s">
        <v>14500</v>
      </c>
      <c r="D6867" s="151" t="s">
        <v>14491</v>
      </c>
      <c r="E6867" s="151" t="s">
        <v>14492</v>
      </c>
      <c r="F6867" s="151">
        <v>7</v>
      </c>
      <c r="G6867" s="151" t="s">
        <v>4820</v>
      </c>
      <c r="H6867" s="153">
        <v>9</v>
      </c>
      <c r="I6867" s="151">
        <v>17</v>
      </c>
      <c r="J6867" s="154" t="s">
        <v>72</v>
      </c>
    </row>
    <row r="6868" spans="1:10" x14ac:dyDescent="0.3">
      <c r="A6868" s="151">
        <v>6867</v>
      </c>
      <c r="B6868" s="151" t="s">
        <v>14501</v>
      </c>
      <c r="C6868" s="151" t="s">
        <v>14502</v>
      </c>
      <c r="D6868" s="151" t="s">
        <v>14491</v>
      </c>
      <c r="E6868" s="151" t="s">
        <v>14492</v>
      </c>
      <c r="F6868" s="151">
        <v>7</v>
      </c>
      <c r="G6868" s="151" t="s">
        <v>4820</v>
      </c>
      <c r="H6868" s="153">
        <v>9</v>
      </c>
      <c r="I6868" s="151">
        <v>17</v>
      </c>
      <c r="J6868" s="154" t="s">
        <v>72</v>
      </c>
    </row>
    <row r="6869" spans="1:10" x14ac:dyDescent="0.3">
      <c r="A6869" s="151">
        <v>6868</v>
      </c>
      <c r="B6869" s="151" t="s">
        <v>14503</v>
      </c>
      <c r="C6869" s="151" t="s">
        <v>14504</v>
      </c>
      <c r="D6869" s="151" t="s">
        <v>14491</v>
      </c>
      <c r="E6869" s="151" t="s">
        <v>14492</v>
      </c>
      <c r="F6869" s="151">
        <v>7</v>
      </c>
      <c r="G6869" s="151" t="s">
        <v>4820</v>
      </c>
      <c r="H6869" s="153">
        <v>9</v>
      </c>
      <c r="I6869" s="151">
        <v>17</v>
      </c>
      <c r="J6869" s="154" t="s">
        <v>72</v>
      </c>
    </row>
    <row r="6870" spans="1:10" x14ac:dyDescent="0.3">
      <c r="A6870" s="151">
        <v>6869</v>
      </c>
      <c r="B6870" s="151" t="s">
        <v>14505</v>
      </c>
      <c r="C6870" s="151" t="s">
        <v>14506</v>
      </c>
      <c r="D6870" s="151" t="s">
        <v>14491</v>
      </c>
      <c r="E6870" s="151" t="s">
        <v>14492</v>
      </c>
      <c r="F6870" s="151">
        <v>7</v>
      </c>
      <c r="G6870" s="151" t="s">
        <v>4820</v>
      </c>
      <c r="H6870" s="153">
        <v>9</v>
      </c>
      <c r="I6870" s="151">
        <v>17</v>
      </c>
      <c r="J6870" s="154" t="s">
        <v>72</v>
      </c>
    </row>
    <row r="6871" spans="1:10" x14ac:dyDescent="0.3">
      <c r="A6871" s="151">
        <v>6870</v>
      </c>
      <c r="B6871" s="151" t="s">
        <v>14507</v>
      </c>
      <c r="C6871" s="151" t="s">
        <v>14508</v>
      </c>
      <c r="D6871" s="151" t="s">
        <v>14491</v>
      </c>
      <c r="E6871" s="151" t="s">
        <v>14492</v>
      </c>
      <c r="F6871" s="151">
        <v>7</v>
      </c>
      <c r="G6871" s="151" t="s">
        <v>4820</v>
      </c>
      <c r="H6871" s="153">
        <v>9</v>
      </c>
      <c r="I6871" s="151">
        <v>17</v>
      </c>
      <c r="J6871" s="154" t="s">
        <v>88</v>
      </c>
    </row>
    <row r="6872" spans="1:10" x14ac:dyDescent="0.3">
      <c r="A6872" s="151">
        <v>6871</v>
      </c>
      <c r="B6872" s="151" t="s">
        <v>14509</v>
      </c>
      <c r="C6872" s="151" t="s">
        <v>14510</v>
      </c>
      <c r="D6872" s="151" t="s">
        <v>14491</v>
      </c>
      <c r="E6872" s="151" t="s">
        <v>14492</v>
      </c>
      <c r="F6872" s="151">
        <v>7</v>
      </c>
      <c r="G6872" s="151" t="s">
        <v>4820</v>
      </c>
      <c r="H6872" s="153">
        <v>9</v>
      </c>
      <c r="I6872" s="151">
        <v>17</v>
      </c>
      <c r="J6872" s="154" t="s">
        <v>72</v>
      </c>
    </row>
    <row r="6873" spans="1:10" x14ac:dyDescent="0.3">
      <c r="A6873" s="151">
        <v>6872</v>
      </c>
      <c r="B6873" s="151" t="s">
        <v>14511</v>
      </c>
      <c r="C6873" s="151" t="s">
        <v>14512</v>
      </c>
      <c r="D6873" s="151" t="s">
        <v>14491</v>
      </c>
      <c r="E6873" s="151" t="s">
        <v>14492</v>
      </c>
      <c r="F6873" s="151">
        <v>7</v>
      </c>
      <c r="G6873" s="151" t="s">
        <v>4820</v>
      </c>
      <c r="H6873" s="153">
        <v>9</v>
      </c>
      <c r="I6873" s="151">
        <v>17</v>
      </c>
      <c r="J6873" s="154" t="s">
        <v>88</v>
      </c>
    </row>
    <row r="6874" spans="1:10" x14ac:dyDescent="0.3">
      <c r="A6874" s="151">
        <v>6873</v>
      </c>
      <c r="B6874" s="151" t="s">
        <v>14513</v>
      </c>
      <c r="C6874" s="151" t="s">
        <v>14514</v>
      </c>
      <c r="D6874" s="151" t="s">
        <v>14491</v>
      </c>
      <c r="E6874" s="151" t="s">
        <v>14492</v>
      </c>
      <c r="F6874" s="151">
        <v>7</v>
      </c>
      <c r="G6874" s="151" t="s">
        <v>4820</v>
      </c>
      <c r="H6874" s="153">
        <v>9</v>
      </c>
      <c r="I6874" s="151">
        <v>17</v>
      </c>
      <c r="J6874" s="154" t="s">
        <v>72</v>
      </c>
    </row>
    <row r="6875" spans="1:10" x14ac:dyDescent="0.3">
      <c r="A6875" s="151">
        <v>6874</v>
      </c>
      <c r="B6875" s="151" t="s">
        <v>14515</v>
      </c>
      <c r="C6875" s="151" t="s">
        <v>14516</v>
      </c>
      <c r="D6875" s="151" t="s">
        <v>14491</v>
      </c>
      <c r="E6875" s="151" t="s">
        <v>14492</v>
      </c>
      <c r="F6875" s="151">
        <v>7</v>
      </c>
      <c r="G6875" s="151" t="s">
        <v>4820</v>
      </c>
      <c r="H6875" s="153">
        <v>9</v>
      </c>
      <c r="I6875" s="151">
        <v>17</v>
      </c>
      <c r="J6875" s="154" t="s">
        <v>72</v>
      </c>
    </row>
    <row r="6876" spans="1:10" x14ac:dyDescent="0.3">
      <c r="A6876" s="151">
        <v>6875</v>
      </c>
      <c r="B6876" s="151" t="s">
        <v>14517</v>
      </c>
      <c r="C6876" s="151" t="s">
        <v>14518</v>
      </c>
      <c r="D6876" s="151" t="s">
        <v>14491</v>
      </c>
      <c r="E6876" s="151" t="s">
        <v>14492</v>
      </c>
      <c r="F6876" s="151">
        <v>7</v>
      </c>
      <c r="G6876" s="151" t="s">
        <v>4820</v>
      </c>
      <c r="H6876" s="153">
        <v>9</v>
      </c>
      <c r="I6876" s="151">
        <v>17</v>
      </c>
      <c r="J6876" s="154" t="s">
        <v>72</v>
      </c>
    </row>
    <row r="6877" spans="1:10" x14ac:dyDescent="0.3">
      <c r="A6877" s="151">
        <v>6876</v>
      </c>
      <c r="B6877" s="151" t="s">
        <v>14519</v>
      </c>
      <c r="C6877" s="151" t="s">
        <v>14520</v>
      </c>
      <c r="D6877" s="151" t="s">
        <v>14491</v>
      </c>
      <c r="E6877" s="151" t="s">
        <v>14492</v>
      </c>
      <c r="F6877" s="151">
        <v>7</v>
      </c>
      <c r="G6877" s="151" t="s">
        <v>4820</v>
      </c>
      <c r="H6877" s="153">
        <v>9</v>
      </c>
      <c r="I6877" s="151">
        <v>17</v>
      </c>
      <c r="J6877" s="154" t="s">
        <v>72</v>
      </c>
    </row>
    <row r="6878" spans="1:10" x14ac:dyDescent="0.3">
      <c r="A6878" s="151">
        <v>6877</v>
      </c>
      <c r="B6878" s="151" t="s">
        <v>14521</v>
      </c>
      <c r="C6878" s="151" t="s">
        <v>14522</v>
      </c>
      <c r="D6878" s="151" t="s">
        <v>14523</v>
      </c>
      <c r="E6878" s="151" t="s">
        <v>14524</v>
      </c>
      <c r="F6878" s="151">
        <v>7</v>
      </c>
      <c r="G6878" s="151" t="s">
        <v>4820</v>
      </c>
      <c r="H6878" s="153">
        <v>9</v>
      </c>
      <c r="I6878" s="151">
        <v>17</v>
      </c>
      <c r="J6878" s="154" t="s">
        <v>88</v>
      </c>
    </row>
    <row r="6879" spans="1:10" x14ac:dyDescent="0.3">
      <c r="A6879" s="151">
        <v>6878</v>
      </c>
      <c r="B6879" s="151" t="s">
        <v>14525</v>
      </c>
      <c r="C6879" s="151" t="s">
        <v>14526</v>
      </c>
      <c r="D6879" s="151" t="s">
        <v>14523</v>
      </c>
      <c r="E6879" s="151" t="s">
        <v>14524</v>
      </c>
      <c r="F6879" s="151">
        <v>7</v>
      </c>
      <c r="G6879" s="151" t="s">
        <v>4820</v>
      </c>
      <c r="H6879" s="153">
        <v>9</v>
      </c>
      <c r="I6879" s="151">
        <v>17</v>
      </c>
      <c r="J6879" s="154" t="s">
        <v>88</v>
      </c>
    </row>
    <row r="6880" spans="1:10" x14ac:dyDescent="0.3">
      <c r="A6880" s="151">
        <v>6879</v>
      </c>
      <c r="B6880" s="151" t="s">
        <v>14527</v>
      </c>
      <c r="C6880" s="151" t="s">
        <v>14528</v>
      </c>
      <c r="D6880" s="151" t="s">
        <v>14523</v>
      </c>
      <c r="E6880" s="151" t="s">
        <v>14524</v>
      </c>
      <c r="F6880" s="151">
        <v>7</v>
      </c>
      <c r="G6880" s="151" t="s">
        <v>4820</v>
      </c>
      <c r="H6880" s="153">
        <v>9</v>
      </c>
      <c r="I6880" s="151">
        <v>17</v>
      </c>
      <c r="J6880" s="154" t="s">
        <v>88</v>
      </c>
    </row>
    <row r="6881" spans="1:10" x14ac:dyDescent="0.3">
      <c r="A6881" s="151">
        <v>6880</v>
      </c>
      <c r="B6881" s="151" t="s">
        <v>14529</v>
      </c>
      <c r="C6881" s="151" t="s">
        <v>14530</v>
      </c>
      <c r="D6881" s="151" t="s">
        <v>14523</v>
      </c>
      <c r="E6881" s="151" t="s">
        <v>14524</v>
      </c>
      <c r="F6881" s="151">
        <v>7</v>
      </c>
      <c r="G6881" s="151" t="s">
        <v>4820</v>
      </c>
      <c r="H6881" s="153">
        <v>9</v>
      </c>
      <c r="I6881" s="151">
        <v>17</v>
      </c>
      <c r="J6881" s="154" t="s">
        <v>72</v>
      </c>
    </row>
    <row r="6882" spans="1:10" x14ac:dyDescent="0.3">
      <c r="A6882" s="151">
        <v>6881</v>
      </c>
      <c r="B6882" s="151" t="s">
        <v>14531</v>
      </c>
      <c r="C6882" s="151" t="s">
        <v>14532</v>
      </c>
      <c r="D6882" s="151" t="s">
        <v>14523</v>
      </c>
      <c r="E6882" s="151" t="s">
        <v>14524</v>
      </c>
      <c r="F6882" s="151">
        <v>7</v>
      </c>
      <c r="G6882" s="151" t="s">
        <v>4820</v>
      </c>
      <c r="H6882" s="153">
        <v>9</v>
      </c>
      <c r="I6882" s="151">
        <v>17</v>
      </c>
      <c r="J6882" s="154" t="s">
        <v>72</v>
      </c>
    </row>
    <row r="6883" spans="1:10" x14ac:dyDescent="0.3">
      <c r="A6883" s="151">
        <v>6882</v>
      </c>
      <c r="B6883" s="151" t="s">
        <v>14533</v>
      </c>
      <c r="C6883" s="151" t="s">
        <v>14534</v>
      </c>
      <c r="D6883" s="151" t="s">
        <v>14523</v>
      </c>
      <c r="E6883" s="151" t="s">
        <v>14524</v>
      </c>
      <c r="F6883" s="151">
        <v>7</v>
      </c>
      <c r="G6883" s="151" t="s">
        <v>4820</v>
      </c>
      <c r="H6883" s="153">
        <v>8</v>
      </c>
      <c r="I6883" s="151">
        <v>16</v>
      </c>
      <c r="J6883" s="154" t="s">
        <v>161</v>
      </c>
    </row>
    <row r="6884" spans="1:10" x14ac:dyDescent="0.3">
      <c r="A6884" s="151">
        <v>6883</v>
      </c>
      <c r="B6884" s="151" t="s">
        <v>14535</v>
      </c>
      <c r="C6884" s="151" t="s">
        <v>14536</v>
      </c>
      <c r="D6884" s="151" t="s">
        <v>14523</v>
      </c>
      <c r="E6884" s="151" t="s">
        <v>14524</v>
      </c>
      <c r="F6884" s="151">
        <v>7</v>
      </c>
      <c r="G6884" s="151" t="s">
        <v>4820</v>
      </c>
      <c r="H6884" s="153">
        <v>8</v>
      </c>
      <c r="I6884" s="151">
        <v>16</v>
      </c>
      <c r="J6884" s="154" t="s">
        <v>161</v>
      </c>
    </row>
    <row r="6885" spans="1:10" x14ac:dyDescent="0.3">
      <c r="A6885" s="151">
        <v>6884</v>
      </c>
      <c r="B6885" s="151" t="s">
        <v>14537</v>
      </c>
      <c r="C6885" s="151" t="s">
        <v>14538</v>
      </c>
      <c r="D6885" s="151" t="s">
        <v>14523</v>
      </c>
      <c r="E6885" s="151" t="s">
        <v>14524</v>
      </c>
      <c r="F6885" s="151">
        <v>7</v>
      </c>
      <c r="G6885" s="151" t="s">
        <v>4820</v>
      </c>
      <c r="H6885" s="153">
        <v>8</v>
      </c>
      <c r="I6885" s="151">
        <v>16</v>
      </c>
      <c r="J6885" s="154" t="s">
        <v>161</v>
      </c>
    </row>
    <row r="6886" spans="1:10" x14ac:dyDescent="0.3">
      <c r="A6886" s="151">
        <v>6885</v>
      </c>
      <c r="B6886" s="151" t="s">
        <v>14539</v>
      </c>
      <c r="C6886" s="151" t="s">
        <v>14540</v>
      </c>
      <c r="D6886" s="151" t="s">
        <v>14523</v>
      </c>
      <c r="E6886" s="151" t="s">
        <v>14524</v>
      </c>
      <c r="F6886" s="151">
        <v>7</v>
      </c>
      <c r="G6886" s="151" t="s">
        <v>4820</v>
      </c>
      <c r="H6886" s="153">
        <v>8</v>
      </c>
      <c r="I6886" s="151">
        <v>16</v>
      </c>
      <c r="J6886" s="154" t="s">
        <v>161</v>
      </c>
    </row>
    <row r="6887" spans="1:10" x14ac:dyDescent="0.3">
      <c r="A6887" s="151">
        <v>6886</v>
      </c>
      <c r="B6887" s="151" t="s">
        <v>14541</v>
      </c>
      <c r="C6887" s="151" t="s">
        <v>14542</v>
      </c>
      <c r="D6887" s="151" t="s">
        <v>14523</v>
      </c>
      <c r="E6887" s="151" t="s">
        <v>14524</v>
      </c>
      <c r="F6887" s="151">
        <v>7</v>
      </c>
      <c r="G6887" s="151" t="s">
        <v>4820</v>
      </c>
      <c r="H6887" s="153">
        <v>8</v>
      </c>
      <c r="I6887" s="151">
        <v>16</v>
      </c>
      <c r="J6887" s="154" t="s">
        <v>161</v>
      </c>
    </row>
    <row r="6888" spans="1:10" x14ac:dyDescent="0.3">
      <c r="A6888" s="151">
        <v>6887</v>
      </c>
      <c r="B6888" s="151" t="s">
        <v>14543</v>
      </c>
      <c r="C6888" s="151" t="s">
        <v>14544</v>
      </c>
      <c r="D6888" s="151" t="s">
        <v>14523</v>
      </c>
      <c r="E6888" s="151" t="s">
        <v>14524</v>
      </c>
      <c r="F6888" s="151">
        <v>7</v>
      </c>
      <c r="G6888" s="151" t="s">
        <v>4820</v>
      </c>
      <c r="H6888" s="153">
        <v>8</v>
      </c>
      <c r="I6888" s="151">
        <v>16</v>
      </c>
      <c r="J6888" s="154" t="s">
        <v>161</v>
      </c>
    </row>
    <row r="6889" spans="1:10" x14ac:dyDescent="0.3">
      <c r="A6889" s="151">
        <v>6888</v>
      </c>
      <c r="B6889" s="151" t="s">
        <v>14545</v>
      </c>
      <c r="C6889" s="151" t="s">
        <v>14546</v>
      </c>
      <c r="D6889" s="151" t="s">
        <v>14523</v>
      </c>
      <c r="E6889" s="151" t="s">
        <v>14524</v>
      </c>
      <c r="F6889" s="151">
        <v>7</v>
      </c>
      <c r="G6889" s="151" t="s">
        <v>4820</v>
      </c>
      <c r="H6889" s="153">
        <v>8</v>
      </c>
      <c r="I6889" s="151">
        <v>16</v>
      </c>
      <c r="J6889" s="154" t="s">
        <v>161</v>
      </c>
    </row>
    <row r="6890" spans="1:10" x14ac:dyDescent="0.3">
      <c r="A6890" s="151">
        <v>6889</v>
      </c>
      <c r="B6890" s="151" t="s">
        <v>14547</v>
      </c>
      <c r="C6890" s="151" t="s">
        <v>14548</v>
      </c>
      <c r="D6890" s="151" t="s">
        <v>14523</v>
      </c>
      <c r="E6890" s="151" t="s">
        <v>14524</v>
      </c>
      <c r="F6890" s="151">
        <v>7</v>
      </c>
      <c r="G6890" s="151" t="s">
        <v>4820</v>
      </c>
      <c r="H6890" s="153">
        <v>8</v>
      </c>
      <c r="I6890" s="151">
        <v>16</v>
      </c>
      <c r="J6890" s="154" t="s">
        <v>161</v>
      </c>
    </row>
    <row r="6891" spans="1:10" x14ac:dyDescent="0.3">
      <c r="A6891" s="151">
        <v>6890</v>
      </c>
      <c r="B6891" s="151" t="s">
        <v>14549</v>
      </c>
      <c r="C6891" s="151" t="s">
        <v>14550</v>
      </c>
      <c r="D6891" s="151" t="s">
        <v>14523</v>
      </c>
      <c r="E6891" s="151" t="s">
        <v>14524</v>
      </c>
      <c r="F6891" s="151">
        <v>7</v>
      </c>
      <c r="G6891" s="151" t="s">
        <v>4820</v>
      </c>
      <c r="H6891" s="153">
        <v>9</v>
      </c>
      <c r="I6891" s="151">
        <v>17</v>
      </c>
      <c r="J6891" s="154" t="s">
        <v>72</v>
      </c>
    </row>
    <row r="6892" spans="1:10" x14ac:dyDescent="0.3">
      <c r="A6892" s="151">
        <v>6891</v>
      </c>
      <c r="B6892" s="151" t="s">
        <v>14551</v>
      </c>
      <c r="C6892" s="151" t="s">
        <v>14552</v>
      </c>
      <c r="D6892" s="151" t="s">
        <v>14523</v>
      </c>
      <c r="E6892" s="151" t="s">
        <v>14524</v>
      </c>
      <c r="F6892" s="151">
        <v>7</v>
      </c>
      <c r="G6892" s="151" t="s">
        <v>4820</v>
      </c>
      <c r="H6892" s="153">
        <v>8</v>
      </c>
      <c r="I6892" s="151">
        <v>16</v>
      </c>
      <c r="J6892" s="154" t="s">
        <v>161</v>
      </c>
    </row>
    <row r="6893" spans="1:10" x14ac:dyDescent="0.3">
      <c r="A6893" s="151">
        <v>6892</v>
      </c>
      <c r="B6893" s="151" t="s">
        <v>14553</v>
      </c>
      <c r="C6893" s="151" t="s">
        <v>14554</v>
      </c>
      <c r="D6893" s="151" t="s">
        <v>14555</v>
      </c>
      <c r="E6893" s="151" t="s">
        <v>14556</v>
      </c>
      <c r="F6893" s="151">
        <v>8</v>
      </c>
      <c r="G6893" s="151" t="s">
        <v>1141</v>
      </c>
      <c r="H6893" s="153">
        <v>6</v>
      </c>
      <c r="I6893" s="151">
        <v>10</v>
      </c>
      <c r="J6893" s="154" t="s">
        <v>277</v>
      </c>
    </row>
    <row r="6894" spans="1:10" x14ac:dyDescent="0.3">
      <c r="A6894" s="151">
        <v>6893</v>
      </c>
      <c r="B6894" s="151" t="s">
        <v>14557</v>
      </c>
      <c r="C6894" s="151" t="s">
        <v>14558</v>
      </c>
      <c r="D6894" s="151" t="s">
        <v>14555</v>
      </c>
      <c r="E6894" s="151" t="s">
        <v>14556</v>
      </c>
      <c r="F6894" s="151">
        <v>8</v>
      </c>
      <c r="G6894" s="151" t="s">
        <v>1141</v>
      </c>
      <c r="H6894" s="153">
        <v>6</v>
      </c>
      <c r="I6894" s="151">
        <v>10</v>
      </c>
      <c r="J6894" s="154" t="s">
        <v>277</v>
      </c>
    </row>
    <row r="6895" spans="1:10" x14ac:dyDescent="0.3">
      <c r="A6895" s="151">
        <v>6894</v>
      </c>
      <c r="B6895" s="151" t="s">
        <v>14559</v>
      </c>
      <c r="C6895" s="151" t="s">
        <v>14560</v>
      </c>
      <c r="D6895" s="151" t="s">
        <v>14555</v>
      </c>
      <c r="E6895" s="151" t="s">
        <v>14556</v>
      </c>
      <c r="F6895" s="151">
        <v>8</v>
      </c>
      <c r="G6895" s="151" t="s">
        <v>1141</v>
      </c>
      <c r="H6895" s="153">
        <v>6</v>
      </c>
      <c r="I6895" s="151">
        <v>10</v>
      </c>
      <c r="J6895" s="154" t="s">
        <v>277</v>
      </c>
    </row>
    <row r="6896" spans="1:10" x14ac:dyDescent="0.3">
      <c r="A6896" s="151">
        <v>6895</v>
      </c>
      <c r="B6896" s="151" t="s">
        <v>14561</v>
      </c>
      <c r="C6896" s="151" t="s">
        <v>14562</v>
      </c>
      <c r="D6896" s="151" t="s">
        <v>14555</v>
      </c>
      <c r="E6896" s="151" t="s">
        <v>14556</v>
      </c>
      <c r="F6896" s="151">
        <v>8</v>
      </c>
      <c r="G6896" s="151" t="s">
        <v>1141</v>
      </c>
      <c r="H6896" s="153">
        <v>6</v>
      </c>
      <c r="I6896" s="151">
        <v>10</v>
      </c>
      <c r="J6896" s="154" t="s">
        <v>277</v>
      </c>
    </row>
    <row r="6897" spans="1:10" x14ac:dyDescent="0.3">
      <c r="A6897" s="151">
        <v>6896</v>
      </c>
      <c r="B6897" s="151" t="s">
        <v>14563</v>
      </c>
      <c r="C6897" s="151" t="s">
        <v>14564</v>
      </c>
      <c r="D6897" s="151" t="s">
        <v>14555</v>
      </c>
      <c r="E6897" s="151" t="s">
        <v>14556</v>
      </c>
      <c r="F6897" s="151">
        <v>8</v>
      </c>
      <c r="G6897" s="151" t="s">
        <v>1141</v>
      </c>
      <c r="H6897" s="153">
        <v>6</v>
      </c>
      <c r="I6897" s="151">
        <v>10</v>
      </c>
      <c r="J6897" s="154" t="s">
        <v>277</v>
      </c>
    </row>
    <row r="6898" spans="1:10" x14ac:dyDescent="0.3">
      <c r="A6898" s="151">
        <v>6897</v>
      </c>
      <c r="B6898" s="151" t="s">
        <v>14565</v>
      </c>
      <c r="C6898" s="151" t="s">
        <v>14566</v>
      </c>
      <c r="D6898" s="151" t="s">
        <v>14555</v>
      </c>
      <c r="E6898" s="151" t="s">
        <v>14556</v>
      </c>
      <c r="F6898" s="151">
        <v>8</v>
      </c>
      <c r="G6898" s="151" t="s">
        <v>1141</v>
      </c>
      <c r="H6898" s="153">
        <v>6</v>
      </c>
      <c r="I6898" s="151">
        <v>10</v>
      </c>
      <c r="J6898" s="154" t="s">
        <v>277</v>
      </c>
    </row>
    <row r="6899" spans="1:10" x14ac:dyDescent="0.3">
      <c r="A6899" s="151">
        <v>6898</v>
      </c>
      <c r="B6899" s="151" t="s">
        <v>14567</v>
      </c>
      <c r="C6899" s="151" t="s">
        <v>14568</v>
      </c>
      <c r="D6899" s="151" t="s">
        <v>14555</v>
      </c>
      <c r="E6899" s="151" t="s">
        <v>14556</v>
      </c>
      <c r="F6899" s="151">
        <v>8</v>
      </c>
      <c r="G6899" s="151" t="s">
        <v>1141</v>
      </c>
      <c r="H6899" s="153">
        <v>6</v>
      </c>
      <c r="I6899" s="151">
        <v>10</v>
      </c>
      <c r="J6899" s="154" t="s">
        <v>277</v>
      </c>
    </row>
    <row r="6900" spans="1:10" x14ac:dyDescent="0.3">
      <c r="A6900" s="151">
        <v>6899</v>
      </c>
      <c r="B6900" s="151" t="s">
        <v>14569</v>
      </c>
      <c r="C6900" s="151" t="s">
        <v>14570</v>
      </c>
      <c r="D6900" s="151" t="s">
        <v>14555</v>
      </c>
      <c r="E6900" s="151" t="s">
        <v>14556</v>
      </c>
      <c r="F6900" s="151">
        <v>8</v>
      </c>
      <c r="G6900" s="151" t="s">
        <v>1141</v>
      </c>
      <c r="H6900" s="153">
        <v>6</v>
      </c>
      <c r="I6900" s="151">
        <v>10</v>
      </c>
      <c r="J6900" s="154" t="s">
        <v>277</v>
      </c>
    </row>
    <row r="6901" spans="1:10" x14ac:dyDescent="0.3">
      <c r="A6901" s="151">
        <v>6900</v>
      </c>
      <c r="B6901" s="151" t="s">
        <v>14571</v>
      </c>
      <c r="C6901" s="151" t="s">
        <v>14572</v>
      </c>
      <c r="D6901" s="151" t="s">
        <v>14573</v>
      </c>
      <c r="E6901" s="151" t="s">
        <v>14574</v>
      </c>
      <c r="F6901" s="151">
        <v>8</v>
      </c>
      <c r="G6901" s="151" t="s">
        <v>1141</v>
      </c>
      <c r="H6901" s="153">
        <v>9</v>
      </c>
      <c r="I6901" s="151">
        <v>17</v>
      </c>
      <c r="J6901" s="154" t="s">
        <v>72</v>
      </c>
    </row>
    <row r="6902" spans="1:10" x14ac:dyDescent="0.3">
      <c r="A6902" s="151">
        <v>6901</v>
      </c>
      <c r="B6902" s="151" t="s">
        <v>14575</v>
      </c>
      <c r="C6902" s="151" t="s">
        <v>14576</v>
      </c>
      <c r="D6902" s="151" t="s">
        <v>14573</v>
      </c>
      <c r="E6902" s="151" t="s">
        <v>14574</v>
      </c>
      <c r="F6902" s="151">
        <v>8</v>
      </c>
      <c r="G6902" s="151" t="s">
        <v>1141</v>
      </c>
      <c r="H6902" s="153">
        <v>9</v>
      </c>
      <c r="I6902" s="151">
        <v>17</v>
      </c>
      <c r="J6902" s="154" t="s">
        <v>72</v>
      </c>
    </row>
    <row r="6903" spans="1:10" x14ac:dyDescent="0.3">
      <c r="A6903" s="151">
        <v>6902</v>
      </c>
      <c r="B6903" s="151" t="s">
        <v>14577</v>
      </c>
      <c r="C6903" s="151" t="s">
        <v>14578</v>
      </c>
      <c r="D6903" s="151" t="s">
        <v>14573</v>
      </c>
      <c r="E6903" s="151" t="s">
        <v>14574</v>
      </c>
      <c r="F6903" s="151">
        <v>8</v>
      </c>
      <c r="G6903" s="151" t="s">
        <v>1141</v>
      </c>
      <c r="H6903" s="153">
        <v>9</v>
      </c>
      <c r="I6903" s="151">
        <v>17</v>
      </c>
      <c r="J6903" s="154" t="s">
        <v>72</v>
      </c>
    </row>
    <row r="6904" spans="1:10" x14ac:dyDescent="0.3">
      <c r="A6904" s="151">
        <v>6903</v>
      </c>
      <c r="B6904" s="151" t="s">
        <v>14579</v>
      </c>
      <c r="C6904" s="151" t="s">
        <v>14580</v>
      </c>
      <c r="D6904" s="151" t="s">
        <v>14573</v>
      </c>
      <c r="E6904" s="151" t="s">
        <v>14574</v>
      </c>
      <c r="F6904" s="151">
        <v>8</v>
      </c>
      <c r="G6904" s="151" t="s">
        <v>1141</v>
      </c>
      <c r="H6904" s="153">
        <v>6</v>
      </c>
      <c r="I6904" s="151">
        <v>10</v>
      </c>
      <c r="J6904" s="154" t="s">
        <v>277</v>
      </c>
    </row>
    <row r="6905" spans="1:10" x14ac:dyDescent="0.3">
      <c r="A6905" s="151">
        <v>6904</v>
      </c>
      <c r="B6905" s="151" t="s">
        <v>14581</v>
      </c>
      <c r="C6905" s="151" t="s">
        <v>14582</v>
      </c>
      <c r="D6905" s="151" t="s">
        <v>14573</v>
      </c>
      <c r="E6905" s="151" t="s">
        <v>14574</v>
      </c>
      <c r="F6905" s="151">
        <v>8</v>
      </c>
      <c r="G6905" s="151" t="s">
        <v>1141</v>
      </c>
      <c r="H6905" s="153">
        <v>6</v>
      </c>
      <c r="I6905" s="151">
        <v>10</v>
      </c>
      <c r="J6905" s="154" t="s">
        <v>277</v>
      </c>
    </row>
    <row r="6906" spans="1:10" x14ac:dyDescent="0.3">
      <c r="A6906" s="151">
        <v>6905</v>
      </c>
      <c r="B6906" s="151" t="s">
        <v>14583</v>
      </c>
      <c r="C6906" s="151" t="s">
        <v>14584</v>
      </c>
      <c r="D6906" s="151" t="s">
        <v>14573</v>
      </c>
      <c r="E6906" s="151" t="s">
        <v>14574</v>
      </c>
      <c r="F6906" s="151">
        <v>8</v>
      </c>
      <c r="G6906" s="151" t="s">
        <v>1141</v>
      </c>
      <c r="H6906" s="153">
        <v>9</v>
      </c>
      <c r="I6906" s="151">
        <v>17</v>
      </c>
      <c r="J6906" s="154" t="s">
        <v>72</v>
      </c>
    </row>
    <row r="6907" spans="1:10" x14ac:dyDescent="0.3">
      <c r="A6907" s="151">
        <v>6906</v>
      </c>
      <c r="B6907" s="151" t="s">
        <v>14585</v>
      </c>
      <c r="C6907" s="151" t="s">
        <v>14586</v>
      </c>
      <c r="D6907" s="151" t="s">
        <v>14573</v>
      </c>
      <c r="E6907" s="151" t="s">
        <v>14574</v>
      </c>
      <c r="F6907" s="151">
        <v>8</v>
      </c>
      <c r="G6907" s="151" t="s">
        <v>1141</v>
      </c>
      <c r="H6907" s="153">
        <v>6</v>
      </c>
      <c r="I6907" s="151">
        <v>10</v>
      </c>
      <c r="J6907" s="154" t="s">
        <v>277</v>
      </c>
    </row>
    <row r="6908" spans="1:10" x14ac:dyDescent="0.3">
      <c r="A6908" s="151">
        <v>6907</v>
      </c>
      <c r="B6908" s="151" t="s">
        <v>14587</v>
      </c>
      <c r="C6908" s="151" t="s">
        <v>14588</v>
      </c>
      <c r="D6908" s="151" t="s">
        <v>14573</v>
      </c>
      <c r="E6908" s="151" t="s">
        <v>14574</v>
      </c>
      <c r="F6908" s="151">
        <v>8</v>
      </c>
      <c r="G6908" s="151" t="s">
        <v>1141</v>
      </c>
      <c r="H6908" s="153">
        <v>6</v>
      </c>
      <c r="I6908" s="151">
        <v>10</v>
      </c>
      <c r="J6908" s="154" t="s">
        <v>277</v>
      </c>
    </row>
    <row r="6909" spans="1:10" x14ac:dyDescent="0.3">
      <c r="A6909" s="151">
        <v>6908</v>
      </c>
      <c r="B6909" s="151" t="s">
        <v>14589</v>
      </c>
      <c r="C6909" s="151" t="s">
        <v>14590</v>
      </c>
      <c r="D6909" s="151" t="s">
        <v>14573</v>
      </c>
      <c r="E6909" s="151" t="s">
        <v>14574</v>
      </c>
      <c r="F6909" s="151">
        <v>8</v>
      </c>
      <c r="G6909" s="151" t="s">
        <v>1141</v>
      </c>
      <c r="H6909" s="153">
        <v>6</v>
      </c>
      <c r="I6909" s="151">
        <v>10</v>
      </c>
      <c r="J6909" s="154" t="s">
        <v>277</v>
      </c>
    </row>
    <row r="6910" spans="1:10" x14ac:dyDescent="0.3">
      <c r="A6910" s="151">
        <v>6909</v>
      </c>
      <c r="B6910" s="151" t="s">
        <v>14591</v>
      </c>
      <c r="C6910" s="151" t="s">
        <v>14592</v>
      </c>
      <c r="D6910" s="151" t="s">
        <v>14573</v>
      </c>
      <c r="E6910" s="151" t="s">
        <v>14574</v>
      </c>
      <c r="F6910" s="151">
        <v>8</v>
      </c>
      <c r="G6910" s="151" t="s">
        <v>1141</v>
      </c>
      <c r="H6910" s="153">
        <v>6</v>
      </c>
      <c r="I6910" s="151">
        <v>10</v>
      </c>
      <c r="J6910" s="154" t="s">
        <v>277</v>
      </c>
    </row>
    <row r="6911" spans="1:10" x14ac:dyDescent="0.3">
      <c r="A6911" s="151">
        <v>6910</v>
      </c>
      <c r="B6911" s="151" t="s">
        <v>14593</v>
      </c>
      <c r="C6911" s="151" t="s">
        <v>14594</v>
      </c>
      <c r="D6911" s="151" t="s">
        <v>14573</v>
      </c>
      <c r="E6911" s="151" t="s">
        <v>14574</v>
      </c>
      <c r="F6911" s="151">
        <v>8</v>
      </c>
      <c r="G6911" s="151" t="s">
        <v>1141</v>
      </c>
      <c r="H6911" s="153">
        <v>6</v>
      </c>
      <c r="I6911" s="151">
        <v>10</v>
      </c>
      <c r="J6911" s="154" t="s">
        <v>277</v>
      </c>
    </row>
    <row r="6912" spans="1:10" x14ac:dyDescent="0.3">
      <c r="A6912" s="151">
        <v>6911</v>
      </c>
      <c r="B6912" s="151" t="s">
        <v>14595</v>
      </c>
      <c r="C6912" s="151" t="s">
        <v>14596</v>
      </c>
      <c r="D6912" s="151" t="s">
        <v>14573</v>
      </c>
      <c r="E6912" s="151" t="s">
        <v>14574</v>
      </c>
      <c r="F6912" s="151">
        <v>8</v>
      </c>
      <c r="G6912" s="151" t="s">
        <v>1141</v>
      </c>
      <c r="H6912" s="153">
        <v>8</v>
      </c>
      <c r="I6912" s="151">
        <v>16</v>
      </c>
      <c r="J6912" s="154" t="s">
        <v>161</v>
      </c>
    </row>
    <row r="6913" spans="1:10" x14ac:dyDescent="0.3">
      <c r="A6913" s="151">
        <v>6912</v>
      </c>
      <c r="B6913" s="151" t="s">
        <v>14597</v>
      </c>
      <c r="C6913" s="151" t="s">
        <v>14598</v>
      </c>
      <c r="D6913" s="151" t="s">
        <v>14573</v>
      </c>
      <c r="E6913" s="151" t="s">
        <v>14574</v>
      </c>
      <c r="F6913" s="151">
        <v>8</v>
      </c>
      <c r="G6913" s="151" t="s">
        <v>1141</v>
      </c>
      <c r="H6913" s="153">
        <v>8</v>
      </c>
      <c r="I6913" s="151">
        <v>16</v>
      </c>
      <c r="J6913" s="154" t="s">
        <v>161</v>
      </c>
    </row>
    <row r="6914" spans="1:10" x14ac:dyDescent="0.3">
      <c r="A6914" s="151">
        <v>6913</v>
      </c>
      <c r="B6914" s="151" t="s">
        <v>14599</v>
      </c>
      <c r="C6914" s="151" t="s">
        <v>14600</v>
      </c>
      <c r="D6914" s="151" t="s">
        <v>14573</v>
      </c>
      <c r="E6914" s="151" t="s">
        <v>14574</v>
      </c>
      <c r="F6914" s="151">
        <v>8</v>
      </c>
      <c r="G6914" s="151" t="s">
        <v>1141</v>
      </c>
      <c r="H6914" s="153">
        <v>8</v>
      </c>
      <c r="I6914" s="151">
        <v>16</v>
      </c>
      <c r="J6914" s="154" t="s">
        <v>161</v>
      </c>
    </row>
    <row r="6915" spans="1:10" x14ac:dyDescent="0.3">
      <c r="A6915" s="151">
        <v>6914</v>
      </c>
      <c r="B6915" s="151" t="s">
        <v>14601</v>
      </c>
      <c r="C6915" s="151" t="s">
        <v>14602</v>
      </c>
      <c r="D6915" s="151" t="s">
        <v>14573</v>
      </c>
      <c r="E6915" s="151" t="s">
        <v>14574</v>
      </c>
      <c r="F6915" s="151">
        <v>8</v>
      </c>
      <c r="G6915" s="151" t="s">
        <v>1141</v>
      </c>
      <c r="H6915" s="153">
        <v>8</v>
      </c>
      <c r="I6915" s="151">
        <v>16</v>
      </c>
      <c r="J6915" s="154" t="s">
        <v>161</v>
      </c>
    </row>
    <row r="6916" spans="1:10" x14ac:dyDescent="0.3">
      <c r="A6916" s="151">
        <v>6915</v>
      </c>
      <c r="B6916" s="151" t="s">
        <v>14603</v>
      </c>
      <c r="C6916" s="151" t="s">
        <v>14604</v>
      </c>
      <c r="D6916" s="151" t="s">
        <v>14573</v>
      </c>
      <c r="E6916" s="151" t="s">
        <v>14574</v>
      </c>
      <c r="F6916" s="151">
        <v>8</v>
      </c>
      <c r="G6916" s="151" t="s">
        <v>1141</v>
      </c>
      <c r="H6916" s="153">
        <v>8</v>
      </c>
      <c r="I6916" s="151">
        <v>16</v>
      </c>
      <c r="J6916" s="154" t="s">
        <v>161</v>
      </c>
    </row>
    <row r="6917" spans="1:10" x14ac:dyDescent="0.3">
      <c r="A6917" s="151">
        <v>6916</v>
      </c>
      <c r="B6917" s="151" t="s">
        <v>14605</v>
      </c>
      <c r="C6917" s="151" t="s">
        <v>14606</v>
      </c>
      <c r="D6917" s="151" t="s">
        <v>14573</v>
      </c>
      <c r="E6917" s="151" t="s">
        <v>14574</v>
      </c>
      <c r="F6917" s="151">
        <v>8</v>
      </c>
      <c r="G6917" s="151" t="s">
        <v>1141</v>
      </c>
      <c r="H6917" s="153">
        <v>8</v>
      </c>
      <c r="I6917" s="151">
        <v>16</v>
      </c>
      <c r="J6917" s="154" t="s">
        <v>161</v>
      </c>
    </row>
    <row r="6918" spans="1:10" x14ac:dyDescent="0.3">
      <c r="A6918" s="151">
        <v>6917</v>
      </c>
      <c r="B6918" s="151" t="s">
        <v>14607</v>
      </c>
      <c r="C6918" s="151" t="s">
        <v>14608</v>
      </c>
      <c r="D6918" s="151" t="s">
        <v>14573</v>
      </c>
      <c r="E6918" s="151" t="s">
        <v>14574</v>
      </c>
      <c r="F6918" s="151">
        <v>8</v>
      </c>
      <c r="G6918" s="151" t="s">
        <v>1141</v>
      </c>
      <c r="H6918" s="153">
        <v>8</v>
      </c>
      <c r="I6918" s="151">
        <v>16</v>
      </c>
      <c r="J6918" s="154" t="s">
        <v>161</v>
      </c>
    </row>
    <row r="6919" spans="1:10" x14ac:dyDescent="0.3">
      <c r="A6919" s="151">
        <v>6918</v>
      </c>
      <c r="B6919" s="151" t="s">
        <v>14609</v>
      </c>
      <c r="C6919" s="151" t="s">
        <v>14610</v>
      </c>
      <c r="D6919" s="151" t="s">
        <v>14573</v>
      </c>
      <c r="E6919" s="151" t="s">
        <v>14574</v>
      </c>
      <c r="F6919" s="151">
        <v>8</v>
      </c>
      <c r="G6919" s="151" t="s">
        <v>1141</v>
      </c>
      <c r="H6919" s="153">
        <v>8</v>
      </c>
      <c r="I6919" s="151">
        <v>16</v>
      </c>
      <c r="J6919" s="154" t="s">
        <v>161</v>
      </c>
    </row>
    <row r="6920" spans="1:10" x14ac:dyDescent="0.3">
      <c r="A6920" s="151">
        <v>6919</v>
      </c>
      <c r="B6920" s="151" t="s">
        <v>14611</v>
      </c>
      <c r="C6920" s="151" t="s">
        <v>14612</v>
      </c>
      <c r="D6920" s="151" t="s">
        <v>14613</v>
      </c>
      <c r="E6920" s="151" t="s">
        <v>14614</v>
      </c>
      <c r="F6920" s="151">
        <v>8</v>
      </c>
      <c r="G6920" s="151" t="s">
        <v>1141</v>
      </c>
      <c r="H6920" s="153">
        <v>9</v>
      </c>
      <c r="I6920" s="151">
        <v>17</v>
      </c>
      <c r="J6920" s="154" t="s">
        <v>72</v>
      </c>
    </row>
    <row r="6921" spans="1:10" x14ac:dyDescent="0.3">
      <c r="A6921" s="151">
        <v>6920</v>
      </c>
      <c r="B6921" s="151" t="s">
        <v>14615</v>
      </c>
      <c r="C6921" s="151" t="s">
        <v>14616</v>
      </c>
      <c r="D6921" s="151" t="s">
        <v>14613</v>
      </c>
      <c r="E6921" s="151" t="s">
        <v>14614</v>
      </c>
      <c r="F6921" s="151">
        <v>8</v>
      </c>
      <c r="G6921" s="151" t="s">
        <v>1141</v>
      </c>
      <c r="H6921" s="153">
        <v>9</v>
      </c>
      <c r="I6921" s="151">
        <v>17</v>
      </c>
      <c r="J6921" s="154" t="s">
        <v>72</v>
      </c>
    </row>
    <row r="6922" spans="1:10" x14ac:dyDescent="0.3">
      <c r="A6922" s="151">
        <v>6921</v>
      </c>
      <c r="B6922" s="151" t="s">
        <v>14617</v>
      </c>
      <c r="C6922" s="151" t="s">
        <v>14618</v>
      </c>
      <c r="D6922" s="151" t="s">
        <v>14613</v>
      </c>
      <c r="E6922" s="151" t="s">
        <v>14614</v>
      </c>
      <c r="F6922" s="151">
        <v>8</v>
      </c>
      <c r="G6922" s="151" t="s">
        <v>1141</v>
      </c>
      <c r="H6922" s="153">
        <v>9</v>
      </c>
      <c r="I6922" s="151">
        <v>17</v>
      </c>
      <c r="J6922" s="154" t="s">
        <v>72</v>
      </c>
    </row>
    <row r="6923" spans="1:10" x14ac:dyDescent="0.3">
      <c r="A6923" s="151">
        <v>6922</v>
      </c>
      <c r="B6923" s="151" t="s">
        <v>14619</v>
      </c>
      <c r="C6923" s="151" t="s">
        <v>14620</v>
      </c>
      <c r="D6923" s="151" t="s">
        <v>14613</v>
      </c>
      <c r="E6923" s="151" t="s">
        <v>14614</v>
      </c>
      <c r="F6923" s="151">
        <v>8</v>
      </c>
      <c r="G6923" s="151" t="s">
        <v>1141</v>
      </c>
      <c r="H6923" s="153">
        <v>9</v>
      </c>
      <c r="I6923" s="151">
        <v>17</v>
      </c>
      <c r="J6923" s="154" t="s">
        <v>72</v>
      </c>
    </row>
    <row r="6924" spans="1:10" x14ac:dyDescent="0.3">
      <c r="A6924" s="151">
        <v>6923</v>
      </c>
      <c r="B6924" s="151" t="s">
        <v>14621</v>
      </c>
      <c r="C6924" s="151" t="s">
        <v>14622</v>
      </c>
      <c r="D6924" s="151" t="s">
        <v>14613</v>
      </c>
      <c r="E6924" s="151" t="s">
        <v>14614</v>
      </c>
      <c r="F6924" s="151">
        <v>8</v>
      </c>
      <c r="G6924" s="151" t="s">
        <v>1141</v>
      </c>
      <c r="H6924" s="153">
        <v>9</v>
      </c>
      <c r="I6924" s="151">
        <v>17</v>
      </c>
      <c r="J6924" s="154" t="s">
        <v>72</v>
      </c>
    </row>
    <row r="6925" spans="1:10" x14ac:dyDescent="0.3">
      <c r="A6925" s="151">
        <v>6924</v>
      </c>
      <c r="B6925" s="151" t="s">
        <v>14623</v>
      </c>
      <c r="C6925" s="151" t="s">
        <v>14624</v>
      </c>
      <c r="D6925" s="151" t="s">
        <v>14613</v>
      </c>
      <c r="E6925" s="151" t="s">
        <v>14614</v>
      </c>
      <c r="F6925" s="151">
        <v>8</v>
      </c>
      <c r="G6925" s="151" t="s">
        <v>1141</v>
      </c>
      <c r="H6925" s="153">
        <v>9</v>
      </c>
      <c r="I6925" s="151">
        <v>17</v>
      </c>
      <c r="J6925" s="154" t="s">
        <v>72</v>
      </c>
    </row>
    <row r="6926" spans="1:10" x14ac:dyDescent="0.3">
      <c r="A6926" s="151">
        <v>6925</v>
      </c>
      <c r="B6926" s="151" t="s">
        <v>14625</v>
      </c>
      <c r="C6926" s="151" t="s">
        <v>14626</v>
      </c>
      <c r="D6926" s="151" t="s">
        <v>14613</v>
      </c>
      <c r="E6926" s="151" t="s">
        <v>14614</v>
      </c>
      <c r="F6926" s="151">
        <v>8</v>
      </c>
      <c r="G6926" s="151" t="s">
        <v>1141</v>
      </c>
      <c r="H6926" s="153">
        <v>9</v>
      </c>
      <c r="I6926" s="151">
        <v>17</v>
      </c>
      <c r="J6926" s="154" t="s">
        <v>72</v>
      </c>
    </row>
    <row r="6927" spans="1:10" x14ac:dyDescent="0.3">
      <c r="A6927" s="151">
        <v>6926</v>
      </c>
      <c r="B6927" s="151" t="s">
        <v>14627</v>
      </c>
      <c r="C6927" s="151" t="s">
        <v>14628</v>
      </c>
      <c r="D6927" s="151" t="s">
        <v>14613</v>
      </c>
      <c r="E6927" s="151" t="s">
        <v>14614</v>
      </c>
      <c r="F6927" s="151">
        <v>8</v>
      </c>
      <c r="G6927" s="151" t="s">
        <v>1141</v>
      </c>
      <c r="H6927" s="153">
        <v>8</v>
      </c>
      <c r="I6927" s="151">
        <v>16</v>
      </c>
      <c r="J6927" s="154" t="s">
        <v>161</v>
      </c>
    </row>
    <row r="6928" spans="1:10" x14ac:dyDescent="0.3">
      <c r="A6928" s="151">
        <v>6927</v>
      </c>
      <c r="B6928" s="151" t="s">
        <v>14629</v>
      </c>
      <c r="C6928" s="151" t="s">
        <v>14630</v>
      </c>
      <c r="D6928" s="151" t="s">
        <v>14613</v>
      </c>
      <c r="E6928" s="151" t="s">
        <v>14614</v>
      </c>
      <c r="F6928" s="151">
        <v>8</v>
      </c>
      <c r="G6928" s="151" t="s">
        <v>1141</v>
      </c>
      <c r="H6928" s="153">
        <v>9</v>
      </c>
      <c r="I6928" s="151">
        <v>17</v>
      </c>
      <c r="J6928" s="154" t="s">
        <v>72</v>
      </c>
    </row>
    <row r="6929" spans="1:10" x14ac:dyDescent="0.3">
      <c r="A6929" s="151">
        <v>6928</v>
      </c>
      <c r="B6929" s="151" t="s">
        <v>14631</v>
      </c>
      <c r="C6929" s="151" t="s">
        <v>14632</v>
      </c>
      <c r="D6929" s="151" t="s">
        <v>14613</v>
      </c>
      <c r="E6929" s="151" t="s">
        <v>14614</v>
      </c>
      <c r="F6929" s="151">
        <v>8</v>
      </c>
      <c r="G6929" s="151" t="s">
        <v>1141</v>
      </c>
      <c r="H6929" s="153">
        <v>8</v>
      </c>
      <c r="I6929" s="151">
        <v>16</v>
      </c>
      <c r="J6929" s="154" t="s">
        <v>161</v>
      </c>
    </row>
    <row r="6930" spans="1:10" x14ac:dyDescent="0.3">
      <c r="A6930" s="151">
        <v>6929</v>
      </c>
      <c r="B6930" s="151" t="s">
        <v>14633</v>
      </c>
      <c r="C6930" s="151" t="s">
        <v>14634</v>
      </c>
      <c r="D6930" s="151" t="s">
        <v>14613</v>
      </c>
      <c r="E6930" s="151" t="s">
        <v>14614</v>
      </c>
      <c r="F6930" s="151">
        <v>8</v>
      </c>
      <c r="G6930" s="151" t="s">
        <v>1141</v>
      </c>
      <c r="H6930" s="153">
        <v>9</v>
      </c>
      <c r="I6930" s="151">
        <v>17</v>
      </c>
      <c r="J6930" s="154" t="s">
        <v>72</v>
      </c>
    </row>
    <row r="6931" spans="1:10" x14ac:dyDescent="0.3">
      <c r="A6931" s="151">
        <v>6930</v>
      </c>
      <c r="B6931" s="151" t="s">
        <v>14635</v>
      </c>
      <c r="C6931" s="151" t="s">
        <v>14636</v>
      </c>
      <c r="D6931" s="151" t="s">
        <v>14613</v>
      </c>
      <c r="E6931" s="151" t="s">
        <v>14614</v>
      </c>
      <c r="F6931" s="151">
        <v>8</v>
      </c>
      <c r="G6931" s="151" t="s">
        <v>1141</v>
      </c>
      <c r="H6931" s="153">
        <v>9</v>
      </c>
      <c r="I6931" s="151">
        <v>17</v>
      </c>
      <c r="J6931" s="154" t="s">
        <v>72</v>
      </c>
    </row>
    <row r="6932" spans="1:10" x14ac:dyDescent="0.3">
      <c r="A6932" s="151">
        <v>6931</v>
      </c>
      <c r="B6932" s="151" t="s">
        <v>14637</v>
      </c>
      <c r="C6932" s="151" t="s">
        <v>14638</v>
      </c>
      <c r="D6932" s="151" t="s">
        <v>14613</v>
      </c>
      <c r="E6932" s="151" t="s">
        <v>14614</v>
      </c>
      <c r="F6932" s="151">
        <v>8</v>
      </c>
      <c r="G6932" s="151" t="s">
        <v>1141</v>
      </c>
      <c r="H6932" s="153">
        <v>9</v>
      </c>
      <c r="I6932" s="151">
        <v>17</v>
      </c>
      <c r="J6932" s="154" t="s">
        <v>72</v>
      </c>
    </row>
    <row r="6933" spans="1:10" x14ac:dyDescent="0.3">
      <c r="A6933" s="151">
        <v>6932</v>
      </c>
      <c r="B6933" s="151" t="s">
        <v>14639</v>
      </c>
      <c r="C6933" s="151" t="s">
        <v>14640</v>
      </c>
      <c r="D6933" s="151" t="s">
        <v>14613</v>
      </c>
      <c r="E6933" s="151" t="s">
        <v>14614</v>
      </c>
      <c r="F6933" s="151">
        <v>8</v>
      </c>
      <c r="G6933" s="151" t="s">
        <v>1141</v>
      </c>
      <c r="H6933" s="153">
        <v>9</v>
      </c>
      <c r="I6933" s="151">
        <v>17</v>
      </c>
      <c r="J6933" s="154" t="s">
        <v>72</v>
      </c>
    </row>
    <row r="6934" spans="1:10" x14ac:dyDescent="0.3">
      <c r="A6934" s="151">
        <v>6933</v>
      </c>
      <c r="B6934" s="151" t="s">
        <v>14641</v>
      </c>
      <c r="C6934" s="151" t="s">
        <v>14642</v>
      </c>
      <c r="D6934" s="151" t="s">
        <v>14643</v>
      </c>
      <c r="E6934" s="151" t="s">
        <v>14644</v>
      </c>
      <c r="F6934" s="151">
        <v>8</v>
      </c>
      <c r="G6934" s="151" t="s">
        <v>1141</v>
      </c>
      <c r="H6934" s="153">
        <v>7</v>
      </c>
      <c r="I6934" s="151">
        <v>14</v>
      </c>
      <c r="J6934" s="154" t="s">
        <v>75</v>
      </c>
    </row>
    <row r="6935" spans="1:10" x14ac:dyDescent="0.3">
      <c r="A6935" s="151">
        <v>6934</v>
      </c>
      <c r="B6935" s="151" t="s">
        <v>14645</v>
      </c>
      <c r="C6935" s="151" t="s">
        <v>14646</v>
      </c>
      <c r="D6935" s="151" t="s">
        <v>14643</v>
      </c>
      <c r="E6935" s="151" t="s">
        <v>14644</v>
      </c>
      <c r="F6935" s="151">
        <v>8</v>
      </c>
      <c r="G6935" s="151" t="s">
        <v>1141</v>
      </c>
      <c r="H6935" s="153">
        <v>7</v>
      </c>
      <c r="I6935" s="151">
        <v>14</v>
      </c>
      <c r="J6935" s="154" t="s">
        <v>75</v>
      </c>
    </row>
    <row r="6936" spans="1:10" x14ac:dyDescent="0.3">
      <c r="A6936" s="151">
        <v>6935</v>
      </c>
      <c r="B6936" s="151" t="s">
        <v>14647</v>
      </c>
      <c r="C6936" s="151" t="s">
        <v>14648</v>
      </c>
      <c r="D6936" s="151" t="s">
        <v>14643</v>
      </c>
      <c r="E6936" s="151" t="s">
        <v>14644</v>
      </c>
      <c r="F6936" s="151">
        <v>8</v>
      </c>
      <c r="G6936" s="151" t="s">
        <v>1141</v>
      </c>
      <c r="H6936" s="153">
        <v>7</v>
      </c>
      <c r="I6936" s="151">
        <v>14</v>
      </c>
      <c r="J6936" s="154" t="s">
        <v>75</v>
      </c>
    </row>
    <row r="6937" spans="1:10" x14ac:dyDescent="0.3">
      <c r="A6937" s="151">
        <v>6936</v>
      </c>
      <c r="B6937" s="151" t="s">
        <v>14649</v>
      </c>
      <c r="C6937" s="151" t="s">
        <v>14650</v>
      </c>
      <c r="D6937" s="151" t="s">
        <v>14643</v>
      </c>
      <c r="E6937" s="151" t="s">
        <v>14644</v>
      </c>
      <c r="F6937" s="151">
        <v>8</v>
      </c>
      <c r="G6937" s="151" t="s">
        <v>1141</v>
      </c>
      <c r="H6937" s="153">
        <v>7</v>
      </c>
      <c r="I6937" s="151">
        <v>14</v>
      </c>
      <c r="J6937" s="154" t="s">
        <v>75</v>
      </c>
    </row>
    <row r="6938" spans="1:10" x14ac:dyDescent="0.3">
      <c r="A6938" s="151">
        <v>6937</v>
      </c>
      <c r="B6938" s="151" t="s">
        <v>14651</v>
      </c>
      <c r="C6938" s="151" t="s">
        <v>14652</v>
      </c>
      <c r="D6938" s="151" t="s">
        <v>14643</v>
      </c>
      <c r="E6938" s="151" t="s">
        <v>14644</v>
      </c>
      <c r="F6938" s="151">
        <v>8</v>
      </c>
      <c r="G6938" s="151" t="s">
        <v>1141</v>
      </c>
      <c r="H6938" s="153">
        <v>7</v>
      </c>
      <c r="I6938" s="151">
        <v>14</v>
      </c>
      <c r="J6938" s="154" t="s">
        <v>75</v>
      </c>
    </row>
    <row r="6939" spans="1:10" x14ac:dyDescent="0.3">
      <c r="A6939" s="151">
        <v>6938</v>
      </c>
      <c r="B6939" s="151" t="s">
        <v>14653</v>
      </c>
      <c r="C6939" s="151" t="s">
        <v>14654</v>
      </c>
      <c r="D6939" s="151" t="s">
        <v>14643</v>
      </c>
      <c r="E6939" s="151" t="s">
        <v>14644</v>
      </c>
      <c r="F6939" s="151">
        <v>8</v>
      </c>
      <c r="G6939" s="151" t="s">
        <v>1141</v>
      </c>
      <c r="H6939" s="153">
        <v>7</v>
      </c>
      <c r="I6939" s="151">
        <v>14</v>
      </c>
      <c r="J6939" s="154" t="s">
        <v>75</v>
      </c>
    </row>
    <row r="6940" spans="1:10" x14ac:dyDescent="0.3">
      <c r="A6940" s="151">
        <v>6939</v>
      </c>
      <c r="B6940" s="151" t="s">
        <v>14655</v>
      </c>
      <c r="C6940" s="151" t="s">
        <v>14656</v>
      </c>
      <c r="D6940" s="151" t="s">
        <v>14643</v>
      </c>
      <c r="E6940" s="151" t="s">
        <v>14644</v>
      </c>
      <c r="F6940" s="151">
        <v>8</v>
      </c>
      <c r="G6940" s="151" t="s">
        <v>1141</v>
      </c>
      <c r="H6940" s="153">
        <v>7</v>
      </c>
      <c r="I6940" s="151">
        <v>14</v>
      </c>
      <c r="J6940" s="154" t="s">
        <v>75</v>
      </c>
    </row>
    <row r="6941" spans="1:10" x14ac:dyDescent="0.3">
      <c r="A6941" s="151">
        <v>6940</v>
      </c>
      <c r="B6941" s="151" t="s">
        <v>14657</v>
      </c>
      <c r="C6941" s="151" t="s">
        <v>14658</v>
      </c>
      <c r="D6941" s="151" t="s">
        <v>14643</v>
      </c>
      <c r="E6941" s="151" t="s">
        <v>14644</v>
      </c>
      <c r="F6941" s="151">
        <v>8</v>
      </c>
      <c r="G6941" s="151" t="s">
        <v>1141</v>
      </c>
      <c r="H6941" s="153">
        <v>7</v>
      </c>
      <c r="I6941" s="151">
        <v>14</v>
      </c>
      <c r="J6941" s="154" t="s">
        <v>75</v>
      </c>
    </row>
    <row r="6942" spans="1:10" x14ac:dyDescent="0.3">
      <c r="A6942" s="151">
        <v>6941</v>
      </c>
      <c r="B6942" s="151" t="s">
        <v>14659</v>
      </c>
      <c r="C6942" s="151" t="s">
        <v>14660</v>
      </c>
      <c r="D6942" s="151" t="s">
        <v>14643</v>
      </c>
      <c r="E6942" s="151" t="s">
        <v>14644</v>
      </c>
      <c r="F6942" s="151">
        <v>8</v>
      </c>
      <c r="G6942" s="151" t="s">
        <v>1141</v>
      </c>
      <c r="H6942" s="153">
        <v>7</v>
      </c>
      <c r="I6942" s="151">
        <v>14</v>
      </c>
      <c r="J6942" s="154" t="s">
        <v>75</v>
      </c>
    </row>
    <row r="6943" spans="1:10" x14ac:dyDescent="0.3">
      <c r="A6943" s="151">
        <v>6942</v>
      </c>
      <c r="B6943" s="151" t="s">
        <v>14661</v>
      </c>
      <c r="C6943" s="151" t="s">
        <v>14662</v>
      </c>
      <c r="D6943" s="151" t="s">
        <v>14643</v>
      </c>
      <c r="E6943" s="151" t="s">
        <v>14644</v>
      </c>
      <c r="F6943" s="151">
        <v>8</v>
      </c>
      <c r="G6943" s="151" t="s">
        <v>1141</v>
      </c>
      <c r="H6943" s="153">
        <v>7</v>
      </c>
      <c r="I6943" s="151">
        <v>14</v>
      </c>
      <c r="J6943" s="154" t="s">
        <v>75</v>
      </c>
    </row>
    <row r="6944" spans="1:10" x14ac:dyDescent="0.3">
      <c r="A6944" s="151">
        <v>6943</v>
      </c>
      <c r="B6944" s="151" t="s">
        <v>14663</v>
      </c>
      <c r="C6944" s="151" t="s">
        <v>14664</v>
      </c>
      <c r="D6944" s="151" t="s">
        <v>14643</v>
      </c>
      <c r="E6944" s="151" t="s">
        <v>14644</v>
      </c>
      <c r="F6944" s="151">
        <v>8</v>
      </c>
      <c r="G6944" s="151" t="s">
        <v>1141</v>
      </c>
      <c r="H6944" s="153">
        <v>7</v>
      </c>
      <c r="I6944" s="151">
        <v>14</v>
      </c>
      <c r="J6944" s="154" t="s">
        <v>75</v>
      </c>
    </row>
    <row r="6945" spans="1:10" x14ac:dyDescent="0.3">
      <c r="A6945" s="151">
        <v>6944</v>
      </c>
      <c r="B6945" s="151" t="s">
        <v>14665</v>
      </c>
      <c r="C6945" s="151" t="s">
        <v>14666</v>
      </c>
      <c r="D6945" s="151" t="s">
        <v>14643</v>
      </c>
      <c r="E6945" s="151" t="s">
        <v>14644</v>
      </c>
      <c r="F6945" s="151">
        <v>8</v>
      </c>
      <c r="G6945" s="151" t="s">
        <v>1141</v>
      </c>
      <c r="H6945" s="153">
        <v>7</v>
      </c>
      <c r="I6945" s="151">
        <v>14</v>
      </c>
      <c r="J6945" s="154" t="s">
        <v>75</v>
      </c>
    </row>
    <row r="6946" spans="1:10" x14ac:dyDescent="0.3">
      <c r="A6946" s="151">
        <v>6945</v>
      </c>
      <c r="B6946" s="151" t="s">
        <v>14667</v>
      </c>
      <c r="C6946" s="151" t="s">
        <v>14668</v>
      </c>
      <c r="D6946" s="151" t="s">
        <v>14643</v>
      </c>
      <c r="E6946" s="151" t="s">
        <v>14644</v>
      </c>
      <c r="F6946" s="151">
        <v>8</v>
      </c>
      <c r="G6946" s="151" t="s">
        <v>1141</v>
      </c>
      <c r="H6946" s="153">
        <v>7</v>
      </c>
      <c r="I6946" s="151">
        <v>14</v>
      </c>
      <c r="J6946" s="154" t="s">
        <v>75</v>
      </c>
    </row>
    <row r="6947" spans="1:10" x14ac:dyDescent="0.3">
      <c r="A6947" s="151">
        <v>6946</v>
      </c>
      <c r="B6947" s="151" t="s">
        <v>14669</v>
      </c>
      <c r="C6947" s="151" t="s">
        <v>14670</v>
      </c>
      <c r="D6947" s="151" t="s">
        <v>14671</v>
      </c>
      <c r="E6947" s="151" t="s">
        <v>14672</v>
      </c>
      <c r="F6947" s="151">
        <v>8</v>
      </c>
      <c r="G6947" s="151" t="s">
        <v>1141</v>
      </c>
      <c r="H6947" s="153">
        <v>9</v>
      </c>
      <c r="I6947" s="151">
        <v>17</v>
      </c>
      <c r="J6947" s="154" t="s">
        <v>72</v>
      </c>
    </row>
    <row r="6948" spans="1:10" x14ac:dyDescent="0.3">
      <c r="A6948" s="151">
        <v>6947</v>
      </c>
      <c r="B6948" s="151" t="s">
        <v>14673</v>
      </c>
      <c r="C6948" s="151" t="s">
        <v>14674</v>
      </c>
      <c r="D6948" s="151" t="s">
        <v>14671</v>
      </c>
      <c r="E6948" s="151" t="s">
        <v>14672</v>
      </c>
      <c r="F6948" s="151">
        <v>8</v>
      </c>
      <c r="G6948" s="151" t="s">
        <v>1141</v>
      </c>
      <c r="H6948" s="153">
        <v>8</v>
      </c>
      <c r="I6948" s="151">
        <v>16</v>
      </c>
      <c r="J6948" s="154" t="s">
        <v>161</v>
      </c>
    </row>
    <row r="6949" spans="1:10" x14ac:dyDescent="0.3">
      <c r="A6949" s="151">
        <v>6948</v>
      </c>
      <c r="B6949" s="151" t="s">
        <v>14675</v>
      </c>
      <c r="C6949" s="151" t="s">
        <v>14676</v>
      </c>
      <c r="D6949" s="151" t="s">
        <v>14671</v>
      </c>
      <c r="E6949" s="151" t="s">
        <v>14672</v>
      </c>
      <c r="F6949" s="151">
        <v>8</v>
      </c>
      <c r="G6949" s="151" t="s">
        <v>1141</v>
      </c>
      <c r="H6949" s="153">
        <v>9</v>
      </c>
      <c r="I6949" s="151">
        <v>17</v>
      </c>
      <c r="J6949" s="154" t="s">
        <v>72</v>
      </c>
    </row>
    <row r="6950" spans="1:10" x14ac:dyDescent="0.3">
      <c r="A6950" s="151">
        <v>6949</v>
      </c>
      <c r="B6950" s="151" t="s">
        <v>14677</v>
      </c>
      <c r="C6950" s="151" t="s">
        <v>14678</v>
      </c>
      <c r="D6950" s="151" t="s">
        <v>14671</v>
      </c>
      <c r="E6950" s="151" t="s">
        <v>14672</v>
      </c>
      <c r="F6950" s="151">
        <v>8</v>
      </c>
      <c r="G6950" s="151" t="s">
        <v>1141</v>
      </c>
      <c r="H6950" s="153">
        <v>8</v>
      </c>
      <c r="I6950" s="151">
        <v>16</v>
      </c>
      <c r="J6950" s="154" t="s">
        <v>161</v>
      </c>
    </row>
    <row r="6951" spans="1:10" x14ac:dyDescent="0.3">
      <c r="A6951" s="151">
        <v>6950</v>
      </c>
      <c r="B6951" s="151" t="s">
        <v>14679</v>
      </c>
      <c r="C6951" s="151" t="s">
        <v>14680</v>
      </c>
      <c r="D6951" s="151" t="s">
        <v>14671</v>
      </c>
      <c r="E6951" s="151" t="s">
        <v>14672</v>
      </c>
      <c r="F6951" s="151">
        <v>8</v>
      </c>
      <c r="G6951" s="151" t="s">
        <v>1141</v>
      </c>
      <c r="H6951" s="153">
        <v>9</v>
      </c>
      <c r="I6951" s="151">
        <v>17</v>
      </c>
      <c r="J6951" s="154" t="s">
        <v>72</v>
      </c>
    </row>
    <row r="6952" spans="1:10" x14ac:dyDescent="0.3">
      <c r="A6952" s="151">
        <v>6951</v>
      </c>
      <c r="B6952" s="151" t="s">
        <v>14681</v>
      </c>
      <c r="C6952" s="151" t="s">
        <v>14682</v>
      </c>
      <c r="D6952" s="151" t="s">
        <v>14671</v>
      </c>
      <c r="E6952" s="151" t="s">
        <v>14672</v>
      </c>
      <c r="F6952" s="151">
        <v>8</v>
      </c>
      <c r="G6952" s="151" t="s">
        <v>1141</v>
      </c>
      <c r="H6952" s="153">
        <v>8</v>
      </c>
      <c r="I6952" s="151">
        <v>16</v>
      </c>
      <c r="J6952" s="154" t="s">
        <v>161</v>
      </c>
    </row>
    <row r="6953" spans="1:10" x14ac:dyDescent="0.3">
      <c r="A6953" s="151">
        <v>6952</v>
      </c>
      <c r="B6953" s="151" t="s">
        <v>14683</v>
      </c>
      <c r="C6953" s="151" t="s">
        <v>14684</v>
      </c>
      <c r="D6953" s="151" t="s">
        <v>14671</v>
      </c>
      <c r="E6953" s="151" t="s">
        <v>14672</v>
      </c>
      <c r="F6953" s="151">
        <v>8</v>
      </c>
      <c r="G6953" s="151" t="s">
        <v>1141</v>
      </c>
      <c r="H6953" s="153">
        <v>8</v>
      </c>
      <c r="I6953" s="151">
        <v>16</v>
      </c>
      <c r="J6953" s="154" t="s">
        <v>161</v>
      </c>
    </row>
    <row r="6954" spans="1:10" x14ac:dyDescent="0.3">
      <c r="A6954" s="151">
        <v>6953</v>
      </c>
      <c r="B6954" s="151" t="s">
        <v>14685</v>
      </c>
      <c r="C6954" s="151" t="s">
        <v>14686</v>
      </c>
      <c r="D6954" s="151" t="s">
        <v>14671</v>
      </c>
      <c r="E6954" s="151" t="s">
        <v>14672</v>
      </c>
      <c r="F6954" s="151">
        <v>8</v>
      </c>
      <c r="G6954" s="151" t="s">
        <v>1141</v>
      </c>
      <c r="H6954" s="153">
        <v>9</v>
      </c>
      <c r="I6954" s="151">
        <v>17</v>
      </c>
      <c r="J6954" s="154" t="s">
        <v>72</v>
      </c>
    </row>
    <row r="6955" spans="1:10" x14ac:dyDescent="0.3">
      <c r="A6955" s="151">
        <v>6954</v>
      </c>
      <c r="B6955" s="151" t="s">
        <v>14687</v>
      </c>
      <c r="C6955" s="151" t="s">
        <v>14688</v>
      </c>
      <c r="D6955" s="151" t="s">
        <v>14671</v>
      </c>
      <c r="E6955" s="151" t="s">
        <v>14672</v>
      </c>
      <c r="F6955" s="151">
        <v>8</v>
      </c>
      <c r="G6955" s="151" t="s">
        <v>1141</v>
      </c>
      <c r="H6955" s="153">
        <v>9</v>
      </c>
      <c r="I6955" s="151">
        <v>17</v>
      </c>
      <c r="J6955" s="154" t="s">
        <v>72</v>
      </c>
    </row>
    <row r="6956" spans="1:10" x14ac:dyDescent="0.3">
      <c r="A6956" s="151">
        <v>6955</v>
      </c>
      <c r="B6956" s="151" t="s">
        <v>14689</v>
      </c>
      <c r="C6956" s="151" t="s">
        <v>14690</v>
      </c>
      <c r="D6956" s="151" t="s">
        <v>14671</v>
      </c>
      <c r="E6956" s="151" t="s">
        <v>14672</v>
      </c>
      <c r="F6956" s="151">
        <v>8</v>
      </c>
      <c r="G6956" s="151" t="s">
        <v>1141</v>
      </c>
      <c r="H6956" s="153">
        <v>9</v>
      </c>
      <c r="I6956" s="151">
        <v>17</v>
      </c>
      <c r="J6956" s="154" t="s">
        <v>72</v>
      </c>
    </row>
    <row r="6957" spans="1:10" x14ac:dyDescent="0.3">
      <c r="A6957" s="151">
        <v>6956</v>
      </c>
      <c r="B6957" s="151" t="s">
        <v>14691</v>
      </c>
      <c r="C6957" s="151" t="s">
        <v>14692</v>
      </c>
      <c r="D6957" s="151" t="s">
        <v>14671</v>
      </c>
      <c r="E6957" s="151" t="s">
        <v>14672</v>
      </c>
      <c r="F6957" s="151">
        <v>8</v>
      </c>
      <c r="G6957" s="151" t="s">
        <v>1141</v>
      </c>
      <c r="H6957" s="153">
        <v>9</v>
      </c>
      <c r="I6957" s="151">
        <v>17</v>
      </c>
      <c r="J6957" s="154" t="s">
        <v>72</v>
      </c>
    </row>
    <row r="6958" spans="1:10" x14ac:dyDescent="0.3">
      <c r="A6958" s="151">
        <v>6957</v>
      </c>
      <c r="B6958" s="151" t="s">
        <v>14693</v>
      </c>
      <c r="C6958" s="151" t="s">
        <v>14694</v>
      </c>
      <c r="D6958" s="151" t="s">
        <v>14671</v>
      </c>
      <c r="E6958" s="151" t="s">
        <v>14672</v>
      </c>
      <c r="F6958" s="151">
        <v>8</v>
      </c>
      <c r="G6958" s="151" t="s">
        <v>1141</v>
      </c>
      <c r="H6958" s="153">
        <v>9</v>
      </c>
      <c r="I6958" s="151">
        <v>17</v>
      </c>
      <c r="J6958" s="154" t="s">
        <v>72</v>
      </c>
    </row>
    <row r="6959" spans="1:10" x14ac:dyDescent="0.3">
      <c r="A6959" s="151">
        <v>6958</v>
      </c>
      <c r="B6959" s="151" t="s">
        <v>14695</v>
      </c>
      <c r="C6959" s="151" t="s">
        <v>14696</v>
      </c>
      <c r="D6959" s="151" t="s">
        <v>14671</v>
      </c>
      <c r="E6959" s="151" t="s">
        <v>14672</v>
      </c>
      <c r="F6959" s="151">
        <v>8</v>
      </c>
      <c r="G6959" s="151" t="s">
        <v>1141</v>
      </c>
      <c r="H6959" s="153">
        <v>9</v>
      </c>
      <c r="I6959" s="151">
        <v>17</v>
      </c>
      <c r="J6959" s="154" t="s">
        <v>72</v>
      </c>
    </row>
    <row r="6960" spans="1:10" x14ac:dyDescent="0.3">
      <c r="A6960" s="151">
        <v>6959</v>
      </c>
      <c r="B6960" s="151" t="s">
        <v>14697</v>
      </c>
      <c r="C6960" s="151" t="s">
        <v>14698</v>
      </c>
      <c r="D6960" s="151" t="s">
        <v>14671</v>
      </c>
      <c r="E6960" s="151" t="s">
        <v>14672</v>
      </c>
      <c r="F6960" s="151">
        <v>8</v>
      </c>
      <c r="G6960" s="151" t="s">
        <v>1141</v>
      </c>
      <c r="H6960" s="153">
        <v>9</v>
      </c>
      <c r="I6960" s="151">
        <v>17</v>
      </c>
      <c r="J6960" s="154" t="s">
        <v>72</v>
      </c>
    </row>
    <row r="6961" spans="1:10" x14ac:dyDescent="0.3">
      <c r="A6961" s="151">
        <v>6960</v>
      </c>
      <c r="B6961" s="151" t="s">
        <v>14699</v>
      </c>
      <c r="C6961" s="151" t="s">
        <v>14700</v>
      </c>
      <c r="D6961" s="151" t="s">
        <v>14671</v>
      </c>
      <c r="E6961" s="151" t="s">
        <v>14672</v>
      </c>
      <c r="F6961" s="151">
        <v>8</v>
      </c>
      <c r="G6961" s="151" t="s">
        <v>1141</v>
      </c>
      <c r="H6961" s="153">
        <v>9</v>
      </c>
      <c r="I6961" s="151">
        <v>17</v>
      </c>
      <c r="J6961" s="154" t="s">
        <v>72</v>
      </c>
    </row>
    <row r="6962" spans="1:10" x14ac:dyDescent="0.3">
      <c r="A6962" s="151">
        <v>6961</v>
      </c>
      <c r="B6962" s="151" t="s">
        <v>14701</v>
      </c>
      <c r="C6962" s="151" t="s">
        <v>14702</v>
      </c>
      <c r="D6962" s="151" t="s">
        <v>14671</v>
      </c>
      <c r="E6962" s="151" t="s">
        <v>14672</v>
      </c>
      <c r="F6962" s="151">
        <v>8</v>
      </c>
      <c r="G6962" s="151" t="s">
        <v>1141</v>
      </c>
      <c r="H6962" s="153">
        <v>9</v>
      </c>
      <c r="I6962" s="151">
        <v>17</v>
      </c>
      <c r="J6962" s="154" t="s">
        <v>72</v>
      </c>
    </row>
    <row r="6963" spans="1:10" x14ac:dyDescent="0.3">
      <c r="A6963" s="151">
        <v>6962</v>
      </c>
      <c r="B6963" s="151" t="s">
        <v>14703</v>
      </c>
      <c r="C6963" s="151" t="s">
        <v>14704</v>
      </c>
      <c r="D6963" s="151" t="s">
        <v>14705</v>
      </c>
      <c r="E6963" s="151" t="s">
        <v>14706</v>
      </c>
      <c r="F6963" s="151">
        <v>8</v>
      </c>
      <c r="G6963" s="151" t="s">
        <v>1141</v>
      </c>
      <c r="H6963" s="153">
        <v>8</v>
      </c>
      <c r="I6963" s="151">
        <v>16</v>
      </c>
      <c r="J6963" s="154" t="s">
        <v>161</v>
      </c>
    </row>
    <row r="6964" spans="1:10" x14ac:dyDescent="0.3">
      <c r="A6964" s="151">
        <v>6963</v>
      </c>
      <c r="B6964" s="151" t="s">
        <v>14707</v>
      </c>
      <c r="C6964" s="151" t="s">
        <v>14708</v>
      </c>
      <c r="D6964" s="151" t="s">
        <v>14705</v>
      </c>
      <c r="E6964" s="151" t="s">
        <v>14706</v>
      </c>
      <c r="F6964" s="151">
        <v>8</v>
      </c>
      <c r="G6964" s="151" t="s">
        <v>1141</v>
      </c>
      <c r="H6964" s="153">
        <v>9</v>
      </c>
      <c r="I6964" s="151">
        <v>17</v>
      </c>
      <c r="J6964" s="154" t="s">
        <v>72</v>
      </c>
    </row>
    <row r="6965" spans="1:10" x14ac:dyDescent="0.3">
      <c r="A6965" s="151">
        <v>6964</v>
      </c>
      <c r="B6965" s="151" t="s">
        <v>14709</v>
      </c>
      <c r="C6965" s="151" t="s">
        <v>14710</v>
      </c>
      <c r="D6965" s="151" t="s">
        <v>14705</v>
      </c>
      <c r="E6965" s="151" t="s">
        <v>14706</v>
      </c>
      <c r="F6965" s="151">
        <v>8</v>
      </c>
      <c r="G6965" s="151" t="s">
        <v>1141</v>
      </c>
      <c r="H6965" s="153">
        <v>8</v>
      </c>
      <c r="I6965" s="151">
        <v>16</v>
      </c>
      <c r="J6965" s="154" t="s">
        <v>161</v>
      </c>
    </row>
    <row r="6966" spans="1:10" x14ac:dyDescent="0.3">
      <c r="A6966" s="151">
        <v>6965</v>
      </c>
      <c r="B6966" s="151" t="s">
        <v>14711</v>
      </c>
      <c r="C6966" s="151" t="s">
        <v>14712</v>
      </c>
      <c r="D6966" s="151" t="s">
        <v>14705</v>
      </c>
      <c r="E6966" s="151" t="s">
        <v>14706</v>
      </c>
      <c r="F6966" s="151">
        <v>8</v>
      </c>
      <c r="G6966" s="151" t="s">
        <v>1141</v>
      </c>
      <c r="H6966" s="153">
        <v>8</v>
      </c>
      <c r="I6966" s="151">
        <v>16</v>
      </c>
      <c r="J6966" s="154" t="s">
        <v>161</v>
      </c>
    </row>
    <row r="6967" spans="1:10" x14ac:dyDescent="0.3">
      <c r="A6967" s="151">
        <v>6966</v>
      </c>
      <c r="B6967" s="151" t="s">
        <v>14713</v>
      </c>
      <c r="C6967" s="151" t="s">
        <v>14714</v>
      </c>
      <c r="D6967" s="151" t="s">
        <v>14705</v>
      </c>
      <c r="E6967" s="151" t="s">
        <v>14706</v>
      </c>
      <c r="F6967" s="151">
        <v>8</v>
      </c>
      <c r="G6967" s="151" t="s">
        <v>1141</v>
      </c>
      <c r="H6967" s="153">
        <v>9</v>
      </c>
      <c r="I6967" s="151">
        <v>17</v>
      </c>
      <c r="J6967" s="154" t="s">
        <v>72</v>
      </c>
    </row>
    <row r="6968" spans="1:10" x14ac:dyDescent="0.3">
      <c r="A6968" s="151">
        <v>6967</v>
      </c>
      <c r="B6968" s="151" t="s">
        <v>14715</v>
      </c>
      <c r="C6968" s="151" t="s">
        <v>14716</v>
      </c>
      <c r="D6968" s="151" t="s">
        <v>14705</v>
      </c>
      <c r="E6968" s="151" t="s">
        <v>14706</v>
      </c>
      <c r="F6968" s="151">
        <v>8</v>
      </c>
      <c r="G6968" s="151" t="s">
        <v>1141</v>
      </c>
      <c r="H6968" s="153">
        <v>9</v>
      </c>
      <c r="I6968" s="151">
        <v>17</v>
      </c>
      <c r="J6968" s="154" t="s">
        <v>72</v>
      </c>
    </row>
    <row r="6969" spans="1:10" x14ac:dyDescent="0.3">
      <c r="A6969" s="151">
        <v>6968</v>
      </c>
      <c r="B6969" s="151" t="s">
        <v>14717</v>
      </c>
      <c r="C6969" s="151" t="s">
        <v>14718</v>
      </c>
      <c r="D6969" s="151" t="s">
        <v>14705</v>
      </c>
      <c r="E6969" s="151" t="s">
        <v>14706</v>
      </c>
      <c r="F6969" s="151">
        <v>8</v>
      </c>
      <c r="G6969" s="151" t="s">
        <v>1141</v>
      </c>
      <c r="H6969" s="153">
        <v>9</v>
      </c>
      <c r="I6969" s="151">
        <v>17</v>
      </c>
      <c r="J6969" s="154" t="s">
        <v>72</v>
      </c>
    </row>
    <row r="6970" spans="1:10" x14ac:dyDescent="0.3">
      <c r="A6970" s="151">
        <v>6969</v>
      </c>
      <c r="B6970" s="151" t="s">
        <v>14719</v>
      </c>
      <c r="C6970" s="151" t="s">
        <v>14720</v>
      </c>
      <c r="D6970" s="151" t="s">
        <v>14705</v>
      </c>
      <c r="E6970" s="151" t="s">
        <v>14706</v>
      </c>
      <c r="F6970" s="151">
        <v>8</v>
      </c>
      <c r="G6970" s="151" t="s">
        <v>1141</v>
      </c>
      <c r="H6970" s="153">
        <v>8</v>
      </c>
      <c r="I6970" s="151">
        <v>16</v>
      </c>
      <c r="J6970" s="154" t="s">
        <v>161</v>
      </c>
    </row>
    <row r="6971" spans="1:10" x14ac:dyDescent="0.3">
      <c r="A6971" s="151">
        <v>6970</v>
      </c>
      <c r="B6971" s="151" t="s">
        <v>14721</v>
      </c>
      <c r="C6971" s="151" t="s">
        <v>14722</v>
      </c>
      <c r="D6971" s="151" t="s">
        <v>14705</v>
      </c>
      <c r="E6971" s="151" t="s">
        <v>14706</v>
      </c>
      <c r="F6971" s="151">
        <v>8</v>
      </c>
      <c r="G6971" s="151" t="s">
        <v>1141</v>
      </c>
      <c r="H6971" s="153">
        <v>8</v>
      </c>
      <c r="I6971" s="151">
        <v>16</v>
      </c>
      <c r="J6971" s="154" t="s">
        <v>161</v>
      </c>
    </row>
    <row r="6972" spans="1:10" x14ac:dyDescent="0.3">
      <c r="A6972" s="151">
        <v>6971</v>
      </c>
      <c r="B6972" s="151" t="s">
        <v>14723</v>
      </c>
      <c r="C6972" s="151" t="s">
        <v>14724</v>
      </c>
      <c r="D6972" s="151" t="s">
        <v>14705</v>
      </c>
      <c r="E6972" s="151" t="s">
        <v>14706</v>
      </c>
      <c r="F6972" s="151">
        <v>8</v>
      </c>
      <c r="G6972" s="151" t="s">
        <v>1141</v>
      </c>
      <c r="H6972" s="153">
        <v>8</v>
      </c>
      <c r="I6972" s="151">
        <v>16</v>
      </c>
      <c r="J6972" s="154" t="s">
        <v>161</v>
      </c>
    </row>
    <row r="6973" spans="1:10" x14ac:dyDescent="0.3">
      <c r="A6973" s="151">
        <v>6972</v>
      </c>
      <c r="B6973" s="151" t="s">
        <v>14725</v>
      </c>
      <c r="C6973" s="151" t="s">
        <v>14726</v>
      </c>
      <c r="D6973" s="151" t="s">
        <v>14705</v>
      </c>
      <c r="E6973" s="151" t="s">
        <v>14706</v>
      </c>
      <c r="F6973" s="151">
        <v>8</v>
      </c>
      <c r="G6973" s="151" t="s">
        <v>1141</v>
      </c>
      <c r="H6973" s="153">
        <v>9</v>
      </c>
      <c r="I6973" s="151">
        <v>17</v>
      </c>
      <c r="J6973" s="154" t="s">
        <v>72</v>
      </c>
    </row>
    <row r="6974" spans="1:10" x14ac:dyDescent="0.3">
      <c r="A6974" s="151">
        <v>6973</v>
      </c>
      <c r="B6974" s="151" t="s">
        <v>14727</v>
      </c>
      <c r="C6974" s="151" t="s">
        <v>14728</v>
      </c>
      <c r="D6974" s="151" t="s">
        <v>14705</v>
      </c>
      <c r="E6974" s="151" t="s">
        <v>14706</v>
      </c>
      <c r="F6974" s="151">
        <v>8</v>
      </c>
      <c r="G6974" s="151" t="s">
        <v>1141</v>
      </c>
      <c r="H6974" s="153">
        <v>8</v>
      </c>
      <c r="I6974" s="151">
        <v>16</v>
      </c>
      <c r="J6974" s="154" t="s">
        <v>161</v>
      </c>
    </row>
    <row r="6975" spans="1:10" x14ac:dyDescent="0.3">
      <c r="A6975" s="151">
        <v>6974</v>
      </c>
      <c r="B6975" s="151" t="s">
        <v>14729</v>
      </c>
      <c r="C6975" s="151" t="s">
        <v>14730</v>
      </c>
      <c r="D6975" s="151" t="s">
        <v>14705</v>
      </c>
      <c r="E6975" s="151" t="s">
        <v>14706</v>
      </c>
      <c r="F6975" s="151">
        <v>8</v>
      </c>
      <c r="G6975" s="151" t="s">
        <v>1141</v>
      </c>
      <c r="H6975" s="153">
        <v>8</v>
      </c>
      <c r="I6975" s="151">
        <v>16</v>
      </c>
      <c r="J6975" s="154" t="s">
        <v>161</v>
      </c>
    </row>
    <row r="6976" spans="1:10" x14ac:dyDescent="0.3">
      <c r="A6976" s="151">
        <v>6975</v>
      </c>
      <c r="B6976" s="151" t="s">
        <v>14731</v>
      </c>
      <c r="C6976" s="151" t="s">
        <v>14732</v>
      </c>
      <c r="D6976" s="151" t="s">
        <v>14705</v>
      </c>
      <c r="E6976" s="151" t="s">
        <v>14706</v>
      </c>
      <c r="F6976" s="151">
        <v>8</v>
      </c>
      <c r="G6976" s="151" t="s">
        <v>1141</v>
      </c>
      <c r="H6976" s="153">
        <v>8</v>
      </c>
      <c r="I6976" s="151">
        <v>16</v>
      </c>
      <c r="J6976" s="154" t="s">
        <v>161</v>
      </c>
    </row>
    <row r="6977" spans="1:10" x14ac:dyDescent="0.3">
      <c r="A6977" s="151">
        <v>6976</v>
      </c>
      <c r="B6977" s="151" t="s">
        <v>14733</v>
      </c>
      <c r="C6977" s="151" t="s">
        <v>14734</v>
      </c>
      <c r="D6977" s="151" t="s">
        <v>14705</v>
      </c>
      <c r="E6977" s="151" t="s">
        <v>14706</v>
      </c>
      <c r="F6977" s="151">
        <v>8</v>
      </c>
      <c r="G6977" s="151" t="s">
        <v>1141</v>
      </c>
      <c r="H6977" s="153">
        <v>8</v>
      </c>
      <c r="I6977" s="151">
        <v>16</v>
      </c>
      <c r="J6977" s="154" t="s">
        <v>161</v>
      </c>
    </row>
    <row r="6978" spans="1:10" x14ac:dyDescent="0.3">
      <c r="A6978" s="151">
        <v>6977</v>
      </c>
      <c r="B6978" s="151" t="s">
        <v>14735</v>
      </c>
      <c r="C6978" s="151" t="s">
        <v>14736</v>
      </c>
      <c r="D6978" s="151" t="s">
        <v>14705</v>
      </c>
      <c r="E6978" s="151" t="s">
        <v>14706</v>
      </c>
      <c r="F6978" s="151">
        <v>8</v>
      </c>
      <c r="G6978" s="151" t="s">
        <v>1141</v>
      </c>
      <c r="H6978" s="153">
        <v>9</v>
      </c>
      <c r="I6978" s="151">
        <v>17</v>
      </c>
      <c r="J6978" s="154" t="s">
        <v>72</v>
      </c>
    </row>
    <row r="6979" spans="1:10" x14ac:dyDescent="0.3">
      <c r="A6979" s="151">
        <v>6978</v>
      </c>
      <c r="B6979" s="151" t="s">
        <v>14737</v>
      </c>
      <c r="C6979" s="151" t="s">
        <v>14738</v>
      </c>
      <c r="D6979" s="151" t="s">
        <v>14705</v>
      </c>
      <c r="E6979" s="151" t="s">
        <v>14706</v>
      </c>
      <c r="F6979" s="151">
        <v>8</v>
      </c>
      <c r="G6979" s="151" t="s">
        <v>1141</v>
      </c>
      <c r="H6979" s="153">
        <v>9</v>
      </c>
      <c r="I6979" s="151">
        <v>17</v>
      </c>
      <c r="J6979" s="154" t="s">
        <v>72</v>
      </c>
    </row>
    <row r="6980" spans="1:10" x14ac:dyDescent="0.3">
      <c r="A6980" s="151">
        <v>6979</v>
      </c>
      <c r="B6980" s="151" t="s">
        <v>14739</v>
      </c>
      <c r="C6980" s="151" t="s">
        <v>14740</v>
      </c>
      <c r="D6980" s="151" t="s">
        <v>14741</v>
      </c>
      <c r="E6980" s="151" t="s">
        <v>14742</v>
      </c>
      <c r="F6980" s="151">
        <v>8</v>
      </c>
      <c r="G6980" s="151" t="s">
        <v>1141</v>
      </c>
      <c r="H6980" s="153">
        <v>6</v>
      </c>
      <c r="I6980" s="151">
        <v>10</v>
      </c>
      <c r="J6980" s="154" t="s">
        <v>277</v>
      </c>
    </row>
    <row r="6981" spans="1:10" x14ac:dyDescent="0.3">
      <c r="A6981" s="151">
        <v>6980</v>
      </c>
      <c r="B6981" s="151" t="s">
        <v>14743</v>
      </c>
      <c r="C6981" s="151" t="s">
        <v>14744</v>
      </c>
      <c r="D6981" s="151" t="s">
        <v>14741</v>
      </c>
      <c r="E6981" s="151" t="s">
        <v>14742</v>
      </c>
      <c r="F6981" s="151">
        <v>8</v>
      </c>
      <c r="G6981" s="151" t="s">
        <v>1141</v>
      </c>
      <c r="H6981" s="153">
        <v>6</v>
      </c>
      <c r="I6981" s="151">
        <v>10</v>
      </c>
      <c r="J6981" s="154" t="s">
        <v>277</v>
      </c>
    </row>
    <row r="6982" spans="1:10" x14ac:dyDescent="0.3">
      <c r="A6982" s="151">
        <v>6981</v>
      </c>
      <c r="B6982" s="151" t="s">
        <v>14745</v>
      </c>
      <c r="C6982" s="151" t="s">
        <v>14746</v>
      </c>
      <c r="D6982" s="151" t="s">
        <v>14741</v>
      </c>
      <c r="E6982" s="151" t="s">
        <v>14742</v>
      </c>
      <c r="F6982" s="151">
        <v>8</v>
      </c>
      <c r="G6982" s="151" t="s">
        <v>1141</v>
      </c>
      <c r="H6982" s="153">
        <v>6</v>
      </c>
      <c r="I6982" s="151">
        <v>10</v>
      </c>
      <c r="J6982" s="154" t="s">
        <v>277</v>
      </c>
    </row>
    <row r="6983" spans="1:10" x14ac:dyDescent="0.3">
      <c r="A6983" s="151">
        <v>6982</v>
      </c>
      <c r="B6983" s="151" t="s">
        <v>14747</v>
      </c>
      <c r="C6983" s="151" t="s">
        <v>14748</v>
      </c>
      <c r="D6983" s="151" t="s">
        <v>14741</v>
      </c>
      <c r="E6983" s="151" t="s">
        <v>14742</v>
      </c>
      <c r="F6983" s="151">
        <v>8</v>
      </c>
      <c r="G6983" s="151" t="s">
        <v>1141</v>
      </c>
      <c r="H6983" s="153">
        <v>6</v>
      </c>
      <c r="I6983" s="151">
        <v>10</v>
      </c>
      <c r="J6983" s="154" t="s">
        <v>277</v>
      </c>
    </row>
    <row r="6984" spans="1:10" x14ac:dyDescent="0.3">
      <c r="A6984" s="151">
        <v>6983</v>
      </c>
      <c r="B6984" s="151" t="s">
        <v>14749</v>
      </c>
      <c r="C6984" s="151" t="s">
        <v>14750</v>
      </c>
      <c r="D6984" s="151" t="s">
        <v>14741</v>
      </c>
      <c r="E6984" s="151" t="s">
        <v>14742</v>
      </c>
      <c r="F6984" s="151">
        <v>8</v>
      </c>
      <c r="G6984" s="151" t="s">
        <v>1141</v>
      </c>
      <c r="H6984" s="153">
        <v>6</v>
      </c>
      <c r="I6984" s="151">
        <v>10</v>
      </c>
      <c r="J6984" s="154" t="s">
        <v>277</v>
      </c>
    </row>
    <row r="6985" spans="1:10" x14ac:dyDescent="0.3">
      <c r="A6985" s="151">
        <v>6984</v>
      </c>
      <c r="B6985" s="151" t="s">
        <v>14751</v>
      </c>
      <c r="C6985" s="151" t="s">
        <v>14752</v>
      </c>
      <c r="D6985" s="151" t="s">
        <v>14741</v>
      </c>
      <c r="E6985" s="151" t="s">
        <v>14742</v>
      </c>
      <c r="F6985" s="151">
        <v>8</v>
      </c>
      <c r="G6985" s="151" t="s">
        <v>1141</v>
      </c>
      <c r="H6985" s="153">
        <v>6</v>
      </c>
      <c r="I6985" s="151">
        <v>10</v>
      </c>
      <c r="J6985" s="154" t="s">
        <v>277</v>
      </c>
    </row>
    <row r="6986" spans="1:10" x14ac:dyDescent="0.3">
      <c r="A6986" s="151">
        <v>6985</v>
      </c>
      <c r="B6986" s="151" t="s">
        <v>14753</v>
      </c>
      <c r="C6986" s="151" t="s">
        <v>14754</v>
      </c>
      <c r="D6986" s="151" t="s">
        <v>14741</v>
      </c>
      <c r="E6986" s="151" t="s">
        <v>14742</v>
      </c>
      <c r="F6986" s="151">
        <v>8</v>
      </c>
      <c r="G6986" s="151" t="s">
        <v>1141</v>
      </c>
      <c r="H6986" s="153">
        <v>6</v>
      </c>
      <c r="I6986" s="151">
        <v>10</v>
      </c>
      <c r="J6986" s="154" t="s">
        <v>277</v>
      </c>
    </row>
    <row r="6987" spans="1:10" x14ac:dyDescent="0.3">
      <c r="A6987" s="151">
        <v>6986</v>
      </c>
      <c r="B6987" s="151" t="s">
        <v>14755</v>
      </c>
      <c r="C6987" s="151" t="s">
        <v>14756</v>
      </c>
      <c r="D6987" s="151" t="s">
        <v>14741</v>
      </c>
      <c r="E6987" s="151" t="s">
        <v>14742</v>
      </c>
      <c r="F6987" s="151">
        <v>8</v>
      </c>
      <c r="G6987" s="151" t="s">
        <v>1141</v>
      </c>
      <c r="H6987" s="153">
        <v>6</v>
      </c>
      <c r="I6987" s="151">
        <v>10</v>
      </c>
      <c r="J6987" s="154" t="s">
        <v>277</v>
      </c>
    </row>
    <row r="6988" spans="1:10" x14ac:dyDescent="0.3">
      <c r="A6988" s="151">
        <v>6987</v>
      </c>
      <c r="B6988" s="151" t="s">
        <v>14757</v>
      </c>
      <c r="C6988" s="151" t="s">
        <v>14758</v>
      </c>
      <c r="D6988" s="151" t="s">
        <v>14741</v>
      </c>
      <c r="E6988" s="151" t="s">
        <v>14742</v>
      </c>
      <c r="F6988" s="151">
        <v>8</v>
      </c>
      <c r="G6988" s="151" t="s">
        <v>1141</v>
      </c>
      <c r="H6988" s="153">
        <v>6</v>
      </c>
      <c r="I6988" s="151">
        <v>10</v>
      </c>
      <c r="J6988" s="154" t="s">
        <v>277</v>
      </c>
    </row>
    <row r="6989" spans="1:10" x14ac:dyDescent="0.3">
      <c r="A6989" s="151">
        <v>6988</v>
      </c>
      <c r="B6989" s="151" t="s">
        <v>14759</v>
      </c>
      <c r="C6989" s="151" t="s">
        <v>14760</v>
      </c>
      <c r="D6989" s="151" t="s">
        <v>14741</v>
      </c>
      <c r="E6989" s="151" t="s">
        <v>14742</v>
      </c>
      <c r="F6989" s="151">
        <v>8</v>
      </c>
      <c r="G6989" s="151" t="s">
        <v>1141</v>
      </c>
      <c r="H6989" s="153">
        <v>6</v>
      </c>
      <c r="I6989" s="151">
        <v>10</v>
      </c>
      <c r="J6989" s="154" t="s">
        <v>277</v>
      </c>
    </row>
    <row r="6990" spans="1:10" x14ac:dyDescent="0.3">
      <c r="A6990" s="151">
        <v>6989</v>
      </c>
      <c r="B6990" s="151" t="s">
        <v>14761</v>
      </c>
      <c r="C6990" s="151" t="s">
        <v>14762</v>
      </c>
      <c r="D6990" s="151" t="s">
        <v>14741</v>
      </c>
      <c r="E6990" s="151" t="s">
        <v>14742</v>
      </c>
      <c r="F6990" s="151">
        <v>8</v>
      </c>
      <c r="G6990" s="151" t="s">
        <v>1141</v>
      </c>
      <c r="H6990" s="153">
        <v>6</v>
      </c>
      <c r="I6990" s="151">
        <v>10</v>
      </c>
      <c r="J6990" s="154" t="s">
        <v>277</v>
      </c>
    </row>
    <row r="6991" spans="1:10" x14ac:dyDescent="0.3">
      <c r="A6991" s="151">
        <v>6990</v>
      </c>
      <c r="B6991" s="151" t="s">
        <v>14763</v>
      </c>
      <c r="C6991" s="151" t="s">
        <v>14764</v>
      </c>
      <c r="D6991" s="151" t="s">
        <v>14741</v>
      </c>
      <c r="E6991" s="151" t="s">
        <v>14742</v>
      </c>
      <c r="F6991" s="151">
        <v>8</v>
      </c>
      <c r="G6991" s="151" t="s">
        <v>1141</v>
      </c>
      <c r="H6991" s="153">
        <v>6</v>
      </c>
      <c r="I6991" s="151">
        <v>10</v>
      </c>
      <c r="J6991" s="154" t="s">
        <v>277</v>
      </c>
    </row>
    <row r="6992" spans="1:10" x14ac:dyDescent="0.3">
      <c r="A6992" s="151">
        <v>6991</v>
      </c>
      <c r="B6992" s="151" t="s">
        <v>14765</v>
      </c>
      <c r="C6992" s="151" t="s">
        <v>14766</v>
      </c>
      <c r="D6992" s="151" t="s">
        <v>14741</v>
      </c>
      <c r="E6992" s="151" t="s">
        <v>14742</v>
      </c>
      <c r="F6992" s="151">
        <v>8</v>
      </c>
      <c r="G6992" s="151" t="s">
        <v>1141</v>
      </c>
      <c r="H6992" s="153">
        <v>6</v>
      </c>
      <c r="I6992" s="151">
        <v>10</v>
      </c>
      <c r="J6992" s="154" t="s">
        <v>277</v>
      </c>
    </row>
    <row r="6993" spans="1:10" x14ac:dyDescent="0.3">
      <c r="A6993" s="151">
        <v>6992</v>
      </c>
      <c r="B6993" s="151" t="s">
        <v>14767</v>
      </c>
      <c r="C6993" s="151" t="s">
        <v>14768</v>
      </c>
      <c r="D6993" s="151" t="s">
        <v>14769</v>
      </c>
      <c r="E6993" s="151" t="s">
        <v>14770</v>
      </c>
      <c r="F6993" s="151">
        <v>5</v>
      </c>
      <c r="G6993" s="151" t="s">
        <v>7138</v>
      </c>
      <c r="H6993" s="153">
        <v>9</v>
      </c>
      <c r="I6993" s="151">
        <v>17</v>
      </c>
      <c r="J6993" s="154" t="s">
        <v>72</v>
      </c>
    </row>
    <row r="6994" spans="1:10" x14ac:dyDescent="0.3">
      <c r="A6994" s="151">
        <v>6993</v>
      </c>
      <c r="B6994" s="151" t="s">
        <v>14771</v>
      </c>
      <c r="C6994" s="151" t="s">
        <v>14772</v>
      </c>
      <c r="D6994" s="151" t="s">
        <v>14769</v>
      </c>
      <c r="E6994" s="151" t="s">
        <v>14770</v>
      </c>
      <c r="F6994" s="151">
        <v>5</v>
      </c>
      <c r="G6994" s="151" t="s">
        <v>7138</v>
      </c>
      <c r="H6994" s="153">
        <v>9</v>
      </c>
      <c r="I6994" s="151">
        <v>17</v>
      </c>
      <c r="J6994" s="154" t="s">
        <v>72</v>
      </c>
    </row>
    <row r="6995" spans="1:10" x14ac:dyDescent="0.3">
      <c r="A6995" s="151">
        <v>6994</v>
      </c>
      <c r="B6995" s="151" t="s">
        <v>14773</v>
      </c>
      <c r="C6995" s="151" t="s">
        <v>14774</v>
      </c>
      <c r="D6995" s="151" t="s">
        <v>14769</v>
      </c>
      <c r="E6995" s="151" t="s">
        <v>14770</v>
      </c>
      <c r="F6995" s="151">
        <v>5</v>
      </c>
      <c r="G6995" s="151" t="s">
        <v>7138</v>
      </c>
      <c r="H6995" s="153">
        <v>9</v>
      </c>
      <c r="I6995" s="151">
        <v>17</v>
      </c>
      <c r="J6995" s="154" t="s">
        <v>72</v>
      </c>
    </row>
    <row r="6996" spans="1:10" x14ac:dyDescent="0.3">
      <c r="A6996" s="151">
        <v>6995</v>
      </c>
      <c r="B6996" s="151" t="s">
        <v>14775</v>
      </c>
      <c r="C6996" s="151" t="s">
        <v>14776</v>
      </c>
      <c r="D6996" s="151" t="s">
        <v>14769</v>
      </c>
      <c r="E6996" s="151" t="s">
        <v>14770</v>
      </c>
      <c r="F6996" s="151">
        <v>5</v>
      </c>
      <c r="G6996" s="151" t="s">
        <v>7138</v>
      </c>
      <c r="H6996" s="153">
        <v>9</v>
      </c>
      <c r="I6996" s="151">
        <v>17</v>
      </c>
      <c r="J6996" s="154" t="s">
        <v>88</v>
      </c>
    </row>
    <row r="6997" spans="1:10" x14ac:dyDescent="0.3">
      <c r="A6997" s="151">
        <v>6996</v>
      </c>
      <c r="B6997" s="151" t="s">
        <v>14777</v>
      </c>
      <c r="C6997" s="151" t="s">
        <v>14778</v>
      </c>
      <c r="D6997" s="151" t="s">
        <v>14769</v>
      </c>
      <c r="E6997" s="151" t="s">
        <v>14770</v>
      </c>
      <c r="F6997" s="151">
        <v>5</v>
      </c>
      <c r="G6997" s="151" t="s">
        <v>7138</v>
      </c>
      <c r="H6997" s="153">
        <v>9</v>
      </c>
      <c r="I6997" s="151">
        <v>17</v>
      </c>
      <c r="J6997" s="154" t="s">
        <v>88</v>
      </c>
    </row>
    <row r="6998" spans="1:10" x14ac:dyDescent="0.3">
      <c r="A6998" s="151">
        <v>6997</v>
      </c>
      <c r="B6998" s="151" t="s">
        <v>14779</v>
      </c>
      <c r="C6998" s="151" t="s">
        <v>14780</v>
      </c>
      <c r="D6998" s="151" t="s">
        <v>14769</v>
      </c>
      <c r="E6998" s="151" t="s">
        <v>14770</v>
      </c>
      <c r="F6998" s="151">
        <v>5</v>
      </c>
      <c r="G6998" s="151" t="s">
        <v>7138</v>
      </c>
      <c r="H6998" s="153">
        <v>9</v>
      </c>
      <c r="I6998" s="151">
        <v>17</v>
      </c>
      <c r="J6998" s="154" t="s">
        <v>72</v>
      </c>
    </row>
    <row r="6999" spans="1:10" x14ac:dyDescent="0.3">
      <c r="A6999" s="151">
        <v>6998</v>
      </c>
      <c r="B6999" s="151" t="s">
        <v>14781</v>
      </c>
      <c r="C6999" s="151" t="s">
        <v>14782</v>
      </c>
      <c r="D6999" s="151" t="s">
        <v>14769</v>
      </c>
      <c r="E6999" s="151" t="s">
        <v>14770</v>
      </c>
      <c r="F6999" s="151">
        <v>5</v>
      </c>
      <c r="G6999" s="151" t="s">
        <v>7138</v>
      </c>
      <c r="H6999" s="153">
        <v>9</v>
      </c>
      <c r="I6999" s="151">
        <v>17</v>
      </c>
      <c r="J6999" s="154" t="s">
        <v>72</v>
      </c>
    </row>
    <row r="7000" spans="1:10" x14ac:dyDescent="0.3">
      <c r="A7000" s="151">
        <v>6999</v>
      </c>
      <c r="B7000" s="151" t="s">
        <v>14783</v>
      </c>
      <c r="C7000" s="151" t="s">
        <v>14784</v>
      </c>
      <c r="D7000" s="151" t="s">
        <v>14769</v>
      </c>
      <c r="E7000" s="151" t="s">
        <v>14770</v>
      </c>
      <c r="F7000" s="151">
        <v>5</v>
      </c>
      <c r="G7000" s="151" t="s">
        <v>7138</v>
      </c>
      <c r="H7000" s="153">
        <v>9</v>
      </c>
      <c r="I7000" s="151">
        <v>17</v>
      </c>
      <c r="J7000" s="154" t="s">
        <v>72</v>
      </c>
    </row>
    <row r="7001" spans="1:10" x14ac:dyDescent="0.3">
      <c r="A7001" s="151">
        <v>7000</v>
      </c>
      <c r="B7001" s="151" t="s">
        <v>14785</v>
      </c>
      <c r="C7001" s="151" t="s">
        <v>14786</v>
      </c>
      <c r="D7001" s="151" t="s">
        <v>14769</v>
      </c>
      <c r="E7001" s="151" t="s">
        <v>14770</v>
      </c>
      <c r="F7001" s="151">
        <v>5</v>
      </c>
      <c r="G7001" s="151" t="s">
        <v>7138</v>
      </c>
      <c r="H7001" s="153">
        <v>9</v>
      </c>
      <c r="I7001" s="151">
        <v>17</v>
      </c>
      <c r="J7001" s="154" t="s">
        <v>72</v>
      </c>
    </row>
    <row r="7002" spans="1:10" x14ac:dyDescent="0.3">
      <c r="A7002" s="151">
        <v>7001</v>
      </c>
      <c r="B7002" s="151" t="s">
        <v>14787</v>
      </c>
      <c r="C7002" s="151" t="s">
        <v>14788</v>
      </c>
      <c r="D7002" s="151" t="s">
        <v>14769</v>
      </c>
      <c r="E7002" s="151" t="s">
        <v>14770</v>
      </c>
      <c r="F7002" s="151">
        <v>5</v>
      </c>
      <c r="G7002" s="151" t="s">
        <v>7138</v>
      </c>
      <c r="H7002" s="153">
        <v>9</v>
      </c>
      <c r="I7002" s="151">
        <v>17</v>
      </c>
      <c r="J7002" s="154" t="s">
        <v>72</v>
      </c>
    </row>
    <row r="7003" spans="1:10" x14ac:dyDescent="0.3">
      <c r="A7003" s="151">
        <v>7002</v>
      </c>
      <c r="B7003" s="151" t="s">
        <v>14789</v>
      </c>
      <c r="C7003" s="151" t="s">
        <v>14790</v>
      </c>
      <c r="D7003" s="151" t="s">
        <v>14769</v>
      </c>
      <c r="E7003" s="151" t="s">
        <v>14770</v>
      </c>
      <c r="F7003" s="151">
        <v>5</v>
      </c>
      <c r="G7003" s="151" t="s">
        <v>7138</v>
      </c>
      <c r="H7003" s="153">
        <v>9</v>
      </c>
      <c r="I7003" s="151">
        <v>17</v>
      </c>
      <c r="J7003" s="154" t="s">
        <v>72</v>
      </c>
    </row>
    <row r="7004" spans="1:10" x14ac:dyDescent="0.3">
      <c r="A7004" s="151">
        <v>7003</v>
      </c>
      <c r="B7004" s="151" t="s">
        <v>14791</v>
      </c>
      <c r="C7004" s="151" t="s">
        <v>14792</v>
      </c>
      <c r="D7004" s="151" t="s">
        <v>14769</v>
      </c>
      <c r="E7004" s="151" t="s">
        <v>14770</v>
      </c>
      <c r="F7004" s="151">
        <v>5</v>
      </c>
      <c r="G7004" s="151" t="s">
        <v>7138</v>
      </c>
      <c r="H7004" s="153">
        <v>9</v>
      </c>
      <c r="I7004" s="151">
        <v>17</v>
      </c>
      <c r="J7004" s="154" t="s">
        <v>72</v>
      </c>
    </row>
    <row r="7005" spans="1:10" x14ac:dyDescent="0.3">
      <c r="A7005" s="151">
        <v>7004</v>
      </c>
      <c r="B7005" s="151" t="s">
        <v>14793</v>
      </c>
      <c r="C7005" s="151" t="s">
        <v>14794</v>
      </c>
      <c r="D7005" s="151" t="s">
        <v>14769</v>
      </c>
      <c r="E7005" s="151" t="s">
        <v>14770</v>
      </c>
      <c r="F7005" s="151">
        <v>5</v>
      </c>
      <c r="G7005" s="151" t="s">
        <v>7138</v>
      </c>
      <c r="H7005" s="153">
        <v>9</v>
      </c>
      <c r="I7005" s="151">
        <v>17</v>
      </c>
      <c r="J7005" s="154" t="s">
        <v>72</v>
      </c>
    </row>
    <row r="7006" spans="1:10" x14ac:dyDescent="0.3">
      <c r="A7006" s="151">
        <v>7005</v>
      </c>
      <c r="B7006" s="151" t="s">
        <v>14795</v>
      </c>
      <c r="C7006" s="151" t="s">
        <v>14796</v>
      </c>
      <c r="D7006" s="151" t="s">
        <v>14769</v>
      </c>
      <c r="E7006" s="151" t="s">
        <v>14770</v>
      </c>
      <c r="F7006" s="151">
        <v>5</v>
      </c>
      <c r="G7006" s="151" t="s">
        <v>7138</v>
      </c>
      <c r="H7006" s="153">
        <v>9</v>
      </c>
      <c r="I7006" s="151">
        <v>17</v>
      </c>
      <c r="J7006" s="154" t="s">
        <v>72</v>
      </c>
    </row>
    <row r="7007" spans="1:10" x14ac:dyDescent="0.3">
      <c r="A7007" s="151">
        <v>7006</v>
      </c>
      <c r="B7007" s="151" t="s">
        <v>14797</v>
      </c>
      <c r="C7007" s="151" t="s">
        <v>14798</v>
      </c>
      <c r="D7007" s="151" t="s">
        <v>14769</v>
      </c>
      <c r="E7007" s="151" t="s">
        <v>14770</v>
      </c>
      <c r="F7007" s="151">
        <v>5</v>
      </c>
      <c r="G7007" s="151" t="s">
        <v>7138</v>
      </c>
      <c r="H7007" s="153">
        <v>9</v>
      </c>
      <c r="I7007" s="151">
        <v>17</v>
      </c>
      <c r="J7007" s="154" t="s">
        <v>72</v>
      </c>
    </row>
    <row r="7008" spans="1:10" x14ac:dyDescent="0.3">
      <c r="A7008" s="151">
        <v>7007</v>
      </c>
      <c r="B7008" s="151" t="s">
        <v>14799</v>
      </c>
      <c r="C7008" s="151" t="s">
        <v>14800</v>
      </c>
      <c r="D7008" s="151" t="s">
        <v>14769</v>
      </c>
      <c r="E7008" s="151" t="s">
        <v>14770</v>
      </c>
      <c r="F7008" s="151">
        <v>5</v>
      </c>
      <c r="G7008" s="151" t="s">
        <v>7138</v>
      </c>
      <c r="H7008" s="153">
        <v>9</v>
      </c>
      <c r="I7008" s="151">
        <v>17</v>
      </c>
      <c r="J7008" s="154" t="s">
        <v>72</v>
      </c>
    </row>
    <row r="7009" spans="1:10" x14ac:dyDescent="0.3">
      <c r="A7009" s="151">
        <v>7008</v>
      </c>
      <c r="B7009" s="151" t="s">
        <v>14801</v>
      </c>
      <c r="C7009" s="151" t="s">
        <v>14802</v>
      </c>
      <c r="D7009" s="151" t="s">
        <v>14769</v>
      </c>
      <c r="E7009" s="151" t="s">
        <v>14770</v>
      </c>
      <c r="F7009" s="151">
        <v>5</v>
      </c>
      <c r="G7009" s="151" t="s">
        <v>7138</v>
      </c>
      <c r="H7009" s="153">
        <v>9</v>
      </c>
      <c r="I7009" s="151">
        <v>17</v>
      </c>
      <c r="J7009" s="154" t="s">
        <v>72</v>
      </c>
    </row>
    <row r="7010" spans="1:10" x14ac:dyDescent="0.3">
      <c r="A7010" s="151">
        <v>7009</v>
      </c>
      <c r="B7010" s="151" t="s">
        <v>14803</v>
      </c>
      <c r="C7010" s="151" t="s">
        <v>14804</v>
      </c>
      <c r="D7010" s="151" t="s">
        <v>14769</v>
      </c>
      <c r="E7010" s="151" t="s">
        <v>14770</v>
      </c>
      <c r="F7010" s="151">
        <v>5</v>
      </c>
      <c r="G7010" s="151" t="s">
        <v>7138</v>
      </c>
      <c r="H7010" s="153">
        <v>9</v>
      </c>
      <c r="I7010" s="151">
        <v>17</v>
      </c>
      <c r="J7010" s="154" t="s">
        <v>72</v>
      </c>
    </row>
    <row r="7011" spans="1:10" x14ac:dyDescent="0.3">
      <c r="A7011" s="151">
        <v>7010</v>
      </c>
      <c r="B7011" s="151" t="s">
        <v>14805</v>
      </c>
      <c r="C7011" s="151" t="s">
        <v>14806</v>
      </c>
      <c r="D7011" s="151" t="s">
        <v>14769</v>
      </c>
      <c r="E7011" s="151" t="s">
        <v>14770</v>
      </c>
      <c r="F7011" s="151">
        <v>5</v>
      </c>
      <c r="G7011" s="151" t="s">
        <v>7138</v>
      </c>
      <c r="H7011" s="153">
        <v>8</v>
      </c>
      <c r="I7011" s="151">
        <v>16</v>
      </c>
      <c r="J7011" s="154" t="s">
        <v>161</v>
      </c>
    </row>
    <row r="7012" spans="1:10" x14ac:dyDescent="0.3">
      <c r="A7012" s="151">
        <v>7011</v>
      </c>
      <c r="B7012" s="151" t="s">
        <v>14807</v>
      </c>
      <c r="C7012" s="151" t="s">
        <v>14808</v>
      </c>
      <c r="D7012" s="151" t="s">
        <v>14769</v>
      </c>
      <c r="E7012" s="151" t="s">
        <v>14770</v>
      </c>
      <c r="F7012" s="151">
        <v>5</v>
      </c>
      <c r="G7012" s="151" t="s">
        <v>7138</v>
      </c>
      <c r="H7012" s="153">
        <v>8</v>
      </c>
      <c r="I7012" s="151">
        <v>16</v>
      </c>
      <c r="J7012" s="154" t="s">
        <v>161</v>
      </c>
    </row>
    <row r="7013" spans="1:10" x14ac:dyDescent="0.3">
      <c r="A7013" s="151">
        <v>7012</v>
      </c>
      <c r="B7013" s="151" t="s">
        <v>14809</v>
      </c>
      <c r="C7013" s="151" t="s">
        <v>14810</v>
      </c>
      <c r="D7013" s="151" t="s">
        <v>14769</v>
      </c>
      <c r="E7013" s="151" t="s">
        <v>14770</v>
      </c>
      <c r="F7013" s="151">
        <v>5</v>
      </c>
      <c r="G7013" s="151" t="s">
        <v>7138</v>
      </c>
      <c r="H7013" s="153">
        <v>8</v>
      </c>
      <c r="I7013" s="151">
        <v>16</v>
      </c>
      <c r="J7013" s="154" t="s">
        <v>161</v>
      </c>
    </row>
    <row r="7014" spans="1:10" x14ac:dyDescent="0.3">
      <c r="A7014" s="151">
        <v>7013</v>
      </c>
      <c r="B7014" s="151" t="s">
        <v>14811</v>
      </c>
      <c r="C7014" s="151" t="s">
        <v>14812</v>
      </c>
      <c r="D7014" s="151" t="s">
        <v>14769</v>
      </c>
      <c r="E7014" s="151" t="s">
        <v>14770</v>
      </c>
      <c r="F7014" s="151">
        <v>5</v>
      </c>
      <c r="G7014" s="151" t="s">
        <v>7138</v>
      </c>
      <c r="H7014" s="153">
        <v>9</v>
      </c>
      <c r="I7014" s="151">
        <v>17</v>
      </c>
      <c r="J7014" s="154" t="s">
        <v>72</v>
      </c>
    </row>
    <row r="7015" spans="1:10" x14ac:dyDescent="0.3">
      <c r="A7015" s="151">
        <v>7014</v>
      </c>
      <c r="B7015" s="151" t="s">
        <v>14813</v>
      </c>
      <c r="C7015" s="151" t="s">
        <v>14814</v>
      </c>
      <c r="D7015" s="151" t="s">
        <v>14769</v>
      </c>
      <c r="E7015" s="151" t="s">
        <v>14770</v>
      </c>
      <c r="F7015" s="151">
        <v>5</v>
      </c>
      <c r="G7015" s="151" t="s">
        <v>7138</v>
      </c>
      <c r="H7015" s="153">
        <v>8</v>
      </c>
      <c r="I7015" s="151">
        <v>16</v>
      </c>
      <c r="J7015" s="154" t="s">
        <v>161</v>
      </c>
    </row>
    <row r="7016" spans="1:10" x14ac:dyDescent="0.3">
      <c r="A7016" s="151">
        <v>7015</v>
      </c>
      <c r="B7016" s="151" t="s">
        <v>14815</v>
      </c>
      <c r="C7016" s="151" t="s">
        <v>14816</v>
      </c>
      <c r="D7016" s="151" t="s">
        <v>14769</v>
      </c>
      <c r="E7016" s="151" t="s">
        <v>14770</v>
      </c>
      <c r="F7016" s="151">
        <v>5</v>
      </c>
      <c r="G7016" s="151" t="s">
        <v>7138</v>
      </c>
      <c r="H7016" s="153">
        <v>9</v>
      </c>
      <c r="I7016" s="151">
        <v>17</v>
      </c>
      <c r="J7016" s="154" t="s">
        <v>88</v>
      </c>
    </row>
    <row r="7017" spans="1:10" x14ac:dyDescent="0.3">
      <c r="A7017" s="151">
        <v>7016</v>
      </c>
      <c r="B7017" s="151" t="s">
        <v>14817</v>
      </c>
      <c r="C7017" s="151" t="s">
        <v>14818</v>
      </c>
      <c r="D7017" s="151" t="s">
        <v>14769</v>
      </c>
      <c r="E7017" s="151" t="s">
        <v>14770</v>
      </c>
      <c r="F7017" s="151">
        <v>5</v>
      </c>
      <c r="G7017" s="151" t="s">
        <v>7138</v>
      </c>
      <c r="H7017" s="153">
        <v>9</v>
      </c>
      <c r="I7017" s="151">
        <v>17</v>
      </c>
      <c r="J7017" s="154" t="s">
        <v>88</v>
      </c>
    </row>
    <row r="7018" spans="1:10" x14ac:dyDescent="0.3">
      <c r="A7018" s="151">
        <v>7017</v>
      </c>
      <c r="B7018" s="151" t="s">
        <v>14819</v>
      </c>
      <c r="C7018" s="151" t="s">
        <v>14820</v>
      </c>
      <c r="D7018" s="151" t="s">
        <v>14769</v>
      </c>
      <c r="E7018" s="151" t="s">
        <v>14770</v>
      </c>
      <c r="F7018" s="151">
        <v>5</v>
      </c>
      <c r="G7018" s="151" t="s">
        <v>7138</v>
      </c>
      <c r="H7018" s="153">
        <v>9</v>
      </c>
      <c r="I7018" s="151">
        <v>17</v>
      </c>
      <c r="J7018" s="154" t="s">
        <v>72</v>
      </c>
    </row>
    <row r="7019" spans="1:10" x14ac:dyDescent="0.3">
      <c r="A7019" s="151">
        <v>7018</v>
      </c>
      <c r="B7019" s="151" t="s">
        <v>14821</v>
      </c>
      <c r="C7019" s="151" t="s">
        <v>14822</v>
      </c>
      <c r="D7019" s="151" t="s">
        <v>14769</v>
      </c>
      <c r="E7019" s="151" t="s">
        <v>14770</v>
      </c>
      <c r="F7019" s="151">
        <v>5</v>
      </c>
      <c r="G7019" s="151" t="s">
        <v>7138</v>
      </c>
      <c r="H7019" s="153">
        <v>9</v>
      </c>
      <c r="I7019" s="151">
        <v>17</v>
      </c>
      <c r="J7019" s="154" t="s">
        <v>72</v>
      </c>
    </row>
    <row r="7020" spans="1:10" x14ac:dyDescent="0.3">
      <c r="A7020" s="151">
        <v>7019</v>
      </c>
      <c r="B7020" s="151" t="s">
        <v>14823</v>
      </c>
      <c r="C7020" s="151" t="s">
        <v>14824</v>
      </c>
      <c r="D7020" s="151" t="s">
        <v>14769</v>
      </c>
      <c r="E7020" s="151" t="s">
        <v>14770</v>
      </c>
      <c r="F7020" s="151">
        <v>5</v>
      </c>
      <c r="G7020" s="151" t="s">
        <v>7138</v>
      </c>
      <c r="H7020" s="153">
        <v>9</v>
      </c>
      <c r="I7020" s="151">
        <v>17</v>
      </c>
      <c r="J7020" s="154" t="s">
        <v>72</v>
      </c>
    </row>
    <row r="7021" spans="1:10" x14ac:dyDescent="0.3">
      <c r="A7021" s="151">
        <v>7020</v>
      </c>
      <c r="B7021" s="151" t="s">
        <v>14825</v>
      </c>
      <c r="C7021" s="151" t="s">
        <v>14826</v>
      </c>
      <c r="D7021" s="151" t="s">
        <v>14769</v>
      </c>
      <c r="E7021" s="151" t="s">
        <v>14770</v>
      </c>
      <c r="F7021" s="151">
        <v>5</v>
      </c>
      <c r="G7021" s="151" t="s">
        <v>7138</v>
      </c>
      <c r="H7021" s="153">
        <v>9</v>
      </c>
      <c r="I7021" s="151">
        <v>17</v>
      </c>
      <c r="J7021" s="154" t="s">
        <v>72</v>
      </c>
    </row>
    <row r="7022" spans="1:10" x14ac:dyDescent="0.3">
      <c r="A7022" s="151">
        <v>7021</v>
      </c>
      <c r="B7022" s="151" t="s">
        <v>14827</v>
      </c>
      <c r="C7022" s="151" t="s">
        <v>14828</v>
      </c>
      <c r="D7022" s="151" t="s">
        <v>14769</v>
      </c>
      <c r="E7022" s="151" t="s">
        <v>14770</v>
      </c>
      <c r="F7022" s="151">
        <v>5</v>
      </c>
      <c r="G7022" s="151" t="s">
        <v>7138</v>
      </c>
      <c r="H7022" s="153">
        <v>9</v>
      </c>
      <c r="I7022" s="151">
        <v>17</v>
      </c>
      <c r="J7022" s="154" t="s">
        <v>72</v>
      </c>
    </row>
    <row r="7023" spans="1:10" x14ac:dyDescent="0.3">
      <c r="A7023" s="151">
        <v>7022</v>
      </c>
      <c r="B7023" s="151" t="s">
        <v>14829</v>
      </c>
      <c r="C7023" s="151" t="s">
        <v>14830</v>
      </c>
      <c r="D7023" s="151" t="s">
        <v>14769</v>
      </c>
      <c r="E7023" s="151" t="s">
        <v>14770</v>
      </c>
      <c r="F7023" s="151">
        <v>5</v>
      </c>
      <c r="G7023" s="151" t="s">
        <v>7138</v>
      </c>
      <c r="H7023" s="153">
        <v>9</v>
      </c>
      <c r="I7023" s="151">
        <v>17</v>
      </c>
      <c r="J7023" s="154" t="s">
        <v>72</v>
      </c>
    </row>
    <row r="7024" spans="1:10" x14ac:dyDescent="0.3">
      <c r="A7024" s="151">
        <v>7023</v>
      </c>
      <c r="B7024" s="151" t="s">
        <v>14831</v>
      </c>
      <c r="C7024" s="151" t="s">
        <v>14832</v>
      </c>
      <c r="D7024" s="151" t="s">
        <v>14769</v>
      </c>
      <c r="E7024" s="151" t="s">
        <v>14770</v>
      </c>
      <c r="F7024" s="151">
        <v>5</v>
      </c>
      <c r="G7024" s="151" t="s">
        <v>7138</v>
      </c>
      <c r="H7024" s="153">
        <v>9</v>
      </c>
      <c r="I7024" s="151">
        <v>17</v>
      </c>
      <c r="J7024" s="154" t="s">
        <v>72</v>
      </c>
    </row>
    <row r="7025" spans="1:10" x14ac:dyDescent="0.3">
      <c r="A7025" s="151">
        <v>7024</v>
      </c>
      <c r="B7025" s="151" t="s">
        <v>14833</v>
      </c>
      <c r="C7025" s="151" t="s">
        <v>14834</v>
      </c>
      <c r="D7025" s="151" t="s">
        <v>14769</v>
      </c>
      <c r="E7025" s="151" t="s">
        <v>14770</v>
      </c>
      <c r="F7025" s="151">
        <v>5</v>
      </c>
      <c r="G7025" s="151" t="s">
        <v>7138</v>
      </c>
      <c r="H7025" s="153">
        <v>8</v>
      </c>
      <c r="I7025" s="151">
        <v>16</v>
      </c>
      <c r="J7025" s="154" t="s">
        <v>161</v>
      </c>
    </row>
    <row r="7026" spans="1:10" x14ac:dyDescent="0.3">
      <c r="A7026" s="151">
        <v>7025</v>
      </c>
      <c r="B7026" s="151" t="s">
        <v>14835</v>
      </c>
      <c r="C7026" s="151" t="s">
        <v>14836</v>
      </c>
      <c r="D7026" s="151" t="s">
        <v>14769</v>
      </c>
      <c r="E7026" s="151" t="s">
        <v>14770</v>
      </c>
      <c r="F7026" s="151">
        <v>5</v>
      </c>
      <c r="G7026" s="151" t="s">
        <v>7138</v>
      </c>
      <c r="H7026" s="153">
        <v>8</v>
      </c>
      <c r="I7026" s="151">
        <v>16</v>
      </c>
      <c r="J7026" s="154" t="s">
        <v>161</v>
      </c>
    </row>
    <row r="7027" spans="1:10" x14ac:dyDescent="0.3">
      <c r="A7027" s="151">
        <v>7026</v>
      </c>
      <c r="B7027" s="151" t="s">
        <v>14837</v>
      </c>
      <c r="C7027" s="151" t="s">
        <v>14838</v>
      </c>
      <c r="D7027" s="151" t="s">
        <v>14769</v>
      </c>
      <c r="E7027" s="151" t="s">
        <v>14770</v>
      </c>
      <c r="F7027" s="151">
        <v>5</v>
      </c>
      <c r="G7027" s="151" t="s">
        <v>7138</v>
      </c>
      <c r="H7027" s="153">
        <v>8</v>
      </c>
      <c r="I7027" s="151">
        <v>16</v>
      </c>
      <c r="J7027" s="154" t="s">
        <v>161</v>
      </c>
    </row>
    <row r="7028" spans="1:10" x14ac:dyDescent="0.3">
      <c r="A7028" s="151">
        <v>7027</v>
      </c>
      <c r="B7028" s="151" t="s">
        <v>14839</v>
      </c>
      <c r="C7028" s="151" t="s">
        <v>14840</v>
      </c>
      <c r="D7028" s="151" t="s">
        <v>14769</v>
      </c>
      <c r="E7028" s="151" t="s">
        <v>14770</v>
      </c>
      <c r="F7028" s="151">
        <v>5</v>
      </c>
      <c r="G7028" s="151" t="s">
        <v>7138</v>
      </c>
      <c r="H7028" s="153">
        <v>9</v>
      </c>
      <c r="I7028" s="151">
        <v>17</v>
      </c>
      <c r="J7028" s="154" t="s">
        <v>72</v>
      </c>
    </row>
    <row r="7029" spans="1:10" x14ac:dyDescent="0.3">
      <c r="A7029" s="151">
        <v>7028</v>
      </c>
      <c r="B7029" s="151" t="s">
        <v>14841</v>
      </c>
      <c r="C7029" s="151" t="s">
        <v>14842</v>
      </c>
      <c r="D7029" s="151" t="s">
        <v>14769</v>
      </c>
      <c r="E7029" s="151" t="s">
        <v>14770</v>
      </c>
      <c r="F7029" s="151">
        <v>5</v>
      </c>
      <c r="G7029" s="151" t="s">
        <v>7138</v>
      </c>
      <c r="H7029" s="153">
        <v>8</v>
      </c>
      <c r="I7029" s="151">
        <v>16</v>
      </c>
      <c r="J7029" s="154" t="s">
        <v>161</v>
      </c>
    </row>
    <row r="7030" spans="1:10" x14ac:dyDescent="0.3">
      <c r="A7030" s="151">
        <v>7029</v>
      </c>
      <c r="B7030" s="151" t="s">
        <v>14843</v>
      </c>
      <c r="C7030" s="151" t="s">
        <v>14844</v>
      </c>
      <c r="D7030" s="151" t="s">
        <v>14769</v>
      </c>
      <c r="E7030" s="151" t="s">
        <v>14770</v>
      </c>
      <c r="F7030" s="151">
        <v>5</v>
      </c>
      <c r="G7030" s="151" t="s">
        <v>7138</v>
      </c>
      <c r="H7030" s="153">
        <v>8</v>
      </c>
      <c r="I7030" s="151">
        <v>16</v>
      </c>
      <c r="J7030" s="154" t="s">
        <v>161</v>
      </c>
    </row>
    <row r="7031" spans="1:10" x14ac:dyDescent="0.3">
      <c r="A7031" s="151">
        <v>7030</v>
      </c>
      <c r="B7031" s="151" t="s">
        <v>14845</v>
      </c>
      <c r="C7031" s="151" t="s">
        <v>14846</v>
      </c>
      <c r="D7031" s="151" t="s">
        <v>14769</v>
      </c>
      <c r="E7031" s="151" t="s">
        <v>14770</v>
      </c>
      <c r="F7031" s="151">
        <v>5</v>
      </c>
      <c r="G7031" s="151" t="s">
        <v>7138</v>
      </c>
      <c r="H7031" s="153">
        <v>9</v>
      </c>
      <c r="I7031" s="151">
        <v>17</v>
      </c>
      <c r="J7031" s="154" t="s">
        <v>72</v>
      </c>
    </row>
    <row r="7032" spans="1:10" x14ac:dyDescent="0.3">
      <c r="A7032" s="151">
        <v>7031</v>
      </c>
      <c r="B7032" s="151" t="s">
        <v>14847</v>
      </c>
      <c r="C7032" s="151" t="s">
        <v>14848</v>
      </c>
      <c r="D7032" s="151" t="s">
        <v>14769</v>
      </c>
      <c r="E7032" s="151" t="s">
        <v>14770</v>
      </c>
      <c r="F7032" s="151">
        <v>5</v>
      </c>
      <c r="G7032" s="151" t="s">
        <v>7138</v>
      </c>
      <c r="H7032" s="153">
        <v>8</v>
      </c>
      <c r="I7032" s="151">
        <v>16</v>
      </c>
      <c r="J7032" s="154" t="s">
        <v>161</v>
      </c>
    </row>
    <row r="7033" spans="1:10" x14ac:dyDescent="0.3">
      <c r="A7033" s="151">
        <v>7032</v>
      </c>
      <c r="B7033" s="151" t="s">
        <v>14849</v>
      </c>
      <c r="C7033" s="151" t="s">
        <v>14850</v>
      </c>
      <c r="D7033" s="151" t="s">
        <v>14769</v>
      </c>
      <c r="E7033" s="151" t="s">
        <v>14770</v>
      </c>
      <c r="F7033" s="151">
        <v>5</v>
      </c>
      <c r="G7033" s="151" t="s">
        <v>7138</v>
      </c>
      <c r="H7033" s="153">
        <v>8</v>
      </c>
      <c r="I7033" s="151">
        <v>16</v>
      </c>
      <c r="J7033" s="154" t="s">
        <v>161</v>
      </c>
    </row>
    <row r="7034" spans="1:10" x14ac:dyDescent="0.3">
      <c r="A7034" s="151">
        <v>7033</v>
      </c>
      <c r="B7034" s="151" t="s">
        <v>14851</v>
      </c>
      <c r="C7034" s="151" t="s">
        <v>14852</v>
      </c>
      <c r="D7034" s="151" t="s">
        <v>14769</v>
      </c>
      <c r="E7034" s="151" t="s">
        <v>14770</v>
      </c>
      <c r="F7034" s="151">
        <v>5</v>
      </c>
      <c r="G7034" s="151" t="s">
        <v>7138</v>
      </c>
      <c r="H7034" s="153">
        <v>9</v>
      </c>
      <c r="I7034" s="151">
        <v>17</v>
      </c>
      <c r="J7034" s="154" t="s">
        <v>72</v>
      </c>
    </row>
    <row r="7035" spans="1:10" x14ac:dyDescent="0.3">
      <c r="A7035" s="151">
        <v>7034</v>
      </c>
      <c r="B7035" s="151" t="s">
        <v>14853</v>
      </c>
      <c r="C7035" s="151" t="s">
        <v>14854</v>
      </c>
      <c r="D7035" s="151" t="s">
        <v>14769</v>
      </c>
      <c r="E7035" s="151" t="s">
        <v>14770</v>
      </c>
      <c r="F7035" s="151">
        <v>5</v>
      </c>
      <c r="G7035" s="151" t="s">
        <v>7138</v>
      </c>
      <c r="H7035" s="153">
        <v>9</v>
      </c>
      <c r="I7035" s="151">
        <v>17</v>
      </c>
      <c r="J7035" s="154" t="s">
        <v>72</v>
      </c>
    </row>
    <row r="7036" spans="1:10" x14ac:dyDescent="0.3">
      <c r="A7036" s="151">
        <v>7035</v>
      </c>
      <c r="B7036" s="151" t="s">
        <v>14855</v>
      </c>
      <c r="C7036" s="151" t="s">
        <v>14856</v>
      </c>
      <c r="D7036" s="151" t="s">
        <v>14769</v>
      </c>
      <c r="E7036" s="151" t="s">
        <v>14770</v>
      </c>
      <c r="F7036" s="151">
        <v>5</v>
      </c>
      <c r="G7036" s="151" t="s">
        <v>7138</v>
      </c>
      <c r="H7036" s="153">
        <v>9</v>
      </c>
      <c r="I7036" s="151">
        <v>17</v>
      </c>
      <c r="J7036" s="154" t="s">
        <v>72</v>
      </c>
    </row>
    <row r="7037" spans="1:10" x14ac:dyDescent="0.3">
      <c r="A7037" s="151">
        <v>7036</v>
      </c>
      <c r="B7037" s="151" t="s">
        <v>14857</v>
      </c>
      <c r="C7037" s="151" t="s">
        <v>14858</v>
      </c>
      <c r="D7037" s="151" t="s">
        <v>14769</v>
      </c>
      <c r="E7037" s="151" t="s">
        <v>14770</v>
      </c>
      <c r="F7037" s="151">
        <v>5</v>
      </c>
      <c r="G7037" s="151" t="s">
        <v>7138</v>
      </c>
      <c r="H7037" s="153">
        <v>9</v>
      </c>
      <c r="I7037" s="151">
        <v>17</v>
      </c>
      <c r="J7037" s="154" t="s">
        <v>88</v>
      </c>
    </row>
    <row r="7038" spans="1:10" x14ac:dyDescent="0.3">
      <c r="A7038" s="151">
        <v>7037</v>
      </c>
      <c r="B7038" s="151" t="s">
        <v>14859</v>
      </c>
      <c r="C7038" s="151" t="s">
        <v>14860</v>
      </c>
      <c r="D7038" s="151" t="s">
        <v>14769</v>
      </c>
      <c r="E7038" s="151" t="s">
        <v>14770</v>
      </c>
      <c r="F7038" s="151">
        <v>5</v>
      </c>
      <c r="G7038" s="151" t="s">
        <v>7138</v>
      </c>
      <c r="H7038" s="153">
        <v>9</v>
      </c>
      <c r="I7038" s="151">
        <v>17</v>
      </c>
      <c r="J7038" s="154" t="s">
        <v>88</v>
      </c>
    </row>
    <row r="7039" spans="1:10" x14ac:dyDescent="0.3">
      <c r="A7039" s="151">
        <v>7038</v>
      </c>
      <c r="B7039" s="151" t="s">
        <v>14861</v>
      </c>
      <c r="C7039" s="151" t="s">
        <v>14862</v>
      </c>
      <c r="D7039" s="151" t="s">
        <v>14769</v>
      </c>
      <c r="E7039" s="151" t="s">
        <v>14770</v>
      </c>
      <c r="F7039" s="151">
        <v>5</v>
      </c>
      <c r="G7039" s="151" t="s">
        <v>7138</v>
      </c>
      <c r="H7039" s="153">
        <v>9</v>
      </c>
      <c r="I7039" s="151">
        <v>17</v>
      </c>
      <c r="J7039" s="154" t="s">
        <v>88</v>
      </c>
    </row>
    <row r="7040" spans="1:10" x14ac:dyDescent="0.3">
      <c r="A7040" s="151">
        <v>7039</v>
      </c>
      <c r="B7040" s="151" t="s">
        <v>14863</v>
      </c>
      <c r="C7040" s="151" t="s">
        <v>14864</v>
      </c>
      <c r="D7040" s="151" t="s">
        <v>14769</v>
      </c>
      <c r="E7040" s="151" t="s">
        <v>14770</v>
      </c>
      <c r="F7040" s="151">
        <v>5</v>
      </c>
      <c r="G7040" s="151" t="s">
        <v>7138</v>
      </c>
      <c r="H7040" s="153">
        <v>9</v>
      </c>
      <c r="I7040" s="151">
        <v>17</v>
      </c>
      <c r="J7040" s="154" t="s">
        <v>72</v>
      </c>
    </row>
    <row r="7041" spans="1:10" x14ac:dyDescent="0.3">
      <c r="A7041" s="151">
        <v>7040</v>
      </c>
      <c r="B7041" s="151" t="s">
        <v>14865</v>
      </c>
      <c r="C7041" s="151" t="s">
        <v>14866</v>
      </c>
      <c r="D7041" s="151" t="s">
        <v>14769</v>
      </c>
      <c r="E7041" s="151" t="s">
        <v>14770</v>
      </c>
      <c r="F7041" s="151">
        <v>5</v>
      </c>
      <c r="G7041" s="151" t="s">
        <v>7138</v>
      </c>
      <c r="H7041" s="153">
        <v>9</v>
      </c>
      <c r="I7041" s="151">
        <v>17</v>
      </c>
      <c r="J7041" s="154" t="s">
        <v>72</v>
      </c>
    </row>
    <row r="7042" spans="1:10" x14ac:dyDescent="0.3">
      <c r="A7042" s="151">
        <v>7041</v>
      </c>
      <c r="B7042" s="151" t="s">
        <v>14867</v>
      </c>
      <c r="C7042" s="151" t="s">
        <v>14868</v>
      </c>
      <c r="D7042" s="151" t="s">
        <v>14769</v>
      </c>
      <c r="E7042" s="151" t="s">
        <v>14770</v>
      </c>
      <c r="F7042" s="151">
        <v>5</v>
      </c>
      <c r="G7042" s="151" t="s">
        <v>7138</v>
      </c>
      <c r="H7042" s="153">
        <v>8</v>
      </c>
      <c r="I7042" s="151">
        <v>16</v>
      </c>
      <c r="J7042" s="154" t="s">
        <v>161</v>
      </c>
    </row>
    <row r="7043" spans="1:10" x14ac:dyDescent="0.3">
      <c r="A7043" s="151">
        <v>7042</v>
      </c>
      <c r="B7043" s="151" t="s">
        <v>14869</v>
      </c>
      <c r="C7043" s="151" t="s">
        <v>14870</v>
      </c>
      <c r="D7043" s="151" t="s">
        <v>14769</v>
      </c>
      <c r="E7043" s="151" t="s">
        <v>14770</v>
      </c>
      <c r="F7043" s="151">
        <v>5</v>
      </c>
      <c r="G7043" s="151" t="s">
        <v>7138</v>
      </c>
      <c r="H7043" s="153">
        <v>8</v>
      </c>
      <c r="I7043" s="151">
        <v>16</v>
      </c>
      <c r="J7043" s="154" t="s">
        <v>161</v>
      </c>
    </row>
    <row r="7044" spans="1:10" x14ac:dyDescent="0.3">
      <c r="A7044" s="151">
        <v>7043</v>
      </c>
      <c r="B7044" s="151" t="s">
        <v>14871</v>
      </c>
      <c r="C7044" s="151" t="s">
        <v>14872</v>
      </c>
      <c r="D7044" s="151" t="s">
        <v>14769</v>
      </c>
      <c r="E7044" s="151" t="s">
        <v>14770</v>
      </c>
      <c r="F7044" s="151">
        <v>5</v>
      </c>
      <c r="G7044" s="151" t="s">
        <v>7138</v>
      </c>
      <c r="H7044" s="153">
        <v>8</v>
      </c>
      <c r="I7044" s="151">
        <v>16</v>
      </c>
      <c r="J7044" s="154" t="s">
        <v>161</v>
      </c>
    </row>
    <row r="7045" spans="1:10" x14ac:dyDescent="0.3">
      <c r="A7045" s="151">
        <v>7044</v>
      </c>
      <c r="B7045" s="151" t="s">
        <v>14873</v>
      </c>
      <c r="C7045" s="151" t="s">
        <v>14874</v>
      </c>
      <c r="D7045" s="151" t="s">
        <v>14769</v>
      </c>
      <c r="E7045" s="151" t="s">
        <v>14770</v>
      </c>
      <c r="F7045" s="151">
        <v>5</v>
      </c>
      <c r="G7045" s="151" t="s">
        <v>7138</v>
      </c>
      <c r="H7045" s="153">
        <v>8</v>
      </c>
      <c r="I7045" s="151">
        <v>16</v>
      </c>
      <c r="J7045" s="154" t="s">
        <v>161</v>
      </c>
    </row>
    <row r="7046" spans="1:10" x14ac:dyDescent="0.3">
      <c r="A7046" s="151">
        <v>7045</v>
      </c>
      <c r="B7046" s="151" t="s">
        <v>14875</v>
      </c>
      <c r="C7046" s="151" t="s">
        <v>14876</v>
      </c>
      <c r="D7046" s="151" t="s">
        <v>14769</v>
      </c>
      <c r="E7046" s="151" t="s">
        <v>14770</v>
      </c>
      <c r="F7046" s="151">
        <v>5</v>
      </c>
      <c r="G7046" s="151" t="s">
        <v>7138</v>
      </c>
      <c r="H7046" s="153">
        <v>8</v>
      </c>
      <c r="I7046" s="151">
        <v>16</v>
      </c>
      <c r="J7046" s="154" t="s">
        <v>161</v>
      </c>
    </row>
    <row r="7047" spans="1:10" x14ac:dyDescent="0.3">
      <c r="A7047" s="151">
        <v>7046</v>
      </c>
      <c r="B7047" s="151" t="s">
        <v>14877</v>
      </c>
      <c r="C7047" s="151" t="s">
        <v>14878</v>
      </c>
      <c r="D7047" s="151" t="s">
        <v>14769</v>
      </c>
      <c r="E7047" s="151" t="s">
        <v>14770</v>
      </c>
      <c r="F7047" s="151">
        <v>5</v>
      </c>
      <c r="G7047" s="151" t="s">
        <v>7138</v>
      </c>
      <c r="H7047" s="153">
        <v>8</v>
      </c>
      <c r="I7047" s="151">
        <v>16</v>
      </c>
      <c r="J7047" s="154" t="s">
        <v>161</v>
      </c>
    </row>
    <row r="7048" spans="1:10" x14ac:dyDescent="0.3">
      <c r="A7048" s="151">
        <v>7047</v>
      </c>
      <c r="B7048" s="151" t="s">
        <v>14879</v>
      </c>
      <c r="C7048" s="151" t="s">
        <v>14880</v>
      </c>
      <c r="D7048" s="151" t="s">
        <v>14769</v>
      </c>
      <c r="E7048" s="151" t="s">
        <v>14770</v>
      </c>
      <c r="F7048" s="151">
        <v>5</v>
      </c>
      <c r="G7048" s="151" t="s">
        <v>7138</v>
      </c>
      <c r="H7048" s="153">
        <v>9</v>
      </c>
      <c r="I7048" s="151">
        <v>17</v>
      </c>
      <c r="J7048" s="154" t="s">
        <v>72</v>
      </c>
    </row>
    <row r="7049" spans="1:10" x14ac:dyDescent="0.3">
      <c r="A7049" s="151">
        <v>7048</v>
      </c>
      <c r="B7049" s="151" t="s">
        <v>14881</v>
      </c>
      <c r="C7049" s="151" t="s">
        <v>14882</v>
      </c>
      <c r="D7049" s="151" t="s">
        <v>14769</v>
      </c>
      <c r="E7049" s="151" t="s">
        <v>14770</v>
      </c>
      <c r="F7049" s="151">
        <v>5</v>
      </c>
      <c r="G7049" s="151" t="s">
        <v>7138</v>
      </c>
      <c r="H7049" s="153">
        <v>9</v>
      </c>
      <c r="I7049" s="151">
        <v>17</v>
      </c>
      <c r="J7049" s="154" t="s">
        <v>72</v>
      </c>
    </row>
    <row r="7050" spans="1:10" x14ac:dyDescent="0.3">
      <c r="A7050" s="151">
        <v>7049</v>
      </c>
      <c r="B7050" s="151" t="s">
        <v>14883</v>
      </c>
      <c r="C7050" s="151" t="s">
        <v>14884</v>
      </c>
      <c r="D7050" s="151" t="s">
        <v>14769</v>
      </c>
      <c r="E7050" s="151" t="s">
        <v>14770</v>
      </c>
      <c r="F7050" s="151">
        <v>5</v>
      </c>
      <c r="G7050" s="151" t="s">
        <v>7138</v>
      </c>
      <c r="H7050" s="153">
        <v>9</v>
      </c>
      <c r="I7050" s="151">
        <v>17</v>
      </c>
      <c r="J7050" s="154" t="s">
        <v>72</v>
      </c>
    </row>
    <row r="7051" spans="1:10" x14ac:dyDescent="0.3">
      <c r="A7051" s="151">
        <v>7050</v>
      </c>
      <c r="B7051" s="151" t="s">
        <v>14885</v>
      </c>
      <c r="C7051" s="151" t="s">
        <v>14886</v>
      </c>
      <c r="D7051" s="151" t="s">
        <v>14769</v>
      </c>
      <c r="E7051" s="151" t="s">
        <v>14770</v>
      </c>
      <c r="F7051" s="151">
        <v>5</v>
      </c>
      <c r="G7051" s="151" t="s">
        <v>7138</v>
      </c>
      <c r="H7051" s="153">
        <v>9</v>
      </c>
      <c r="I7051" s="151">
        <v>17</v>
      </c>
      <c r="J7051" s="154" t="s">
        <v>72</v>
      </c>
    </row>
    <row r="7052" spans="1:10" x14ac:dyDescent="0.3">
      <c r="A7052" s="151">
        <v>7051</v>
      </c>
      <c r="B7052" s="151" t="s">
        <v>14887</v>
      </c>
      <c r="C7052" s="151" t="s">
        <v>14888</v>
      </c>
      <c r="D7052" s="151" t="s">
        <v>14769</v>
      </c>
      <c r="E7052" s="151" t="s">
        <v>14770</v>
      </c>
      <c r="F7052" s="151">
        <v>5</v>
      </c>
      <c r="G7052" s="151" t="s">
        <v>7138</v>
      </c>
      <c r="H7052" s="153">
        <v>9</v>
      </c>
      <c r="I7052" s="151">
        <v>17</v>
      </c>
      <c r="J7052" s="154" t="s">
        <v>72</v>
      </c>
    </row>
    <row r="7053" spans="1:10" x14ac:dyDescent="0.3">
      <c r="A7053" s="151">
        <v>7052</v>
      </c>
      <c r="B7053" s="151" t="s">
        <v>14889</v>
      </c>
      <c r="C7053" s="151" t="s">
        <v>14890</v>
      </c>
      <c r="D7053" s="151" t="s">
        <v>14769</v>
      </c>
      <c r="E7053" s="151" t="s">
        <v>14770</v>
      </c>
      <c r="F7053" s="151">
        <v>5</v>
      </c>
      <c r="G7053" s="151" t="s">
        <v>7138</v>
      </c>
      <c r="H7053" s="153">
        <v>9</v>
      </c>
      <c r="I7053" s="151">
        <v>17</v>
      </c>
      <c r="J7053" s="154" t="s">
        <v>72</v>
      </c>
    </row>
    <row r="7054" spans="1:10" x14ac:dyDescent="0.3">
      <c r="A7054" s="151">
        <v>7053</v>
      </c>
      <c r="B7054" s="151" t="s">
        <v>14891</v>
      </c>
      <c r="C7054" s="151" t="s">
        <v>14892</v>
      </c>
      <c r="D7054" s="151" t="s">
        <v>14769</v>
      </c>
      <c r="E7054" s="151" t="s">
        <v>14770</v>
      </c>
      <c r="F7054" s="151">
        <v>5</v>
      </c>
      <c r="G7054" s="151" t="s">
        <v>7138</v>
      </c>
      <c r="H7054" s="153">
        <v>9</v>
      </c>
      <c r="I7054" s="151">
        <v>17</v>
      </c>
      <c r="J7054" s="154" t="s">
        <v>72</v>
      </c>
    </row>
    <row r="7055" spans="1:10" x14ac:dyDescent="0.3">
      <c r="A7055" s="151">
        <v>7054</v>
      </c>
      <c r="B7055" s="151" t="s">
        <v>14893</v>
      </c>
      <c r="C7055" s="151" t="s">
        <v>14894</v>
      </c>
      <c r="D7055" s="151" t="s">
        <v>14895</v>
      </c>
      <c r="E7055" s="151" t="s">
        <v>14896</v>
      </c>
      <c r="F7055" s="151">
        <v>7</v>
      </c>
      <c r="G7055" s="151" t="s">
        <v>4820</v>
      </c>
      <c r="H7055" s="153">
        <v>8</v>
      </c>
      <c r="I7055" s="151">
        <v>16</v>
      </c>
      <c r="J7055" s="154" t="s">
        <v>161</v>
      </c>
    </row>
    <row r="7056" spans="1:10" x14ac:dyDescent="0.3">
      <c r="A7056" s="151">
        <v>7055</v>
      </c>
      <c r="B7056" s="151" t="s">
        <v>14897</v>
      </c>
      <c r="C7056" s="151" t="s">
        <v>14898</v>
      </c>
      <c r="D7056" s="151" t="s">
        <v>14895</v>
      </c>
      <c r="E7056" s="151" t="s">
        <v>14896</v>
      </c>
      <c r="F7056" s="151">
        <v>7</v>
      </c>
      <c r="G7056" s="151" t="s">
        <v>4820</v>
      </c>
      <c r="H7056" s="153">
        <v>9</v>
      </c>
      <c r="I7056" s="151">
        <v>17</v>
      </c>
      <c r="J7056" s="154" t="s">
        <v>72</v>
      </c>
    </row>
    <row r="7057" spans="1:10" x14ac:dyDescent="0.3">
      <c r="A7057" s="151">
        <v>7056</v>
      </c>
      <c r="B7057" s="151" t="s">
        <v>14899</v>
      </c>
      <c r="C7057" s="151" t="s">
        <v>14900</v>
      </c>
      <c r="D7057" s="151" t="s">
        <v>14895</v>
      </c>
      <c r="E7057" s="151" t="s">
        <v>14896</v>
      </c>
      <c r="F7057" s="151">
        <v>7</v>
      </c>
      <c r="G7057" s="151" t="s">
        <v>4820</v>
      </c>
      <c r="H7057" s="153">
        <v>8</v>
      </c>
      <c r="I7057" s="151">
        <v>16</v>
      </c>
      <c r="J7057" s="154" t="s">
        <v>161</v>
      </c>
    </row>
    <row r="7058" spans="1:10" x14ac:dyDescent="0.3">
      <c r="A7058" s="151">
        <v>7057</v>
      </c>
      <c r="B7058" s="151" t="s">
        <v>14901</v>
      </c>
      <c r="C7058" s="151" t="s">
        <v>14902</v>
      </c>
      <c r="D7058" s="151" t="s">
        <v>14895</v>
      </c>
      <c r="E7058" s="151" t="s">
        <v>14896</v>
      </c>
      <c r="F7058" s="151">
        <v>7</v>
      </c>
      <c r="G7058" s="151" t="s">
        <v>4820</v>
      </c>
      <c r="H7058" s="153">
        <v>8</v>
      </c>
      <c r="I7058" s="151">
        <v>16</v>
      </c>
      <c r="J7058" s="154" t="s">
        <v>161</v>
      </c>
    </row>
    <row r="7059" spans="1:10" x14ac:dyDescent="0.3">
      <c r="A7059" s="151">
        <v>7058</v>
      </c>
      <c r="B7059" s="151" t="s">
        <v>14903</v>
      </c>
      <c r="C7059" s="151" t="s">
        <v>14904</v>
      </c>
      <c r="D7059" s="151" t="s">
        <v>14895</v>
      </c>
      <c r="E7059" s="151" t="s">
        <v>14896</v>
      </c>
      <c r="F7059" s="151">
        <v>7</v>
      </c>
      <c r="G7059" s="151" t="s">
        <v>4820</v>
      </c>
      <c r="H7059" s="153">
        <v>9</v>
      </c>
      <c r="I7059" s="151">
        <v>17</v>
      </c>
      <c r="J7059" s="154" t="s">
        <v>72</v>
      </c>
    </row>
    <row r="7060" spans="1:10" x14ac:dyDescent="0.3">
      <c r="A7060" s="151">
        <v>7059</v>
      </c>
      <c r="B7060" s="151" t="s">
        <v>14905</v>
      </c>
      <c r="C7060" s="151" t="s">
        <v>14906</v>
      </c>
      <c r="D7060" s="151" t="s">
        <v>14895</v>
      </c>
      <c r="E7060" s="151" t="s">
        <v>14896</v>
      </c>
      <c r="F7060" s="151">
        <v>7</v>
      </c>
      <c r="G7060" s="151" t="s">
        <v>4820</v>
      </c>
      <c r="H7060" s="153">
        <v>9</v>
      </c>
      <c r="I7060" s="151">
        <v>17</v>
      </c>
      <c r="J7060" s="154" t="s">
        <v>72</v>
      </c>
    </row>
    <row r="7061" spans="1:10" x14ac:dyDescent="0.3">
      <c r="A7061" s="151">
        <v>7060</v>
      </c>
      <c r="B7061" s="151" t="s">
        <v>14907</v>
      </c>
      <c r="C7061" s="151" t="s">
        <v>14908</v>
      </c>
      <c r="D7061" s="151" t="s">
        <v>14895</v>
      </c>
      <c r="E7061" s="151" t="s">
        <v>14896</v>
      </c>
      <c r="F7061" s="151">
        <v>7</v>
      </c>
      <c r="G7061" s="151" t="s">
        <v>4820</v>
      </c>
      <c r="H7061" s="153">
        <v>8</v>
      </c>
      <c r="I7061" s="151">
        <v>16</v>
      </c>
      <c r="J7061" s="154" t="s">
        <v>161</v>
      </c>
    </row>
    <row r="7062" spans="1:10" x14ac:dyDescent="0.3">
      <c r="A7062" s="151">
        <v>7061</v>
      </c>
      <c r="B7062" s="151" t="s">
        <v>14909</v>
      </c>
      <c r="C7062" s="151" t="s">
        <v>14910</v>
      </c>
      <c r="D7062" s="151" t="s">
        <v>14895</v>
      </c>
      <c r="E7062" s="151" t="s">
        <v>14896</v>
      </c>
      <c r="F7062" s="151">
        <v>7</v>
      </c>
      <c r="G7062" s="151" t="s">
        <v>4820</v>
      </c>
      <c r="H7062" s="153">
        <v>8</v>
      </c>
      <c r="I7062" s="151">
        <v>16</v>
      </c>
      <c r="J7062" s="154" t="s">
        <v>161</v>
      </c>
    </row>
    <row r="7063" spans="1:10" x14ac:dyDescent="0.3">
      <c r="A7063" s="151">
        <v>7062</v>
      </c>
      <c r="B7063" s="151" t="s">
        <v>14911</v>
      </c>
      <c r="C7063" s="151" t="s">
        <v>14912</v>
      </c>
      <c r="D7063" s="151" t="s">
        <v>14895</v>
      </c>
      <c r="E7063" s="151" t="s">
        <v>14896</v>
      </c>
      <c r="F7063" s="151">
        <v>7</v>
      </c>
      <c r="G7063" s="151" t="s">
        <v>4820</v>
      </c>
      <c r="H7063" s="153">
        <v>9</v>
      </c>
      <c r="I7063" s="151">
        <v>17</v>
      </c>
      <c r="J7063" s="154" t="s">
        <v>72</v>
      </c>
    </row>
    <row r="7064" spans="1:10" x14ac:dyDescent="0.3">
      <c r="A7064" s="151">
        <v>7063</v>
      </c>
      <c r="B7064" s="151" t="s">
        <v>14913</v>
      </c>
      <c r="C7064" s="151" t="s">
        <v>14914</v>
      </c>
      <c r="D7064" s="151" t="s">
        <v>14895</v>
      </c>
      <c r="E7064" s="151" t="s">
        <v>14896</v>
      </c>
      <c r="F7064" s="151">
        <v>7</v>
      </c>
      <c r="G7064" s="151" t="s">
        <v>4820</v>
      </c>
      <c r="H7064" s="153">
        <v>8</v>
      </c>
      <c r="I7064" s="151">
        <v>16</v>
      </c>
      <c r="J7064" s="154" t="s">
        <v>161</v>
      </c>
    </row>
    <row r="7065" spans="1:10" x14ac:dyDescent="0.3">
      <c r="A7065" s="151">
        <v>7064</v>
      </c>
      <c r="B7065" s="151" t="s">
        <v>14915</v>
      </c>
      <c r="C7065" s="151" t="s">
        <v>14916</v>
      </c>
      <c r="D7065" s="151" t="s">
        <v>14895</v>
      </c>
      <c r="E7065" s="151" t="s">
        <v>14896</v>
      </c>
      <c r="F7065" s="151">
        <v>7</v>
      </c>
      <c r="G7065" s="151" t="s">
        <v>4820</v>
      </c>
      <c r="H7065" s="153">
        <v>8</v>
      </c>
      <c r="I7065" s="151">
        <v>16</v>
      </c>
      <c r="J7065" s="154" t="s">
        <v>161</v>
      </c>
    </row>
    <row r="7066" spans="1:10" x14ac:dyDescent="0.3">
      <c r="A7066" s="151">
        <v>7065</v>
      </c>
      <c r="B7066" s="151" t="s">
        <v>14917</v>
      </c>
      <c r="C7066" s="151" t="s">
        <v>14918</v>
      </c>
      <c r="D7066" s="151" t="s">
        <v>14895</v>
      </c>
      <c r="E7066" s="151" t="s">
        <v>14896</v>
      </c>
      <c r="F7066" s="151">
        <v>7</v>
      </c>
      <c r="G7066" s="151" t="s">
        <v>4820</v>
      </c>
      <c r="H7066" s="153">
        <v>8</v>
      </c>
      <c r="I7066" s="151">
        <v>16</v>
      </c>
      <c r="J7066" s="154" t="s">
        <v>161</v>
      </c>
    </row>
    <row r="7067" spans="1:10" x14ac:dyDescent="0.3">
      <c r="A7067" s="151">
        <v>7066</v>
      </c>
      <c r="B7067" s="151" t="s">
        <v>14919</v>
      </c>
      <c r="C7067" s="151" t="s">
        <v>14920</v>
      </c>
      <c r="D7067" s="151" t="s">
        <v>14895</v>
      </c>
      <c r="E7067" s="151" t="s">
        <v>14896</v>
      </c>
      <c r="F7067" s="151">
        <v>7</v>
      </c>
      <c r="G7067" s="151" t="s">
        <v>4820</v>
      </c>
      <c r="H7067" s="153">
        <v>8</v>
      </c>
      <c r="I7067" s="151">
        <v>16</v>
      </c>
      <c r="J7067" s="154" t="s">
        <v>161</v>
      </c>
    </row>
    <row r="7068" spans="1:10" x14ac:dyDescent="0.3">
      <c r="A7068" s="151">
        <v>7067</v>
      </c>
      <c r="B7068" s="151" t="s">
        <v>14921</v>
      </c>
      <c r="C7068" s="151" t="s">
        <v>14922</v>
      </c>
      <c r="D7068" s="151" t="s">
        <v>14895</v>
      </c>
      <c r="E7068" s="151" t="s">
        <v>14896</v>
      </c>
      <c r="F7068" s="151">
        <v>7</v>
      </c>
      <c r="G7068" s="151" t="s">
        <v>4820</v>
      </c>
      <c r="H7068" s="153">
        <v>9</v>
      </c>
      <c r="I7068" s="151">
        <v>17</v>
      </c>
      <c r="J7068" s="154" t="s">
        <v>72</v>
      </c>
    </row>
    <row r="7069" spans="1:10" x14ac:dyDescent="0.3">
      <c r="A7069" s="151">
        <v>7068</v>
      </c>
      <c r="B7069" s="151" t="s">
        <v>14923</v>
      </c>
      <c r="C7069" s="151" t="s">
        <v>14924</v>
      </c>
      <c r="D7069" s="151" t="s">
        <v>14925</v>
      </c>
      <c r="E7069" s="151" t="s">
        <v>14926</v>
      </c>
      <c r="F7069" s="151">
        <v>7</v>
      </c>
      <c r="G7069" s="151" t="s">
        <v>4820</v>
      </c>
      <c r="H7069" s="153">
        <v>9</v>
      </c>
      <c r="I7069" s="151">
        <v>17</v>
      </c>
      <c r="J7069" s="154" t="s">
        <v>72</v>
      </c>
    </row>
    <row r="7070" spans="1:10" x14ac:dyDescent="0.3">
      <c r="A7070" s="151">
        <v>7069</v>
      </c>
      <c r="B7070" s="151" t="s">
        <v>14927</v>
      </c>
      <c r="C7070" s="151" t="s">
        <v>14928</v>
      </c>
      <c r="D7070" s="151" t="s">
        <v>14925</v>
      </c>
      <c r="E7070" s="151" t="s">
        <v>14926</v>
      </c>
      <c r="F7070" s="151">
        <v>7</v>
      </c>
      <c r="G7070" s="151" t="s">
        <v>4820</v>
      </c>
      <c r="H7070" s="153">
        <v>9</v>
      </c>
      <c r="I7070" s="151">
        <v>17</v>
      </c>
      <c r="J7070" s="154" t="s">
        <v>72</v>
      </c>
    </row>
    <row r="7071" spans="1:10" x14ac:dyDescent="0.3">
      <c r="A7071" s="151">
        <v>7070</v>
      </c>
      <c r="B7071" s="151" t="s">
        <v>14929</v>
      </c>
      <c r="C7071" s="151" t="s">
        <v>14930</v>
      </c>
      <c r="D7071" s="151" t="s">
        <v>14925</v>
      </c>
      <c r="E7071" s="151" t="s">
        <v>14926</v>
      </c>
      <c r="F7071" s="151">
        <v>7</v>
      </c>
      <c r="G7071" s="151" t="s">
        <v>4820</v>
      </c>
      <c r="H7071" s="153">
        <v>9</v>
      </c>
      <c r="I7071" s="151">
        <v>17</v>
      </c>
      <c r="J7071" s="154" t="s">
        <v>72</v>
      </c>
    </row>
    <row r="7072" spans="1:10" x14ac:dyDescent="0.3">
      <c r="A7072" s="151">
        <v>7071</v>
      </c>
      <c r="B7072" s="151" t="s">
        <v>14931</v>
      </c>
      <c r="C7072" s="151" t="s">
        <v>14932</v>
      </c>
      <c r="D7072" s="151" t="s">
        <v>14925</v>
      </c>
      <c r="E7072" s="151" t="s">
        <v>14926</v>
      </c>
      <c r="F7072" s="151">
        <v>7</v>
      </c>
      <c r="G7072" s="151" t="s">
        <v>4820</v>
      </c>
      <c r="H7072" s="153">
        <v>8</v>
      </c>
      <c r="I7072" s="151">
        <v>16</v>
      </c>
      <c r="J7072" s="154" t="s">
        <v>161</v>
      </c>
    </row>
    <row r="7073" spans="1:10" x14ac:dyDescent="0.3">
      <c r="A7073" s="151">
        <v>7072</v>
      </c>
      <c r="B7073" s="151" t="s">
        <v>14933</v>
      </c>
      <c r="C7073" s="151" t="s">
        <v>14934</v>
      </c>
      <c r="D7073" s="151" t="s">
        <v>14925</v>
      </c>
      <c r="E7073" s="151" t="s">
        <v>14926</v>
      </c>
      <c r="F7073" s="151">
        <v>7</v>
      </c>
      <c r="G7073" s="151" t="s">
        <v>4820</v>
      </c>
      <c r="H7073" s="153">
        <v>9</v>
      </c>
      <c r="I7073" s="151">
        <v>17</v>
      </c>
      <c r="J7073" s="154" t="s">
        <v>72</v>
      </c>
    </row>
    <row r="7074" spans="1:10" x14ac:dyDescent="0.3">
      <c r="A7074" s="151">
        <v>7073</v>
      </c>
      <c r="B7074" s="151" t="s">
        <v>14935</v>
      </c>
      <c r="C7074" s="151" t="s">
        <v>14936</v>
      </c>
      <c r="D7074" s="151" t="s">
        <v>14925</v>
      </c>
      <c r="E7074" s="151" t="s">
        <v>14926</v>
      </c>
      <c r="F7074" s="151">
        <v>7</v>
      </c>
      <c r="G7074" s="151" t="s">
        <v>4820</v>
      </c>
      <c r="H7074" s="153">
        <v>8</v>
      </c>
      <c r="I7074" s="151">
        <v>16</v>
      </c>
      <c r="J7074" s="154" t="s">
        <v>161</v>
      </c>
    </row>
    <row r="7075" spans="1:10" x14ac:dyDescent="0.3">
      <c r="A7075" s="151">
        <v>7074</v>
      </c>
      <c r="B7075" s="151" t="s">
        <v>14937</v>
      </c>
      <c r="C7075" s="151" t="s">
        <v>14938</v>
      </c>
      <c r="D7075" s="151" t="s">
        <v>14925</v>
      </c>
      <c r="E7075" s="151" t="s">
        <v>14926</v>
      </c>
      <c r="F7075" s="151">
        <v>7</v>
      </c>
      <c r="G7075" s="151" t="s">
        <v>4820</v>
      </c>
      <c r="H7075" s="153">
        <v>8</v>
      </c>
      <c r="I7075" s="151">
        <v>16</v>
      </c>
      <c r="J7075" s="154" t="s">
        <v>161</v>
      </c>
    </row>
    <row r="7076" spans="1:10" x14ac:dyDescent="0.3">
      <c r="A7076" s="151">
        <v>7075</v>
      </c>
      <c r="B7076" s="151" t="s">
        <v>14939</v>
      </c>
      <c r="C7076" s="151" t="s">
        <v>14940</v>
      </c>
      <c r="D7076" s="151" t="s">
        <v>14925</v>
      </c>
      <c r="E7076" s="151" t="s">
        <v>14926</v>
      </c>
      <c r="F7076" s="151">
        <v>7</v>
      </c>
      <c r="G7076" s="151" t="s">
        <v>4820</v>
      </c>
      <c r="H7076" s="153">
        <v>9</v>
      </c>
      <c r="I7076" s="151">
        <v>17</v>
      </c>
      <c r="J7076" s="154" t="s">
        <v>72</v>
      </c>
    </row>
    <row r="7077" spans="1:10" x14ac:dyDescent="0.3">
      <c r="A7077" s="151">
        <v>7076</v>
      </c>
      <c r="B7077" s="151" t="s">
        <v>14941</v>
      </c>
      <c r="C7077" s="151" t="s">
        <v>14942</v>
      </c>
      <c r="D7077" s="151" t="s">
        <v>14925</v>
      </c>
      <c r="E7077" s="151" t="s">
        <v>14926</v>
      </c>
      <c r="F7077" s="151">
        <v>7</v>
      </c>
      <c r="G7077" s="151" t="s">
        <v>4820</v>
      </c>
      <c r="H7077" s="153">
        <v>8</v>
      </c>
      <c r="I7077" s="151">
        <v>16</v>
      </c>
      <c r="J7077" s="154" t="s">
        <v>161</v>
      </c>
    </row>
    <row r="7078" spans="1:10" x14ac:dyDescent="0.3">
      <c r="A7078" s="151">
        <v>7077</v>
      </c>
      <c r="B7078" s="151" t="s">
        <v>14943</v>
      </c>
      <c r="C7078" s="151" t="s">
        <v>14944</v>
      </c>
      <c r="D7078" s="151" t="s">
        <v>14925</v>
      </c>
      <c r="E7078" s="151" t="s">
        <v>14926</v>
      </c>
      <c r="F7078" s="151">
        <v>7</v>
      </c>
      <c r="G7078" s="151" t="s">
        <v>4820</v>
      </c>
      <c r="H7078" s="153">
        <v>8</v>
      </c>
      <c r="I7078" s="151">
        <v>16</v>
      </c>
      <c r="J7078" s="154" t="s">
        <v>161</v>
      </c>
    </row>
    <row r="7079" spans="1:10" x14ac:dyDescent="0.3">
      <c r="A7079" s="151">
        <v>7078</v>
      </c>
      <c r="B7079" s="151" t="s">
        <v>14945</v>
      </c>
      <c r="C7079" s="151" t="s">
        <v>14946</v>
      </c>
      <c r="D7079" s="151" t="s">
        <v>14925</v>
      </c>
      <c r="E7079" s="151" t="s">
        <v>14926</v>
      </c>
      <c r="F7079" s="151">
        <v>7</v>
      </c>
      <c r="G7079" s="151" t="s">
        <v>4820</v>
      </c>
      <c r="H7079" s="153">
        <v>9</v>
      </c>
      <c r="I7079" s="151">
        <v>17</v>
      </c>
      <c r="J7079" s="154" t="s">
        <v>72</v>
      </c>
    </row>
    <row r="7080" spans="1:10" x14ac:dyDescent="0.3">
      <c r="A7080" s="151">
        <v>7079</v>
      </c>
      <c r="B7080" s="151" t="s">
        <v>14947</v>
      </c>
      <c r="C7080" s="151" t="s">
        <v>14948</v>
      </c>
      <c r="D7080" s="151" t="s">
        <v>14949</v>
      </c>
      <c r="E7080" s="151" t="s">
        <v>14950</v>
      </c>
      <c r="F7080" s="151">
        <v>7</v>
      </c>
      <c r="G7080" s="151" t="s">
        <v>4820</v>
      </c>
      <c r="H7080" s="153">
        <v>8</v>
      </c>
      <c r="I7080" s="151">
        <v>16</v>
      </c>
      <c r="J7080" s="154" t="s">
        <v>161</v>
      </c>
    </row>
    <row r="7081" spans="1:10" x14ac:dyDescent="0.3">
      <c r="A7081" s="151">
        <v>7080</v>
      </c>
      <c r="B7081" s="151" t="s">
        <v>14951</v>
      </c>
      <c r="C7081" s="151" t="s">
        <v>14952</v>
      </c>
      <c r="D7081" s="151" t="s">
        <v>14949</v>
      </c>
      <c r="E7081" s="151" t="s">
        <v>14950</v>
      </c>
      <c r="F7081" s="151">
        <v>7</v>
      </c>
      <c r="G7081" s="151" t="s">
        <v>4820</v>
      </c>
      <c r="H7081" s="153">
        <v>8</v>
      </c>
      <c r="I7081" s="151">
        <v>16</v>
      </c>
      <c r="J7081" s="154" t="s">
        <v>161</v>
      </c>
    </row>
    <row r="7082" spans="1:10" x14ac:dyDescent="0.3">
      <c r="A7082" s="151">
        <v>7081</v>
      </c>
      <c r="B7082" s="151" t="s">
        <v>14953</v>
      </c>
      <c r="C7082" s="151" t="s">
        <v>14954</v>
      </c>
      <c r="D7082" s="151" t="s">
        <v>14949</v>
      </c>
      <c r="E7082" s="151" t="s">
        <v>14950</v>
      </c>
      <c r="F7082" s="151">
        <v>7</v>
      </c>
      <c r="G7082" s="151" t="s">
        <v>4820</v>
      </c>
      <c r="H7082" s="153">
        <v>8</v>
      </c>
      <c r="I7082" s="151">
        <v>16</v>
      </c>
      <c r="J7082" s="154" t="s">
        <v>161</v>
      </c>
    </row>
    <row r="7083" spans="1:10" x14ac:dyDescent="0.3">
      <c r="A7083" s="151">
        <v>7082</v>
      </c>
      <c r="B7083" s="151" t="s">
        <v>14955</v>
      </c>
      <c r="C7083" s="151" t="s">
        <v>14956</v>
      </c>
      <c r="D7083" s="151" t="s">
        <v>14949</v>
      </c>
      <c r="E7083" s="151" t="s">
        <v>14950</v>
      </c>
      <c r="F7083" s="151">
        <v>7</v>
      </c>
      <c r="G7083" s="151" t="s">
        <v>4820</v>
      </c>
      <c r="H7083" s="153">
        <v>8</v>
      </c>
      <c r="I7083" s="151">
        <v>16</v>
      </c>
      <c r="J7083" s="154" t="s">
        <v>161</v>
      </c>
    </row>
    <row r="7084" spans="1:10" x14ac:dyDescent="0.3">
      <c r="A7084" s="151">
        <v>7083</v>
      </c>
      <c r="B7084" s="151" t="s">
        <v>14957</v>
      </c>
      <c r="C7084" s="151" t="s">
        <v>14958</v>
      </c>
      <c r="D7084" s="151" t="s">
        <v>14949</v>
      </c>
      <c r="E7084" s="151" t="s">
        <v>14950</v>
      </c>
      <c r="F7084" s="151">
        <v>7</v>
      </c>
      <c r="G7084" s="151" t="s">
        <v>4820</v>
      </c>
      <c r="H7084" s="153">
        <v>8</v>
      </c>
      <c r="I7084" s="151">
        <v>16</v>
      </c>
      <c r="J7084" s="154" t="s">
        <v>161</v>
      </c>
    </row>
    <row r="7085" spans="1:10" x14ac:dyDescent="0.3">
      <c r="A7085" s="151">
        <v>7084</v>
      </c>
      <c r="B7085" s="151" t="s">
        <v>14959</v>
      </c>
      <c r="C7085" s="151" t="s">
        <v>14960</v>
      </c>
      <c r="D7085" s="151" t="s">
        <v>14949</v>
      </c>
      <c r="E7085" s="151" t="s">
        <v>14950</v>
      </c>
      <c r="F7085" s="151">
        <v>7</v>
      </c>
      <c r="G7085" s="151" t="s">
        <v>4820</v>
      </c>
      <c r="H7085" s="153">
        <v>8</v>
      </c>
      <c r="I7085" s="151">
        <v>16</v>
      </c>
      <c r="J7085" s="154" t="s">
        <v>161</v>
      </c>
    </row>
    <row r="7086" spans="1:10" x14ac:dyDescent="0.3">
      <c r="A7086" s="151">
        <v>7085</v>
      </c>
      <c r="B7086" s="151" t="s">
        <v>14961</v>
      </c>
      <c r="C7086" s="151" t="s">
        <v>14962</v>
      </c>
      <c r="D7086" s="151" t="s">
        <v>14949</v>
      </c>
      <c r="E7086" s="151" t="s">
        <v>14950</v>
      </c>
      <c r="F7086" s="151">
        <v>7</v>
      </c>
      <c r="G7086" s="151" t="s">
        <v>4820</v>
      </c>
      <c r="H7086" s="153">
        <v>8</v>
      </c>
      <c r="I7086" s="151">
        <v>16</v>
      </c>
      <c r="J7086" s="154" t="s">
        <v>161</v>
      </c>
    </row>
    <row r="7087" spans="1:10" x14ac:dyDescent="0.3">
      <c r="A7087" s="151">
        <v>7086</v>
      </c>
      <c r="B7087" s="151" t="s">
        <v>14963</v>
      </c>
      <c r="C7087" s="151" t="s">
        <v>14964</v>
      </c>
      <c r="D7087" s="151" t="s">
        <v>14949</v>
      </c>
      <c r="E7087" s="151" t="s">
        <v>14950</v>
      </c>
      <c r="F7087" s="151">
        <v>7</v>
      </c>
      <c r="G7087" s="151" t="s">
        <v>4820</v>
      </c>
      <c r="H7087" s="153">
        <v>8</v>
      </c>
      <c r="I7087" s="151">
        <v>16</v>
      </c>
      <c r="J7087" s="154" t="s">
        <v>161</v>
      </c>
    </row>
    <row r="7088" spans="1:10" x14ac:dyDescent="0.3">
      <c r="A7088" s="151">
        <v>7087</v>
      </c>
      <c r="B7088" s="151" t="s">
        <v>14965</v>
      </c>
      <c r="C7088" s="151" t="s">
        <v>14966</v>
      </c>
      <c r="D7088" s="151" t="s">
        <v>14949</v>
      </c>
      <c r="E7088" s="151" t="s">
        <v>14950</v>
      </c>
      <c r="F7088" s="151">
        <v>7</v>
      </c>
      <c r="G7088" s="151" t="s">
        <v>4820</v>
      </c>
      <c r="H7088" s="153">
        <v>8</v>
      </c>
      <c r="I7088" s="151">
        <v>16</v>
      </c>
      <c r="J7088" s="154" t="s">
        <v>161</v>
      </c>
    </row>
    <row r="7089" spans="1:10" x14ac:dyDescent="0.3">
      <c r="A7089" s="151">
        <v>7088</v>
      </c>
      <c r="B7089" s="151" t="s">
        <v>14967</v>
      </c>
      <c r="C7089" s="151" t="s">
        <v>14968</v>
      </c>
      <c r="D7089" s="151" t="s">
        <v>14949</v>
      </c>
      <c r="E7089" s="151" t="s">
        <v>14950</v>
      </c>
      <c r="F7089" s="151">
        <v>7</v>
      </c>
      <c r="G7089" s="151" t="s">
        <v>4820</v>
      </c>
      <c r="H7089" s="153">
        <v>8</v>
      </c>
      <c r="I7089" s="151">
        <v>16</v>
      </c>
      <c r="J7089" s="154" t="s">
        <v>161</v>
      </c>
    </row>
    <row r="7090" spans="1:10" x14ac:dyDescent="0.3">
      <c r="A7090" s="151">
        <v>7089</v>
      </c>
      <c r="B7090" s="151" t="s">
        <v>14969</v>
      </c>
      <c r="C7090" s="151" t="s">
        <v>14970</v>
      </c>
      <c r="D7090" s="151" t="s">
        <v>14949</v>
      </c>
      <c r="E7090" s="151" t="s">
        <v>14950</v>
      </c>
      <c r="F7090" s="151">
        <v>7</v>
      </c>
      <c r="G7090" s="151" t="s">
        <v>4820</v>
      </c>
      <c r="H7090" s="153">
        <v>8</v>
      </c>
      <c r="I7090" s="151">
        <v>16</v>
      </c>
      <c r="J7090" s="154" t="s">
        <v>161</v>
      </c>
    </row>
    <row r="7091" spans="1:10" x14ac:dyDescent="0.3">
      <c r="A7091" s="151">
        <v>7090</v>
      </c>
      <c r="B7091" s="151" t="s">
        <v>14971</v>
      </c>
      <c r="C7091" s="151" t="s">
        <v>14972</v>
      </c>
      <c r="D7091" s="151" t="s">
        <v>14949</v>
      </c>
      <c r="E7091" s="151" t="s">
        <v>14950</v>
      </c>
      <c r="F7091" s="151">
        <v>7</v>
      </c>
      <c r="G7091" s="151" t="s">
        <v>4820</v>
      </c>
      <c r="H7091" s="153">
        <v>8</v>
      </c>
      <c r="I7091" s="151">
        <v>16</v>
      </c>
      <c r="J7091" s="154" t="s">
        <v>161</v>
      </c>
    </row>
    <row r="7092" spans="1:10" x14ac:dyDescent="0.3">
      <c r="A7092" s="151">
        <v>7091</v>
      </c>
      <c r="B7092" s="151" t="s">
        <v>14973</v>
      </c>
      <c r="C7092" s="151" t="s">
        <v>14974</v>
      </c>
      <c r="D7092" s="151" t="s">
        <v>14949</v>
      </c>
      <c r="E7092" s="151" t="s">
        <v>14950</v>
      </c>
      <c r="F7092" s="151">
        <v>7</v>
      </c>
      <c r="G7092" s="151" t="s">
        <v>4820</v>
      </c>
      <c r="H7092" s="153">
        <v>9</v>
      </c>
      <c r="I7092" s="151">
        <v>17</v>
      </c>
      <c r="J7092" s="154" t="s">
        <v>72</v>
      </c>
    </row>
    <row r="7093" spans="1:10" x14ac:dyDescent="0.3">
      <c r="A7093" s="151">
        <v>7092</v>
      </c>
      <c r="B7093" s="151" t="s">
        <v>14975</v>
      </c>
      <c r="C7093" s="151" t="s">
        <v>14976</v>
      </c>
      <c r="D7093" s="151" t="s">
        <v>14977</v>
      </c>
      <c r="E7093" s="151" t="s">
        <v>14978</v>
      </c>
      <c r="F7093" s="151">
        <v>7</v>
      </c>
      <c r="G7093" s="151" t="s">
        <v>4820</v>
      </c>
      <c r="H7093" s="153">
        <v>8</v>
      </c>
      <c r="I7093" s="151">
        <v>16</v>
      </c>
      <c r="J7093" s="154" t="s">
        <v>161</v>
      </c>
    </row>
    <row r="7094" spans="1:10" x14ac:dyDescent="0.3">
      <c r="A7094" s="151">
        <v>7093</v>
      </c>
      <c r="B7094" s="151" t="s">
        <v>14979</v>
      </c>
      <c r="C7094" s="151" t="s">
        <v>14980</v>
      </c>
      <c r="D7094" s="151" t="s">
        <v>14977</v>
      </c>
      <c r="E7094" s="151" t="s">
        <v>14978</v>
      </c>
      <c r="F7094" s="151">
        <v>7</v>
      </c>
      <c r="G7094" s="151" t="s">
        <v>4820</v>
      </c>
      <c r="H7094" s="153">
        <v>8</v>
      </c>
      <c r="I7094" s="151">
        <v>16</v>
      </c>
      <c r="J7094" s="154" t="s">
        <v>161</v>
      </c>
    </row>
    <row r="7095" spans="1:10" x14ac:dyDescent="0.3">
      <c r="A7095" s="151">
        <v>7094</v>
      </c>
      <c r="B7095" s="151" t="s">
        <v>14981</v>
      </c>
      <c r="C7095" s="151" t="s">
        <v>14982</v>
      </c>
      <c r="D7095" s="151" t="s">
        <v>14977</v>
      </c>
      <c r="E7095" s="151" t="s">
        <v>14978</v>
      </c>
      <c r="F7095" s="151">
        <v>7</v>
      </c>
      <c r="G7095" s="151" t="s">
        <v>4820</v>
      </c>
      <c r="H7095" s="153">
        <v>8</v>
      </c>
      <c r="I7095" s="151">
        <v>16</v>
      </c>
      <c r="J7095" s="154" t="s">
        <v>161</v>
      </c>
    </row>
    <row r="7096" spans="1:10" x14ac:dyDescent="0.3">
      <c r="A7096" s="151">
        <v>7095</v>
      </c>
      <c r="B7096" s="151" t="s">
        <v>14983</v>
      </c>
      <c r="C7096" s="151" t="s">
        <v>14984</v>
      </c>
      <c r="D7096" s="151" t="s">
        <v>14977</v>
      </c>
      <c r="E7096" s="151" t="s">
        <v>14978</v>
      </c>
      <c r="F7096" s="151">
        <v>7</v>
      </c>
      <c r="G7096" s="151" t="s">
        <v>4820</v>
      </c>
      <c r="H7096" s="153">
        <v>8</v>
      </c>
      <c r="I7096" s="151">
        <v>16</v>
      </c>
      <c r="J7096" s="154" t="s">
        <v>161</v>
      </c>
    </row>
    <row r="7097" spans="1:10" x14ac:dyDescent="0.3">
      <c r="A7097" s="151">
        <v>7096</v>
      </c>
      <c r="B7097" s="151" t="s">
        <v>14985</v>
      </c>
      <c r="C7097" s="151" t="s">
        <v>14986</v>
      </c>
      <c r="D7097" s="151" t="s">
        <v>14977</v>
      </c>
      <c r="E7097" s="151" t="s">
        <v>14978</v>
      </c>
      <c r="F7097" s="151">
        <v>7</v>
      </c>
      <c r="G7097" s="151" t="s">
        <v>4820</v>
      </c>
      <c r="H7097" s="153">
        <v>8</v>
      </c>
      <c r="I7097" s="151">
        <v>16</v>
      </c>
      <c r="J7097" s="154" t="s">
        <v>161</v>
      </c>
    </row>
    <row r="7098" spans="1:10" x14ac:dyDescent="0.3">
      <c r="A7098" s="151">
        <v>7097</v>
      </c>
      <c r="B7098" s="151" t="s">
        <v>14987</v>
      </c>
      <c r="C7098" s="151" t="s">
        <v>14988</v>
      </c>
      <c r="D7098" s="151" t="s">
        <v>14977</v>
      </c>
      <c r="E7098" s="151" t="s">
        <v>14978</v>
      </c>
      <c r="F7098" s="151">
        <v>7</v>
      </c>
      <c r="G7098" s="151" t="s">
        <v>4820</v>
      </c>
      <c r="H7098" s="153">
        <v>8</v>
      </c>
      <c r="I7098" s="151">
        <v>16</v>
      </c>
      <c r="J7098" s="154" t="s">
        <v>161</v>
      </c>
    </row>
    <row r="7099" spans="1:10" x14ac:dyDescent="0.3">
      <c r="A7099" s="151">
        <v>7098</v>
      </c>
      <c r="B7099" s="151" t="s">
        <v>14989</v>
      </c>
      <c r="C7099" s="151" t="s">
        <v>14990</v>
      </c>
      <c r="D7099" s="151" t="s">
        <v>14977</v>
      </c>
      <c r="E7099" s="151" t="s">
        <v>14978</v>
      </c>
      <c r="F7099" s="151">
        <v>7</v>
      </c>
      <c r="G7099" s="151" t="s">
        <v>4820</v>
      </c>
      <c r="H7099" s="153">
        <v>8</v>
      </c>
      <c r="I7099" s="151">
        <v>16</v>
      </c>
      <c r="J7099" s="154" t="s">
        <v>161</v>
      </c>
    </row>
    <row r="7100" spans="1:10" x14ac:dyDescent="0.3">
      <c r="A7100" s="151">
        <v>7099</v>
      </c>
      <c r="B7100" s="151" t="s">
        <v>14991</v>
      </c>
      <c r="C7100" s="151" t="s">
        <v>14992</v>
      </c>
      <c r="D7100" s="151" t="s">
        <v>14977</v>
      </c>
      <c r="E7100" s="151" t="s">
        <v>14978</v>
      </c>
      <c r="F7100" s="151">
        <v>7</v>
      </c>
      <c r="G7100" s="151" t="s">
        <v>4820</v>
      </c>
      <c r="H7100" s="153">
        <v>8</v>
      </c>
      <c r="I7100" s="151">
        <v>16</v>
      </c>
      <c r="J7100" s="154" t="s">
        <v>161</v>
      </c>
    </row>
    <row r="7101" spans="1:10" x14ac:dyDescent="0.3">
      <c r="A7101" s="151">
        <v>7100</v>
      </c>
      <c r="B7101" s="151" t="s">
        <v>14993</v>
      </c>
      <c r="C7101" s="151" t="s">
        <v>14994</v>
      </c>
      <c r="D7101" s="151" t="s">
        <v>14977</v>
      </c>
      <c r="E7101" s="151" t="s">
        <v>14978</v>
      </c>
      <c r="F7101" s="151">
        <v>7</v>
      </c>
      <c r="G7101" s="151" t="s">
        <v>4820</v>
      </c>
      <c r="H7101" s="153">
        <v>8</v>
      </c>
      <c r="I7101" s="151">
        <v>16</v>
      </c>
      <c r="J7101" s="154" t="s">
        <v>161</v>
      </c>
    </row>
    <row r="7102" spans="1:10" x14ac:dyDescent="0.3">
      <c r="A7102" s="151">
        <v>7101</v>
      </c>
      <c r="B7102" s="151" t="s">
        <v>14995</v>
      </c>
      <c r="C7102" s="151" t="s">
        <v>14996</v>
      </c>
      <c r="D7102" s="151" t="s">
        <v>14977</v>
      </c>
      <c r="E7102" s="151" t="s">
        <v>14978</v>
      </c>
      <c r="F7102" s="151">
        <v>7</v>
      </c>
      <c r="G7102" s="151" t="s">
        <v>4820</v>
      </c>
      <c r="H7102" s="153">
        <v>8</v>
      </c>
      <c r="I7102" s="151">
        <v>16</v>
      </c>
      <c r="J7102" s="154" t="s">
        <v>161</v>
      </c>
    </row>
    <row r="7103" spans="1:10" x14ac:dyDescent="0.3">
      <c r="A7103" s="151">
        <v>7102</v>
      </c>
      <c r="B7103" s="151" t="s">
        <v>14997</v>
      </c>
      <c r="C7103" s="151" t="s">
        <v>14998</v>
      </c>
      <c r="D7103" s="151" t="s">
        <v>14977</v>
      </c>
      <c r="E7103" s="151" t="s">
        <v>14978</v>
      </c>
      <c r="F7103" s="151">
        <v>7</v>
      </c>
      <c r="G7103" s="151" t="s">
        <v>4820</v>
      </c>
      <c r="H7103" s="153">
        <v>8</v>
      </c>
      <c r="I7103" s="151">
        <v>16</v>
      </c>
      <c r="J7103" s="154" t="s">
        <v>161</v>
      </c>
    </row>
    <row r="7104" spans="1:10" x14ac:dyDescent="0.3">
      <c r="A7104" s="151">
        <v>7103</v>
      </c>
      <c r="B7104" s="151" t="s">
        <v>14999</v>
      </c>
      <c r="C7104" s="151" t="s">
        <v>15000</v>
      </c>
      <c r="D7104" s="151" t="s">
        <v>14977</v>
      </c>
      <c r="E7104" s="151" t="s">
        <v>14978</v>
      </c>
      <c r="F7104" s="151">
        <v>7</v>
      </c>
      <c r="G7104" s="151" t="s">
        <v>4820</v>
      </c>
      <c r="H7104" s="153">
        <v>8</v>
      </c>
      <c r="I7104" s="151">
        <v>16</v>
      </c>
      <c r="J7104" s="154" t="s">
        <v>161</v>
      </c>
    </row>
    <row r="7105" spans="1:10" x14ac:dyDescent="0.3">
      <c r="A7105" s="151">
        <v>7104</v>
      </c>
      <c r="B7105" s="151" t="s">
        <v>15001</v>
      </c>
      <c r="C7105" s="151" t="s">
        <v>15002</v>
      </c>
      <c r="D7105" s="151" t="s">
        <v>14977</v>
      </c>
      <c r="E7105" s="151" t="s">
        <v>14978</v>
      </c>
      <c r="F7105" s="151">
        <v>7</v>
      </c>
      <c r="G7105" s="151" t="s">
        <v>4820</v>
      </c>
      <c r="H7105" s="153">
        <v>8</v>
      </c>
      <c r="I7105" s="151">
        <v>16</v>
      </c>
      <c r="J7105" s="154" t="s">
        <v>161</v>
      </c>
    </row>
    <row r="7106" spans="1:10" x14ac:dyDescent="0.3">
      <c r="A7106" s="151">
        <v>7105</v>
      </c>
      <c r="B7106" s="151" t="s">
        <v>15003</v>
      </c>
      <c r="C7106" s="151" t="s">
        <v>15004</v>
      </c>
      <c r="D7106" s="151" t="s">
        <v>14977</v>
      </c>
      <c r="E7106" s="151" t="s">
        <v>14978</v>
      </c>
      <c r="F7106" s="151">
        <v>7</v>
      </c>
      <c r="G7106" s="151" t="s">
        <v>4820</v>
      </c>
      <c r="H7106" s="153">
        <v>8</v>
      </c>
      <c r="I7106" s="151">
        <v>16</v>
      </c>
      <c r="J7106" s="154" t="s">
        <v>161</v>
      </c>
    </row>
    <row r="7107" spans="1:10" x14ac:dyDescent="0.3">
      <c r="A7107" s="151">
        <v>7106</v>
      </c>
      <c r="B7107" s="151" t="s">
        <v>15005</v>
      </c>
      <c r="C7107" s="151" t="s">
        <v>15006</v>
      </c>
      <c r="D7107" s="151" t="s">
        <v>15007</v>
      </c>
      <c r="E7107" s="151" t="s">
        <v>15008</v>
      </c>
      <c r="F7107" s="151">
        <v>7</v>
      </c>
      <c r="G7107" s="151" t="s">
        <v>4820</v>
      </c>
      <c r="H7107" s="153">
        <v>9</v>
      </c>
      <c r="I7107" s="151">
        <v>17</v>
      </c>
      <c r="J7107" s="154" t="s">
        <v>72</v>
      </c>
    </row>
    <row r="7108" spans="1:10" x14ac:dyDescent="0.3">
      <c r="A7108" s="151">
        <v>7107</v>
      </c>
      <c r="B7108" s="151" t="s">
        <v>15009</v>
      </c>
      <c r="C7108" s="151" t="s">
        <v>15010</v>
      </c>
      <c r="D7108" s="151" t="s">
        <v>15007</v>
      </c>
      <c r="E7108" s="151" t="s">
        <v>15008</v>
      </c>
      <c r="F7108" s="151">
        <v>7</v>
      </c>
      <c r="G7108" s="151" t="s">
        <v>4820</v>
      </c>
      <c r="H7108" s="153">
        <v>9</v>
      </c>
      <c r="I7108" s="151">
        <v>17</v>
      </c>
      <c r="J7108" s="154" t="s">
        <v>88</v>
      </c>
    </row>
    <row r="7109" spans="1:10" x14ac:dyDescent="0.3">
      <c r="A7109" s="151">
        <v>7108</v>
      </c>
      <c r="B7109" s="151" t="s">
        <v>15011</v>
      </c>
      <c r="C7109" s="151" t="s">
        <v>15012</v>
      </c>
      <c r="D7109" s="151" t="s">
        <v>15007</v>
      </c>
      <c r="E7109" s="151" t="s">
        <v>15008</v>
      </c>
      <c r="F7109" s="151">
        <v>7</v>
      </c>
      <c r="G7109" s="151" t="s">
        <v>4820</v>
      </c>
      <c r="H7109" s="153">
        <v>9</v>
      </c>
      <c r="I7109" s="151">
        <v>17</v>
      </c>
      <c r="J7109" s="154" t="s">
        <v>88</v>
      </c>
    </row>
    <row r="7110" spans="1:10" x14ac:dyDescent="0.3">
      <c r="A7110" s="151">
        <v>7109</v>
      </c>
      <c r="B7110" s="151" t="s">
        <v>15013</v>
      </c>
      <c r="C7110" s="151" t="s">
        <v>15014</v>
      </c>
      <c r="D7110" s="151" t="s">
        <v>15007</v>
      </c>
      <c r="E7110" s="151" t="s">
        <v>15008</v>
      </c>
      <c r="F7110" s="151">
        <v>7</v>
      </c>
      <c r="G7110" s="151" t="s">
        <v>4820</v>
      </c>
      <c r="H7110" s="153">
        <v>9</v>
      </c>
      <c r="I7110" s="151">
        <v>17</v>
      </c>
      <c r="J7110" s="154" t="s">
        <v>88</v>
      </c>
    </row>
    <row r="7111" spans="1:10" x14ac:dyDescent="0.3">
      <c r="A7111" s="151">
        <v>7110</v>
      </c>
      <c r="B7111" s="151" t="s">
        <v>15015</v>
      </c>
      <c r="C7111" s="151" t="s">
        <v>15016</v>
      </c>
      <c r="D7111" s="151" t="s">
        <v>15007</v>
      </c>
      <c r="E7111" s="151" t="s">
        <v>15008</v>
      </c>
      <c r="F7111" s="151">
        <v>7</v>
      </c>
      <c r="G7111" s="151" t="s">
        <v>4820</v>
      </c>
      <c r="H7111" s="153">
        <v>9</v>
      </c>
      <c r="I7111" s="151">
        <v>17</v>
      </c>
      <c r="J7111" s="154" t="s">
        <v>88</v>
      </c>
    </row>
    <row r="7112" spans="1:10" x14ac:dyDescent="0.3">
      <c r="A7112" s="151">
        <v>7111</v>
      </c>
      <c r="B7112" s="151" t="s">
        <v>15017</v>
      </c>
      <c r="C7112" s="151" t="s">
        <v>15018</v>
      </c>
      <c r="D7112" s="151" t="s">
        <v>15007</v>
      </c>
      <c r="E7112" s="151" t="s">
        <v>15008</v>
      </c>
      <c r="F7112" s="151">
        <v>7</v>
      </c>
      <c r="G7112" s="151" t="s">
        <v>4820</v>
      </c>
      <c r="H7112" s="153">
        <v>9</v>
      </c>
      <c r="I7112" s="151">
        <v>17</v>
      </c>
      <c r="J7112" s="154" t="s">
        <v>72</v>
      </c>
    </row>
    <row r="7113" spans="1:10" x14ac:dyDescent="0.3">
      <c r="A7113" s="151">
        <v>7112</v>
      </c>
      <c r="B7113" s="151" t="s">
        <v>15019</v>
      </c>
      <c r="C7113" s="151" t="s">
        <v>15020</v>
      </c>
      <c r="D7113" s="151" t="s">
        <v>15007</v>
      </c>
      <c r="E7113" s="151" t="s">
        <v>15008</v>
      </c>
      <c r="F7113" s="151">
        <v>7</v>
      </c>
      <c r="G7113" s="151" t="s">
        <v>4820</v>
      </c>
      <c r="H7113" s="153">
        <v>9</v>
      </c>
      <c r="I7113" s="151">
        <v>17</v>
      </c>
      <c r="J7113" s="154" t="s">
        <v>72</v>
      </c>
    </row>
    <row r="7114" spans="1:10" x14ac:dyDescent="0.3">
      <c r="A7114" s="151">
        <v>7113</v>
      </c>
      <c r="B7114" s="151" t="s">
        <v>15021</v>
      </c>
      <c r="C7114" s="151" t="s">
        <v>15022</v>
      </c>
      <c r="D7114" s="151" t="s">
        <v>15007</v>
      </c>
      <c r="E7114" s="151" t="s">
        <v>15008</v>
      </c>
      <c r="F7114" s="151">
        <v>7</v>
      </c>
      <c r="G7114" s="151" t="s">
        <v>4820</v>
      </c>
      <c r="H7114" s="153">
        <v>9</v>
      </c>
      <c r="I7114" s="151">
        <v>17</v>
      </c>
      <c r="J7114" s="154" t="s">
        <v>72</v>
      </c>
    </row>
    <row r="7115" spans="1:10" x14ac:dyDescent="0.3">
      <c r="A7115" s="151">
        <v>7114</v>
      </c>
      <c r="B7115" s="151" t="s">
        <v>15023</v>
      </c>
      <c r="C7115" s="151" t="s">
        <v>15024</v>
      </c>
      <c r="D7115" s="151" t="s">
        <v>15007</v>
      </c>
      <c r="E7115" s="151" t="s">
        <v>15008</v>
      </c>
      <c r="F7115" s="151">
        <v>7</v>
      </c>
      <c r="G7115" s="151" t="s">
        <v>4820</v>
      </c>
      <c r="H7115" s="153">
        <v>9</v>
      </c>
      <c r="I7115" s="151">
        <v>17</v>
      </c>
      <c r="J7115" s="154" t="s">
        <v>72</v>
      </c>
    </row>
    <row r="7116" spans="1:10" x14ac:dyDescent="0.3">
      <c r="A7116" s="151">
        <v>7115</v>
      </c>
      <c r="B7116" s="151" t="s">
        <v>15025</v>
      </c>
      <c r="C7116" s="151" t="s">
        <v>15026</v>
      </c>
      <c r="D7116" s="151" t="s">
        <v>15007</v>
      </c>
      <c r="E7116" s="151" t="s">
        <v>15008</v>
      </c>
      <c r="F7116" s="151">
        <v>7</v>
      </c>
      <c r="G7116" s="151" t="s">
        <v>4820</v>
      </c>
      <c r="H7116" s="153">
        <v>9</v>
      </c>
      <c r="I7116" s="151">
        <v>17</v>
      </c>
      <c r="J7116" s="154" t="s">
        <v>72</v>
      </c>
    </row>
    <row r="7117" spans="1:10" x14ac:dyDescent="0.3">
      <c r="A7117" s="151">
        <v>7116</v>
      </c>
      <c r="B7117" s="151" t="s">
        <v>15027</v>
      </c>
      <c r="C7117" s="151" t="s">
        <v>15028</v>
      </c>
      <c r="D7117" s="151" t="s">
        <v>15007</v>
      </c>
      <c r="E7117" s="151" t="s">
        <v>15008</v>
      </c>
      <c r="F7117" s="151">
        <v>7</v>
      </c>
      <c r="G7117" s="151" t="s">
        <v>4820</v>
      </c>
      <c r="H7117" s="153">
        <v>9</v>
      </c>
      <c r="I7117" s="151">
        <v>17</v>
      </c>
      <c r="J7117" s="154" t="s">
        <v>72</v>
      </c>
    </row>
    <row r="7118" spans="1:10" x14ac:dyDescent="0.3">
      <c r="A7118" s="151">
        <v>7117</v>
      </c>
      <c r="B7118" s="151" t="s">
        <v>15029</v>
      </c>
      <c r="C7118" s="151" t="s">
        <v>15030</v>
      </c>
      <c r="D7118" s="151" t="s">
        <v>15007</v>
      </c>
      <c r="E7118" s="151" t="s">
        <v>15008</v>
      </c>
      <c r="F7118" s="151">
        <v>7</v>
      </c>
      <c r="G7118" s="151" t="s">
        <v>4820</v>
      </c>
      <c r="H7118" s="153">
        <v>9</v>
      </c>
      <c r="I7118" s="151">
        <v>17</v>
      </c>
      <c r="J7118" s="154" t="s">
        <v>72</v>
      </c>
    </row>
    <row r="7119" spans="1:10" x14ac:dyDescent="0.3">
      <c r="A7119" s="151">
        <v>7118</v>
      </c>
      <c r="B7119" s="151" t="s">
        <v>15031</v>
      </c>
      <c r="C7119" s="151" t="s">
        <v>15032</v>
      </c>
      <c r="D7119" s="151" t="s">
        <v>15007</v>
      </c>
      <c r="E7119" s="151" t="s">
        <v>15008</v>
      </c>
      <c r="F7119" s="151">
        <v>7</v>
      </c>
      <c r="G7119" s="151" t="s">
        <v>4820</v>
      </c>
      <c r="H7119" s="153">
        <v>9</v>
      </c>
      <c r="I7119" s="151">
        <v>17</v>
      </c>
      <c r="J7119" s="154" t="s">
        <v>72</v>
      </c>
    </row>
    <row r="7120" spans="1:10" x14ac:dyDescent="0.3">
      <c r="A7120" s="151">
        <v>7119</v>
      </c>
      <c r="B7120" s="151" t="s">
        <v>15033</v>
      </c>
      <c r="C7120" s="151" t="s">
        <v>15034</v>
      </c>
      <c r="D7120" s="151" t="s">
        <v>15007</v>
      </c>
      <c r="E7120" s="151" t="s">
        <v>15008</v>
      </c>
      <c r="F7120" s="151">
        <v>7</v>
      </c>
      <c r="G7120" s="151" t="s">
        <v>4820</v>
      </c>
      <c r="H7120" s="153">
        <v>9</v>
      </c>
      <c r="I7120" s="151">
        <v>17</v>
      </c>
      <c r="J7120" s="154" t="s">
        <v>88</v>
      </c>
    </row>
    <row r="7121" spans="1:10" x14ac:dyDescent="0.3">
      <c r="A7121" s="151">
        <v>7120</v>
      </c>
      <c r="B7121" s="151" t="s">
        <v>15035</v>
      </c>
      <c r="C7121" s="151" t="s">
        <v>15036</v>
      </c>
      <c r="D7121" s="151" t="s">
        <v>15007</v>
      </c>
      <c r="E7121" s="151" t="s">
        <v>15008</v>
      </c>
      <c r="F7121" s="151">
        <v>7</v>
      </c>
      <c r="G7121" s="151" t="s">
        <v>4820</v>
      </c>
      <c r="H7121" s="153">
        <v>9</v>
      </c>
      <c r="I7121" s="151">
        <v>17</v>
      </c>
      <c r="J7121" s="154" t="s">
        <v>88</v>
      </c>
    </row>
    <row r="7122" spans="1:10" x14ac:dyDescent="0.3">
      <c r="A7122" s="151">
        <v>7121</v>
      </c>
      <c r="B7122" s="151" t="s">
        <v>15037</v>
      </c>
      <c r="C7122" s="151" t="s">
        <v>15038</v>
      </c>
      <c r="D7122" s="151" t="s">
        <v>15007</v>
      </c>
      <c r="E7122" s="151" t="s">
        <v>15008</v>
      </c>
      <c r="F7122" s="151">
        <v>7</v>
      </c>
      <c r="G7122" s="151" t="s">
        <v>4820</v>
      </c>
      <c r="H7122" s="153">
        <v>9</v>
      </c>
      <c r="I7122" s="151">
        <v>17</v>
      </c>
      <c r="J7122" s="154" t="s">
        <v>88</v>
      </c>
    </row>
    <row r="7123" spans="1:10" x14ac:dyDescent="0.3">
      <c r="A7123" s="151">
        <v>7122</v>
      </c>
      <c r="B7123" s="151" t="s">
        <v>15039</v>
      </c>
      <c r="C7123" s="151" t="s">
        <v>15040</v>
      </c>
      <c r="D7123" s="151" t="s">
        <v>15007</v>
      </c>
      <c r="E7123" s="151" t="s">
        <v>15008</v>
      </c>
      <c r="F7123" s="151">
        <v>7</v>
      </c>
      <c r="G7123" s="151" t="s">
        <v>4820</v>
      </c>
      <c r="H7123" s="153">
        <v>9</v>
      </c>
      <c r="I7123" s="151">
        <v>17</v>
      </c>
      <c r="J7123" s="154" t="s">
        <v>88</v>
      </c>
    </row>
    <row r="7124" spans="1:10" x14ac:dyDescent="0.3">
      <c r="A7124" s="151">
        <v>7123</v>
      </c>
      <c r="B7124" s="151" t="s">
        <v>15041</v>
      </c>
      <c r="C7124" s="151" t="s">
        <v>15042</v>
      </c>
      <c r="D7124" s="151" t="s">
        <v>15007</v>
      </c>
      <c r="E7124" s="151" t="s">
        <v>15008</v>
      </c>
      <c r="F7124" s="151">
        <v>7</v>
      </c>
      <c r="G7124" s="151" t="s">
        <v>4820</v>
      </c>
      <c r="H7124" s="153">
        <v>9</v>
      </c>
      <c r="I7124" s="151">
        <v>17</v>
      </c>
      <c r="J7124" s="154" t="s">
        <v>72</v>
      </c>
    </row>
    <row r="7125" spans="1:10" x14ac:dyDescent="0.3">
      <c r="A7125" s="151">
        <v>7124</v>
      </c>
      <c r="B7125" s="151" t="s">
        <v>15043</v>
      </c>
      <c r="C7125" s="151" t="s">
        <v>15044</v>
      </c>
      <c r="D7125" s="151" t="s">
        <v>15007</v>
      </c>
      <c r="E7125" s="151" t="s">
        <v>15008</v>
      </c>
      <c r="F7125" s="151">
        <v>7</v>
      </c>
      <c r="G7125" s="151" t="s">
        <v>4820</v>
      </c>
      <c r="H7125" s="153">
        <v>9</v>
      </c>
      <c r="I7125" s="151">
        <v>17</v>
      </c>
      <c r="J7125" s="154" t="s">
        <v>72</v>
      </c>
    </row>
    <row r="7126" spans="1:10" x14ac:dyDescent="0.3">
      <c r="A7126" s="151">
        <v>7125</v>
      </c>
      <c r="B7126" s="151" t="s">
        <v>15045</v>
      </c>
      <c r="C7126" s="151" t="s">
        <v>15046</v>
      </c>
      <c r="D7126" s="151" t="s">
        <v>15047</v>
      </c>
      <c r="E7126" s="151" t="s">
        <v>15048</v>
      </c>
      <c r="F7126" s="151">
        <v>7</v>
      </c>
      <c r="G7126" s="151" t="s">
        <v>4820</v>
      </c>
      <c r="H7126" s="153">
        <v>9</v>
      </c>
      <c r="I7126" s="151">
        <v>17</v>
      </c>
      <c r="J7126" s="154" t="s">
        <v>72</v>
      </c>
    </row>
    <row r="7127" spans="1:10" x14ac:dyDescent="0.3">
      <c r="A7127" s="151">
        <v>7126</v>
      </c>
      <c r="B7127" s="151" t="s">
        <v>15049</v>
      </c>
      <c r="C7127" s="151" t="s">
        <v>15050</v>
      </c>
      <c r="D7127" s="151" t="s">
        <v>15047</v>
      </c>
      <c r="E7127" s="151" t="s">
        <v>15048</v>
      </c>
      <c r="F7127" s="151">
        <v>7</v>
      </c>
      <c r="G7127" s="151" t="s">
        <v>4820</v>
      </c>
      <c r="H7127" s="153">
        <v>8</v>
      </c>
      <c r="I7127" s="151">
        <v>16</v>
      </c>
      <c r="J7127" s="154" t="s">
        <v>161</v>
      </c>
    </row>
    <row r="7128" spans="1:10" x14ac:dyDescent="0.3">
      <c r="A7128" s="151">
        <v>7127</v>
      </c>
      <c r="B7128" s="151" t="s">
        <v>15051</v>
      </c>
      <c r="C7128" s="151" t="s">
        <v>15052</v>
      </c>
      <c r="D7128" s="151" t="s">
        <v>15047</v>
      </c>
      <c r="E7128" s="151" t="s">
        <v>15048</v>
      </c>
      <c r="F7128" s="151">
        <v>7</v>
      </c>
      <c r="G7128" s="151" t="s">
        <v>4820</v>
      </c>
      <c r="H7128" s="153">
        <v>8</v>
      </c>
      <c r="I7128" s="151">
        <v>16</v>
      </c>
      <c r="J7128" s="154" t="s">
        <v>161</v>
      </c>
    </row>
    <row r="7129" spans="1:10" x14ac:dyDescent="0.3">
      <c r="A7129" s="151">
        <v>7128</v>
      </c>
      <c r="B7129" s="151" t="s">
        <v>15053</v>
      </c>
      <c r="C7129" s="151" t="s">
        <v>15054</v>
      </c>
      <c r="D7129" s="151" t="s">
        <v>15047</v>
      </c>
      <c r="E7129" s="151" t="s">
        <v>15048</v>
      </c>
      <c r="F7129" s="151">
        <v>7</v>
      </c>
      <c r="G7129" s="151" t="s">
        <v>4820</v>
      </c>
      <c r="H7129" s="153">
        <v>8</v>
      </c>
      <c r="I7129" s="151">
        <v>16</v>
      </c>
      <c r="J7129" s="154" t="s">
        <v>161</v>
      </c>
    </row>
    <row r="7130" spans="1:10" x14ac:dyDescent="0.3">
      <c r="A7130" s="151">
        <v>7129</v>
      </c>
      <c r="B7130" s="151" t="s">
        <v>15055</v>
      </c>
      <c r="C7130" s="151" t="s">
        <v>15056</v>
      </c>
      <c r="D7130" s="151" t="s">
        <v>15047</v>
      </c>
      <c r="E7130" s="151" t="s">
        <v>15048</v>
      </c>
      <c r="F7130" s="151">
        <v>7</v>
      </c>
      <c r="G7130" s="151" t="s">
        <v>4820</v>
      </c>
      <c r="H7130" s="153">
        <v>9</v>
      </c>
      <c r="I7130" s="151">
        <v>17</v>
      </c>
      <c r="J7130" s="154" t="s">
        <v>72</v>
      </c>
    </row>
    <row r="7131" spans="1:10" x14ac:dyDescent="0.3">
      <c r="A7131" s="151">
        <v>7130</v>
      </c>
      <c r="B7131" s="151" t="s">
        <v>15057</v>
      </c>
      <c r="C7131" s="151" t="s">
        <v>15058</v>
      </c>
      <c r="D7131" s="151" t="s">
        <v>15047</v>
      </c>
      <c r="E7131" s="151" t="s">
        <v>15048</v>
      </c>
      <c r="F7131" s="151">
        <v>7</v>
      </c>
      <c r="G7131" s="151" t="s">
        <v>4820</v>
      </c>
      <c r="H7131" s="153">
        <v>8</v>
      </c>
      <c r="I7131" s="151">
        <v>16</v>
      </c>
      <c r="J7131" s="154" t="s">
        <v>161</v>
      </c>
    </row>
    <row r="7132" spans="1:10" x14ac:dyDescent="0.3">
      <c r="A7132" s="151">
        <v>7131</v>
      </c>
      <c r="B7132" s="151" t="s">
        <v>15059</v>
      </c>
      <c r="C7132" s="151" t="s">
        <v>15060</v>
      </c>
      <c r="D7132" s="151" t="s">
        <v>15047</v>
      </c>
      <c r="E7132" s="151" t="s">
        <v>15048</v>
      </c>
      <c r="F7132" s="151">
        <v>7</v>
      </c>
      <c r="G7132" s="151" t="s">
        <v>4820</v>
      </c>
      <c r="H7132" s="153">
        <v>8</v>
      </c>
      <c r="I7132" s="151">
        <v>16</v>
      </c>
      <c r="J7132" s="154" t="s">
        <v>161</v>
      </c>
    </row>
    <row r="7133" spans="1:10" x14ac:dyDescent="0.3">
      <c r="A7133" s="151">
        <v>7132</v>
      </c>
      <c r="B7133" s="151" t="s">
        <v>15061</v>
      </c>
      <c r="C7133" s="151" t="s">
        <v>15062</v>
      </c>
      <c r="D7133" s="151" t="s">
        <v>15047</v>
      </c>
      <c r="E7133" s="151" t="s">
        <v>15048</v>
      </c>
      <c r="F7133" s="151">
        <v>7</v>
      </c>
      <c r="G7133" s="151" t="s">
        <v>4820</v>
      </c>
      <c r="H7133" s="153">
        <v>8</v>
      </c>
      <c r="I7133" s="151">
        <v>16</v>
      </c>
      <c r="J7133" s="154" t="s">
        <v>161</v>
      </c>
    </row>
    <row r="7134" spans="1:10" x14ac:dyDescent="0.3">
      <c r="A7134" s="151">
        <v>7133</v>
      </c>
      <c r="B7134" s="151" t="s">
        <v>15063</v>
      </c>
      <c r="C7134" s="151" t="s">
        <v>15064</v>
      </c>
      <c r="D7134" s="151" t="s">
        <v>15047</v>
      </c>
      <c r="E7134" s="151" t="s">
        <v>15048</v>
      </c>
      <c r="F7134" s="151">
        <v>7</v>
      </c>
      <c r="G7134" s="151" t="s">
        <v>4820</v>
      </c>
      <c r="H7134" s="153">
        <v>8</v>
      </c>
      <c r="I7134" s="151">
        <v>16</v>
      </c>
      <c r="J7134" s="154" t="s">
        <v>161</v>
      </c>
    </row>
    <row r="7135" spans="1:10" x14ac:dyDescent="0.3">
      <c r="A7135" s="151">
        <v>7134</v>
      </c>
      <c r="B7135" s="151" t="s">
        <v>15065</v>
      </c>
      <c r="C7135" s="151" t="s">
        <v>15066</v>
      </c>
      <c r="D7135" s="151" t="s">
        <v>15047</v>
      </c>
      <c r="E7135" s="151" t="s">
        <v>15048</v>
      </c>
      <c r="F7135" s="151">
        <v>7</v>
      </c>
      <c r="G7135" s="151" t="s">
        <v>4820</v>
      </c>
      <c r="H7135" s="153">
        <v>8</v>
      </c>
      <c r="I7135" s="151">
        <v>16</v>
      </c>
      <c r="J7135" s="154" t="s">
        <v>161</v>
      </c>
    </row>
    <row r="7136" spans="1:10" x14ac:dyDescent="0.3">
      <c r="A7136" s="151">
        <v>7135</v>
      </c>
      <c r="B7136" s="151" t="s">
        <v>15067</v>
      </c>
      <c r="C7136" s="151" t="s">
        <v>15068</v>
      </c>
      <c r="D7136" s="151" t="s">
        <v>15047</v>
      </c>
      <c r="E7136" s="151" t="s">
        <v>15048</v>
      </c>
      <c r="F7136" s="151">
        <v>7</v>
      </c>
      <c r="G7136" s="151" t="s">
        <v>4820</v>
      </c>
      <c r="H7136" s="153">
        <v>9</v>
      </c>
      <c r="I7136" s="151">
        <v>17</v>
      </c>
      <c r="J7136" s="154" t="s">
        <v>72</v>
      </c>
    </row>
    <row r="7137" spans="1:10" x14ac:dyDescent="0.3">
      <c r="A7137" s="151">
        <v>7136</v>
      </c>
      <c r="B7137" s="151" t="s">
        <v>15069</v>
      </c>
      <c r="C7137" s="151" t="s">
        <v>15070</v>
      </c>
      <c r="D7137" s="151" t="s">
        <v>15047</v>
      </c>
      <c r="E7137" s="151" t="s">
        <v>15048</v>
      </c>
      <c r="F7137" s="151">
        <v>7</v>
      </c>
      <c r="G7137" s="151" t="s">
        <v>4820</v>
      </c>
      <c r="H7137" s="153">
        <v>9</v>
      </c>
      <c r="I7137" s="151">
        <v>17</v>
      </c>
      <c r="J7137" s="154" t="s">
        <v>72</v>
      </c>
    </row>
    <row r="7138" spans="1:10" x14ac:dyDescent="0.3">
      <c r="A7138" s="151">
        <v>7137</v>
      </c>
      <c r="B7138" s="151" t="s">
        <v>15071</v>
      </c>
      <c r="C7138" s="151" t="s">
        <v>15072</v>
      </c>
      <c r="D7138" s="151" t="s">
        <v>15047</v>
      </c>
      <c r="E7138" s="151" t="s">
        <v>15048</v>
      </c>
      <c r="F7138" s="151">
        <v>7</v>
      </c>
      <c r="G7138" s="151" t="s">
        <v>4820</v>
      </c>
      <c r="H7138" s="153">
        <v>9</v>
      </c>
      <c r="I7138" s="151">
        <v>17</v>
      </c>
      <c r="J7138" s="154" t="s">
        <v>72</v>
      </c>
    </row>
    <row r="7139" spans="1:10" x14ac:dyDescent="0.3">
      <c r="A7139" s="151">
        <v>7138</v>
      </c>
      <c r="B7139" s="151" t="s">
        <v>15073</v>
      </c>
      <c r="C7139" s="151" t="s">
        <v>15074</v>
      </c>
      <c r="D7139" s="151" t="s">
        <v>15047</v>
      </c>
      <c r="E7139" s="151" t="s">
        <v>15048</v>
      </c>
      <c r="F7139" s="151">
        <v>7</v>
      </c>
      <c r="G7139" s="151" t="s">
        <v>4820</v>
      </c>
      <c r="H7139" s="153">
        <v>9</v>
      </c>
      <c r="I7139" s="151">
        <v>17</v>
      </c>
      <c r="J7139" s="154" t="s">
        <v>72</v>
      </c>
    </row>
    <row r="7140" spans="1:10" x14ac:dyDescent="0.3">
      <c r="A7140" s="151">
        <v>7139</v>
      </c>
      <c r="B7140" s="151" t="s">
        <v>15075</v>
      </c>
      <c r="C7140" s="151" t="s">
        <v>15076</v>
      </c>
      <c r="D7140" s="151" t="s">
        <v>15077</v>
      </c>
      <c r="E7140" s="151" t="s">
        <v>15078</v>
      </c>
      <c r="F7140" s="151">
        <v>5</v>
      </c>
      <c r="G7140" s="151" t="s">
        <v>7138</v>
      </c>
      <c r="H7140" s="153">
        <v>9</v>
      </c>
      <c r="I7140" s="151">
        <v>17</v>
      </c>
      <c r="J7140" s="154" t="s">
        <v>72</v>
      </c>
    </row>
    <row r="7141" spans="1:10" x14ac:dyDescent="0.3">
      <c r="A7141" s="151">
        <v>7140</v>
      </c>
      <c r="B7141" s="151" t="s">
        <v>15079</v>
      </c>
      <c r="C7141" s="151" t="s">
        <v>15080</v>
      </c>
      <c r="D7141" s="151" t="s">
        <v>1400</v>
      </c>
      <c r="E7141" s="151" t="s">
        <v>1401</v>
      </c>
      <c r="F7141" s="151">
        <v>8</v>
      </c>
      <c r="G7141" s="151" t="s">
        <v>1141</v>
      </c>
      <c r="H7141" s="153">
        <v>3</v>
      </c>
      <c r="I7141" s="151">
        <v>3</v>
      </c>
      <c r="J7141" s="154" t="s">
        <v>1147</v>
      </c>
    </row>
    <row r="7142" spans="1:10" x14ac:dyDescent="0.3">
      <c r="A7142" s="151">
        <v>7141</v>
      </c>
      <c r="B7142" s="151" t="s">
        <v>15081</v>
      </c>
      <c r="C7142" s="151" t="s">
        <v>15082</v>
      </c>
      <c r="D7142" s="151" t="s">
        <v>2449</v>
      </c>
      <c r="E7142" s="151" t="s">
        <v>2450</v>
      </c>
      <c r="F7142" s="151">
        <v>8</v>
      </c>
      <c r="G7142" s="151" t="s">
        <v>1141</v>
      </c>
      <c r="H7142" s="153">
        <v>2</v>
      </c>
      <c r="I7142" s="151">
        <v>2</v>
      </c>
      <c r="J7142" s="154" t="s">
        <v>1476</v>
      </c>
    </row>
    <row r="7143" spans="1:10" x14ac:dyDescent="0.3">
      <c r="A7143" s="151">
        <v>7142</v>
      </c>
      <c r="B7143" s="151" t="s">
        <v>15083</v>
      </c>
      <c r="C7143" s="151" t="s">
        <v>15084</v>
      </c>
      <c r="D7143" s="151" t="s">
        <v>2449</v>
      </c>
      <c r="E7143" s="151" t="s">
        <v>2450</v>
      </c>
      <c r="F7143" s="151">
        <v>8</v>
      </c>
      <c r="G7143" s="151" t="s">
        <v>1141</v>
      </c>
      <c r="H7143" s="153">
        <v>2</v>
      </c>
      <c r="I7143" s="151">
        <v>2</v>
      </c>
      <c r="J7143" s="154" t="s">
        <v>1476</v>
      </c>
    </row>
    <row r="7144" spans="1:10" x14ac:dyDescent="0.3">
      <c r="A7144" s="151">
        <v>7143</v>
      </c>
      <c r="B7144" s="151" t="s">
        <v>15085</v>
      </c>
      <c r="C7144" s="151" t="s">
        <v>15086</v>
      </c>
      <c r="D7144" s="151" t="s">
        <v>1274</v>
      </c>
      <c r="E7144" s="151" t="s">
        <v>1275</v>
      </c>
      <c r="F7144" s="151">
        <v>8</v>
      </c>
      <c r="G7144" s="151" t="s">
        <v>1141</v>
      </c>
      <c r="H7144" s="153">
        <v>3</v>
      </c>
      <c r="I7144" s="151">
        <v>3</v>
      </c>
      <c r="J7144" s="154" t="s">
        <v>1147</v>
      </c>
    </row>
    <row r="7145" spans="1:10" x14ac:dyDescent="0.3">
      <c r="A7145" s="151">
        <v>7144</v>
      </c>
      <c r="B7145" s="151" t="s">
        <v>15087</v>
      </c>
      <c r="C7145" s="151" t="s">
        <v>15088</v>
      </c>
      <c r="D7145" s="151" t="s">
        <v>1771</v>
      </c>
      <c r="E7145" s="151" t="s">
        <v>1772</v>
      </c>
      <c r="F7145" s="151">
        <v>8</v>
      </c>
      <c r="G7145" s="151" t="s">
        <v>1141</v>
      </c>
      <c r="H7145" s="153">
        <v>3</v>
      </c>
      <c r="I7145" s="151">
        <v>3</v>
      </c>
      <c r="J7145" s="154" t="s">
        <v>1147</v>
      </c>
    </row>
    <row r="7146" spans="1:10" x14ac:dyDescent="0.3">
      <c r="A7146" s="151">
        <v>7145</v>
      </c>
      <c r="B7146" s="151" t="s">
        <v>15089</v>
      </c>
      <c r="C7146" s="151" t="s">
        <v>15090</v>
      </c>
      <c r="D7146" s="151" t="s">
        <v>1400</v>
      </c>
      <c r="E7146" s="151" t="s">
        <v>1401</v>
      </c>
      <c r="F7146" s="151">
        <v>8</v>
      </c>
      <c r="G7146" s="151" t="s">
        <v>1141</v>
      </c>
      <c r="H7146" s="153">
        <v>3</v>
      </c>
      <c r="I7146" s="151">
        <v>3</v>
      </c>
      <c r="J7146" s="154" t="s">
        <v>1147</v>
      </c>
    </row>
    <row r="7147" spans="1:10" x14ac:dyDescent="0.3">
      <c r="A7147" s="151">
        <v>7146</v>
      </c>
      <c r="B7147" s="151" t="s">
        <v>15091</v>
      </c>
      <c r="C7147" s="151" t="s">
        <v>15092</v>
      </c>
      <c r="D7147" s="151" t="s">
        <v>1533</v>
      </c>
      <c r="E7147" s="151" t="s">
        <v>1534</v>
      </c>
      <c r="F7147" s="151">
        <v>8</v>
      </c>
      <c r="G7147" s="151" t="s">
        <v>1141</v>
      </c>
      <c r="H7147" s="153">
        <v>3</v>
      </c>
      <c r="I7147" s="151">
        <v>3</v>
      </c>
      <c r="J7147" s="154" t="s">
        <v>1147</v>
      </c>
    </row>
    <row r="7148" spans="1:10" x14ac:dyDescent="0.3">
      <c r="A7148" s="151">
        <v>7147</v>
      </c>
      <c r="B7148" s="151" t="s">
        <v>15093</v>
      </c>
      <c r="C7148" s="151" t="s">
        <v>15094</v>
      </c>
      <c r="D7148" s="151" t="s">
        <v>1400</v>
      </c>
      <c r="E7148" s="151" t="s">
        <v>1401</v>
      </c>
      <c r="F7148" s="151">
        <v>8</v>
      </c>
      <c r="G7148" s="151" t="s">
        <v>1141</v>
      </c>
      <c r="H7148" s="153">
        <v>3</v>
      </c>
      <c r="I7148" s="151">
        <v>3</v>
      </c>
      <c r="J7148" s="154" t="s">
        <v>1147</v>
      </c>
    </row>
    <row r="7149" spans="1:10" x14ac:dyDescent="0.3">
      <c r="A7149" s="151">
        <v>7148</v>
      </c>
      <c r="B7149" s="151" t="s">
        <v>15095</v>
      </c>
      <c r="C7149" s="151" t="s">
        <v>15096</v>
      </c>
      <c r="D7149" s="151" t="s">
        <v>14333</v>
      </c>
      <c r="E7149" s="151" t="s">
        <v>14334</v>
      </c>
      <c r="F7149" s="151">
        <v>8</v>
      </c>
      <c r="G7149" s="151" t="s">
        <v>1141</v>
      </c>
      <c r="H7149" s="153">
        <v>9</v>
      </c>
      <c r="I7149" s="151">
        <v>17</v>
      </c>
      <c r="J7149" s="154" t="s">
        <v>72</v>
      </c>
    </row>
    <row r="7150" spans="1:10" x14ac:dyDescent="0.3">
      <c r="A7150" s="151">
        <v>7149</v>
      </c>
      <c r="B7150" s="151" t="s">
        <v>15097</v>
      </c>
      <c r="C7150" s="151" t="s">
        <v>15098</v>
      </c>
      <c r="D7150" s="151" t="s">
        <v>1621</v>
      </c>
      <c r="E7150" s="151" t="s">
        <v>1622</v>
      </c>
      <c r="F7150" s="151">
        <v>8</v>
      </c>
      <c r="G7150" s="151" t="s">
        <v>1141</v>
      </c>
      <c r="H7150" s="153">
        <v>3</v>
      </c>
      <c r="I7150" s="151">
        <v>3</v>
      </c>
      <c r="J7150" s="154" t="s">
        <v>1147</v>
      </c>
    </row>
    <row r="7151" spans="1:10" x14ac:dyDescent="0.3">
      <c r="A7151" s="151">
        <v>7150</v>
      </c>
      <c r="B7151" s="151" t="s">
        <v>15099</v>
      </c>
      <c r="C7151" s="151" t="s">
        <v>15100</v>
      </c>
      <c r="D7151" s="151" t="s">
        <v>2189</v>
      </c>
      <c r="E7151" s="151" t="s">
        <v>2190</v>
      </c>
      <c r="F7151" s="151">
        <v>8</v>
      </c>
      <c r="G7151" s="151" t="s">
        <v>1141</v>
      </c>
      <c r="H7151" s="153">
        <v>3</v>
      </c>
      <c r="I7151" s="151">
        <v>3</v>
      </c>
      <c r="J7151" s="154" t="s">
        <v>1147</v>
      </c>
    </row>
    <row r="7152" spans="1:10" x14ac:dyDescent="0.3">
      <c r="A7152" s="151">
        <v>7151</v>
      </c>
      <c r="B7152" s="151" t="s">
        <v>15101</v>
      </c>
      <c r="C7152" s="151" t="s">
        <v>15102</v>
      </c>
      <c r="D7152" s="151" t="s">
        <v>1699</v>
      </c>
      <c r="E7152" s="151" t="s">
        <v>1700</v>
      </c>
      <c r="F7152" s="151">
        <v>8</v>
      </c>
      <c r="G7152" s="151" t="s">
        <v>1141</v>
      </c>
      <c r="H7152" s="153">
        <v>3</v>
      </c>
      <c r="I7152" s="151">
        <v>3</v>
      </c>
      <c r="J7152" s="154" t="s">
        <v>1147</v>
      </c>
    </row>
    <row r="7153" spans="1:10" x14ac:dyDescent="0.3">
      <c r="A7153" s="151">
        <v>7152</v>
      </c>
      <c r="B7153" s="151" t="s">
        <v>15103</v>
      </c>
      <c r="C7153" s="151" t="s">
        <v>15104</v>
      </c>
      <c r="D7153" s="151" t="s">
        <v>1933</v>
      </c>
      <c r="E7153" s="151" t="s">
        <v>1934</v>
      </c>
      <c r="F7153" s="151">
        <v>8</v>
      </c>
      <c r="G7153" s="151" t="s">
        <v>1141</v>
      </c>
      <c r="H7153" s="153">
        <v>2</v>
      </c>
      <c r="I7153" s="151">
        <v>2</v>
      </c>
      <c r="J7153" s="154" t="s">
        <v>1476</v>
      </c>
    </row>
    <row r="7154" spans="1:10" x14ac:dyDescent="0.3">
      <c r="A7154" s="151">
        <v>7153</v>
      </c>
      <c r="B7154" s="151" t="s">
        <v>15105</v>
      </c>
      <c r="C7154" s="151" t="s">
        <v>15106</v>
      </c>
      <c r="D7154" s="151" t="s">
        <v>2005</v>
      </c>
      <c r="E7154" s="151" t="s">
        <v>2006</v>
      </c>
      <c r="F7154" s="151">
        <v>8</v>
      </c>
      <c r="G7154" s="151" t="s">
        <v>1141</v>
      </c>
      <c r="H7154" s="153">
        <v>3</v>
      </c>
      <c r="I7154" s="151">
        <v>3</v>
      </c>
      <c r="J7154" s="154" t="s">
        <v>1147</v>
      </c>
    </row>
    <row r="7155" spans="1:10" x14ac:dyDescent="0.3">
      <c r="A7155" s="151">
        <v>7154</v>
      </c>
      <c r="B7155" s="151" t="s">
        <v>15107</v>
      </c>
      <c r="C7155" s="151" t="s">
        <v>15108</v>
      </c>
      <c r="D7155" s="151" t="s">
        <v>2125</v>
      </c>
      <c r="E7155" s="151" t="s">
        <v>2126</v>
      </c>
      <c r="F7155" s="151">
        <v>8</v>
      </c>
      <c r="G7155" s="151" t="s">
        <v>1141</v>
      </c>
      <c r="H7155" s="153">
        <v>3</v>
      </c>
      <c r="I7155" s="151">
        <v>3</v>
      </c>
      <c r="J7155" s="154" t="s">
        <v>1147</v>
      </c>
    </row>
    <row r="7156" spans="1:10" x14ac:dyDescent="0.3">
      <c r="A7156" s="151">
        <v>7155</v>
      </c>
      <c r="B7156" s="151" t="s">
        <v>15109</v>
      </c>
      <c r="C7156" s="151" t="s">
        <v>15110</v>
      </c>
      <c r="D7156" s="151" t="s">
        <v>2449</v>
      </c>
      <c r="E7156" s="151" t="s">
        <v>2450</v>
      </c>
      <c r="F7156" s="151">
        <v>8</v>
      </c>
      <c r="G7156" s="151" t="s">
        <v>1141</v>
      </c>
      <c r="H7156" s="153">
        <v>2</v>
      </c>
      <c r="I7156" s="151">
        <v>2</v>
      </c>
      <c r="J7156" s="154" t="s">
        <v>1476</v>
      </c>
    </row>
    <row r="7157" spans="1:10" x14ac:dyDescent="0.3">
      <c r="A7157" s="151">
        <v>7156</v>
      </c>
      <c r="B7157" s="151" t="s">
        <v>15111</v>
      </c>
      <c r="C7157" s="151" t="s">
        <v>15112</v>
      </c>
      <c r="D7157" s="151" t="s">
        <v>1145</v>
      </c>
      <c r="E7157" s="151" t="s">
        <v>1146</v>
      </c>
      <c r="F7157" s="151">
        <v>8</v>
      </c>
      <c r="G7157" s="151" t="s">
        <v>1141</v>
      </c>
      <c r="H7157" s="153">
        <v>3</v>
      </c>
      <c r="I7157" s="151">
        <v>3</v>
      </c>
      <c r="J7157" s="154" t="s">
        <v>1147</v>
      </c>
    </row>
    <row r="7158" spans="1:10" x14ac:dyDescent="0.3">
      <c r="A7158" s="151">
        <v>7157</v>
      </c>
      <c r="B7158" s="151" t="s">
        <v>15113</v>
      </c>
      <c r="C7158" s="151" t="s">
        <v>15114</v>
      </c>
      <c r="D7158" s="151" t="s">
        <v>2645</v>
      </c>
      <c r="E7158" s="151" t="s">
        <v>2646</v>
      </c>
      <c r="F7158" s="151">
        <v>8</v>
      </c>
      <c r="G7158" s="151" t="s">
        <v>1141</v>
      </c>
      <c r="H7158" s="153">
        <v>3</v>
      </c>
      <c r="I7158" s="151">
        <v>3</v>
      </c>
      <c r="J7158" s="154" t="s">
        <v>1147</v>
      </c>
    </row>
    <row r="7159" spans="1:10" x14ac:dyDescent="0.3">
      <c r="A7159" s="151">
        <v>7158</v>
      </c>
      <c r="B7159" s="151" t="s">
        <v>15115</v>
      </c>
      <c r="C7159" s="151" t="s">
        <v>15116</v>
      </c>
      <c r="D7159" s="151" t="s">
        <v>2379</v>
      </c>
      <c r="E7159" s="151" t="s">
        <v>2380</v>
      </c>
      <c r="F7159" s="151">
        <v>8</v>
      </c>
      <c r="G7159" s="151" t="s">
        <v>1141</v>
      </c>
      <c r="H7159" s="153">
        <v>2</v>
      </c>
      <c r="I7159" s="151">
        <v>2</v>
      </c>
      <c r="J7159" s="154" t="s">
        <v>1476</v>
      </c>
    </row>
    <row r="7160" spans="1:10" x14ac:dyDescent="0.3">
      <c r="A7160" s="151">
        <v>7159</v>
      </c>
      <c r="B7160" s="151" t="s">
        <v>15117</v>
      </c>
      <c r="C7160" s="151" t="s">
        <v>15118</v>
      </c>
      <c r="D7160" s="151" t="s">
        <v>2751</v>
      </c>
      <c r="E7160" s="151" t="s">
        <v>2752</v>
      </c>
      <c r="F7160" s="151">
        <v>8</v>
      </c>
      <c r="G7160" s="151" t="s">
        <v>1141</v>
      </c>
      <c r="H7160" s="153">
        <v>2</v>
      </c>
      <c r="I7160" s="151">
        <v>2</v>
      </c>
      <c r="J7160" s="154" t="s">
        <v>1476</v>
      </c>
    </row>
    <row r="7161" spans="1:10" x14ac:dyDescent="0.3">
      <c r="A7161" s="151">
        <v>7160</v>
      </c>
      <c r="B7161" s="151" t="s">
        <v>15119</v>
      </c>
      <c r="C7161" s="151" t="s">
        <v>15120</v>
      </c>
      <c r="D7161" s="151" t="s">
        <v>4391</v>
      </c>
      <c r="E7161" s="151" t="s">
        <v>4392</v>
      </c>
      <c r="F7161" s="151">
        <v>9</v>
      </c>
      <c r="G7161" s="151" t="s">
        <v>4182</v>
      </c>
      <c r="H7161" s="153">
        <v>4</v>
      </c>
      <c r="I7161" s="151">
        <v>4</v>
      </c>
      <c r="J7161" s="154" t="s">
        <v>552</v>
      </c>
    </row>
    <row r="7162" spans="1:10" x14ac:dyDescent="0.3">
      <c r="A7162" s="151">
        <v>7161</v>
      </c>
      <c r="B7162" s="151" t="s">
        <v>15121</v>
      </c>
      <c r="C7162" s="151" t="s">
        <v>15122</v>
      </c>
      <c r="D7162" s="151" t="s">
        <v>9443</v>
      </c>
      <c r="E7162" s="151" t="s">
        <v>9444</v>
      </c>
      <c r="F7162" s="151">
        <v>1</v>
      </c>
      <c r="G7162" s="151" t="s">
        <v>6757</v>
      </c>
      <c r="H7162" s="153">
        <v>9</v>
      </c>
      <c r="I7162" s="151">
        <v>17</v>
      </c>
      <c r="J7162" s="154" t="s">
        <v>72</v>
      </c>
    </row>
    <row r="7163" spans="1:10" x14ac:dyDescent="0.3">
      <c r="A7163" s="151">
        <v>7162</v>
      </c>
      <c r="B7163" s="151" t="s">
        <v>15123</v>
      </c>
      <c r="C7163" s="151" t="s">
        <v>15124</v>
      </c>
      <c r="D7163" s="151" t="s">
        <v>5067</v>
      </c>
      <c r="E7163" s="151" t="s">
        <v>5068</v>
      </c>
      <c r="F7163" s="151">
        <v>7</v>
      </c>
      <c r="G7163" s="151" t="s">
        <v>4820</v>
      </c>
      <c r="H7163" s="153">
        <v>5</v>
      </c>
      <c r="I7163" s="151">
        <v>7</v>
      </c>
      <c r="J7163" s="154" t="s">
        <v>182</v>
      </c>
    </row>
    <row r="7164" spans="1:10" x14ac:dyDescent="0.3">
      <c r="A7164" s="151">
        <v>7163</v>
      </c>
      <c r="B7164" s="151" t="s">
        <v>15125</v>
      </c>
      <c r="C7164" s="151" t="s">
        <v>15126</v>
      </c>
      <c r="D7164" s="151" t="s">
        <v>14431</v>
      </c>
      <c r="E7164" s="151" t="s">
        <v>14432</v>
      </c>
      <c r="F7164" s="151">
        <v>7</v>
      </c>
      <c r="G7164" s="151" t="s">
        <v>4820</v>
      </c>
      <c r="H7164" s="153">
        <v>6</v>
      </c>
      <c r="I7164" s="151">
        <v>9</v>
      </c>
      <c r="J7164" s="154" t="s">
        <v>277</v>
      </c>
    </row>
    <row r="7165" spans="1:10" x14ac:dyDescent="0.3">
      <c r="A7165" s="151">
        <v>7164</v>
      </c>
      <c r="B7165" s="151" t="s">
        <v>15127</v>
      </c>
      <c r="C7165" s="151" t="s">
        <v>15128</v>
      </c>
      <c r="D7165" s="151" t="s">
        <v>4818</v>
      </c>
      <c r="E7165" s="151" t="s">
        <v>4819</v>
      </c>
      <c r="F7165" s="151">
        <v>7</v>
      </c>
      <c r="G7165" s="151" t="s">
        <v>4820</v>
      </c>
      <c r="H7165" s="153">
        <v>4</v>
      </c>
      <c r="I7165" s="151">
        <v>5</v>
      </c>
      <c r="J7165" s="154" t="s">
        <v>552</v>
      </c>
    </row>
    <row r="7166" spans="1:10" x14ac:dyDescent="0.3">
      <c r="A7166" s="151">
        <v>7165</v>
      </c>
      <c r="B7166" s="151" t="s">
        <v>15129</v>
      </c>
      <c r="C7166" s="151" t="s">
        <v>15130</v>
      </c>
      <c r="D7166" s="151" t="s">
        <v>5315</v>
      </c>
      <c r="E7166" s="151" t="s">
        <v>5316</v>
      </c>
      <c r="F7166" s="151">
        <v>7</v>
      </c>
      <c r="G7166" s="151" t="s">
        <v>4820</v>
      </c>
      <c r="H7166" s="153">
        <v>5</v>
      </c>
      <c r="I7166" s="151">
        <v>7</v>
      </c>
      <c r="J7166" s="154" t="s">
        <v>182</v>
      </c>
    </row>
    <row r="7167" spans="1:10" x14ac:dyDescent="0.3">
      <c r="A7167" s="151">
        <v>7166</v>
      </c>
      <c r="B7167" s="151" t="s">
        <v>15131</v>
      </c>
      <c r="C7167" s="151" t="s">
        <v>15132</v>
      </c>
      <c r="D7167" s="151" t="s">
        <v>4818</v>
      </c>
      <c r="E7167" s="151" t="s">
        <v>4819</v>
      </c>
      <c r="F7167" s="151">
        <v>7</v>
      </c>
      <c r="G7167" s="151" t="s">
        <v>4820</v>
      </c>
      <c r="H7167" s="153">
        <v>4</v>
      </c>
      <c r="I7167" s="151">
        <v>5</v>
      </c>
      <c r="J7167" s="154" t="s">
        <v>552</v>
      </c>
    </row>
    <row r="7168" spans="1:10" x14ac:dyDescent="0.3">
      <c r="A7168" s="151">
        <v>7167</v>
      </c>
      <c r="B7168" s="151" t="s">
        <v>15133</v>
      </c>
      <c r="C7168" s="151" t="s">
        <v>15134</v>
      </c>
      <c r="D7168" s="151" t="s">
        <v>5239</v>
      </c>
      <c r="E7168" s="151" t="s">
        <v>5240</v>
      </c>
      <c r="F7168" s="151">
        <v>7</v>
      </c>
      <c r="G7168" s="151" t="s">
        <v>4820</v>
      </c>
      <c r="H7168" s="153">
        <v>5</v>
      </c>
      <c r="I7168" s="151">
        <v>7</v>
      </c>
      <c r="J7168" s="154" t="s">
        <v>182</v>
      </c>
    </row>
    <row r="7169" spans="1:10" x14ac:dyDescent="0.3">
      <c r="A7169" s="151">
        <v>7168</v>
      </c>
      <c r="B7169" s="151" t="s">
        <v>15135</v>
      </c>
      <c r="C7169" s="151" t="s">
        <v>15136</v>
      </c>
      <c r="D7169" s="151" t="s">
        <v>6143</v>
      </c>
      <c r="E7169" s="151" t="s">
        <v>6144</v>
      </c>
      <c r="F7169" s="151">
        <v>2</v>
      </c>
      <c r="G7169" s="151" t="s">
        <v>4525</v>
      </c>
      <c r="H7169" s="153">
        <v>6</v>
      </c>
      <c r="I7169" s="151">
        <v>8</v>
      </c>
      <c r="J7169" s="154" t="s">
        <v>277</v>
      </c>
    </row>
    <row r="7170" spans="1:10" x14ac:dyDescent="0.3">
      <c r="A7170" s="151">
        <v>7169</v>
      </c>
      <c r="B7170" s="151" t="s">
        <v>15137</v>
      </c>
      <c r="C7170" s="151" t="s">
        <v>15138</v>
      </c>
      <c r="D7170" s="151" t="s">
        <v>6181</v>
      </c>
      <c r="E7170" s="151" t="s">
        <v>6182</v>
      </c>
      <c r="F7170" s="151">
        <v>2</v>
      </c>
      <c r="G7170" s="151" t="s">
        <v>4525</v>
      </c>
      <c r="H7170" s="153">
        <v>6</v>
      </c>
      <c r="I7170" s="151">
        <v>8</v>
      </c>
      <c r="J7170" s="154" t="s">
        <v>277</v>
      </c>
    </row>
    <row r="7171" spans="1:10" x14ac:dyDescent="0.3">
      <c r="A7171" s="151">
        <v>7170</v>
      </c>
      <c r="B7171" s="151" t="s">
        <v>15139</v>
      </c>
      <c r="C7171" s="151" t="s">
        <v>15140</v>
      </c>
      <c r="D7171" s="151" t="s">
        <v>6463</v>
      </c>
      <c r="E7171" s="151" t="s">
        <v>6464</v>
      </c>
      <c r="F7171" s="151">
        <v>9</v>
      </c>
      <c r="G7171" s="151" t="s">
        <v>4182</v>
      </c>
      <c r="H7171" s="153">
        <v>6</v>
      </c>
      <c r="I7171" s="151">
        <v>8</v>
      </c>
      <c r="J7171" s="154" t="s">
        <v>277</v>
      </c>
    </row>
    <row r="7172" spans="1:10" x14ac:dyDescent="0.3">
      <c r="A7172" s="151">
        <v>7171</v>
      </c>
      <c r="B7172" s="151" t="s">
        <v>15141</v>
      </c>
      <c r="C7172" s="151" t="s">
        <v>15142</v>
      </c>
      <c r="D7172" s="151" t="s">
        <v>6527</v>
      </c>
      <c r="E7172" s="151" t="s">
        <v>6528</v>
      </c>
      <c r="F7172" s="151">
        <v>9</v>
      </c>
      <c r="G7172" s="151" t="s">
        <v>4182</v>
      </c>
      <c r="H7172" s="153">
        <v>6</v>
      </c>
      <c r="I7172" s="151">
        <v>8</v>
      </c>
      <c r="J7172" s="154" t="s">
        <v>277</v>
      </c>
    </row>
    <row r="7173" spans="1:10" x14ac:dyDescent="0.3">
      <c r="A7173" s="151">
        <v>7172</v>
      </c>
      <c r="B7173" s="151" t="s">
        <v>15143</v>
      </c>
      <c r="C7173" s="151" t="s">
        <v>15144</v>
      </c>
      <c r="D7173" s="151" t="s">
        <v>6820</v>
      </c>
      <c r="E7173" s="151" t="s">
        <v>6821</v>
      </c>
      <c r="F7173" s="151">
        <v>1</v>
      </c>
      <c r="G7173" s="151" t="s">
        <v>6757</v>
      </c>
      <c r="H7173" s="153">
        <v>6</v>
      </c>
      <c r="I7173" s="151">
        <v>8</v>
      </c>
      <c r="J7173" s="154" t="s">
        <v>277</v>
      </c>
    </row>
    <row r="7174" spans="1:10" x14ac:dyDescent="0.3">
      <c r="A7174" s="151">
        <v>7173</v>
      </c>
      <c r="B7174" s="151" t="s">
        <v>15145</v>
      </c>
      <c r="C7174" s="151" t="s">
        <v>15146</v>
      </c>
      <c r="D7174" s="151" t="s">
        <v>12099</v>
      </c>
      <c r="E7174" s="151" t="s">
        <v>12100</v>
      </c>
      <c r="F7174" s="151">
        <v>1</v>
      </c>
      <c r="G7174" s="151" t="s">
        <v>6757</v>
      </c>
      <c r="H7174" s="153">
        <v>9</v>
      </c>
      <c r="I7174" s="151">
        <v>17</v>
      </c>
      <c r="J7174" s="154" t="s">
        <v>72</v>
      </c>
    </row>
    <row r="7175" spans="1:10" x14ac:dyDescent="0.3">
      <c r="A7175" s="151">
        <v>7174</v>
      </c>
      <c r="B7175" s="151" t="s">
        <v>15147</v>
      </c>
      <c r="C7175" s="151" t="s">
        <v>15148</v>
      </c>
      <c r="D7175" s="151" t="s">
        <v>6820</v>
      </c>
      <c r="E7175" s="151" t="s">
        <v>6821</v>
      </c>
      <c r="F7175" s="151">
        <v>1</v>
      </c>
      <c r="G7175" s="151" t="s">
        <v>6757</v>
      </c>
      <c r="H7175" s="153">
        <v>6</v>
      </c>
      <c r="I7175" s="151">
        <v>8</v>
      </c>
      <c r="J7175" s="154" t="s">
        <v>277</v>
      </c>
    </row>
    <row r="7176" spans="1:10" x14ac:dyDescent="0.3">
      <c r="A7176" s="151">
        <v>7175</v>
      </c>
      <c r="B7176" s="151" t="s">
        <v>15149</v>
      </c>
      <c r="C7176" s="151" t="s">
        <v>15150</v>
      </c>
      <c r="D7176" s="151" t="s">
        <v>12191</v>
      </c>
      <c r="E7176" s="151" t="s">
        <v>12192</v>
      </c>
      <c r="F7176" s="151">
        <v>1</v>
      </c>
      <c r="G7176" s="151" t="s">
        <v>6757</v>
      </c>
      <c r="H7176" s="153">
        <v>6</v>
      </c>
      <c r="I7176" s="151">
        <v>8</v>
      </c>
      <c r="J7176" s="154" t="s">
        <v>277</v>
      </c>
    </row>
    <row r="7177" spans="1:10" x14ac:dyDescent="0.3">
      <c r="A7177" s="151">
        <v>7176</v>
      </c>
      <c r="B7177" s="151" t="s">
        <v>15151</v>
      </c>
      <c r="C7177" s="151" t="s">
        <v>15152</v>
      </c>
      <c r="D7177" s="151" t="s">
        <v>6820</v>
      </c>
      <c r="E7177" s="151" t="s">
        <v>6821</v>
      </c>
      <c r="F7177" s="151">
        <v>1</v>
      </c>
      <c r="G7177" s="151" t="s">
        <v>6757</v>
      </c>
      <c r="H7177" s="153">
        <v>6</v>
      </c>
      <c r="I7177" s="151">
        <v>8</v>
      </c>
      <c r="J7177" s="154" t="s">
        <v>277</v>
      </c>
    </row>
    <row r="7178" spans="1:10" x14ac:dyDescent="0.3">
      <c r="A7178" s="151">
        <v>7177</v>
      </c>
      <c r="B7178" s="151" t="s">
        <v>15153</v>
      </c>
      <c r="C7178" s="151" t="s">
        <v>15154</v>
      </c>
      <c r="D7178" s="151" t="s">
        <v>12029</v>
      </c>
      <c r="E7178" s="151" t="s">
        <v>12030</v>
      </c>
      <c r="F7178" s="151">
        <v>1</v>
      </c>
      <c r="G7178" s="151" t="s">
        <v>6757</v>
      </c>
      <c r="H7178" s="153">
        <v>6</v>
      </c>
      <c r="I7178" s="151">
        <v>8</v>
      </c>
      <c r="J7178" s="154" t="s">
        <v>277</v>
      </c>
    </row>
    <row r="7179" spans="1:10" x14ac:dyDescent="0.3">
      <c r="A7179" s="151">
        <v>7178</v>
      </c>
      <c r="B7179" s="151" t="s">
        <v>15155</v>
      </c>
      <c r="C7179" s="151" t="s">
        <v>15156</v>
      </c>
      <c r="D7179" s="151" t="s">
        <v>8241</v>
      </c>
      <c r="E7179" s="151" t="s">
        <v>8242</v>
      </c>
      <c r="F7179" s="151">
        <v>8</v>
      </c>
      <c r="G7179" s="151" t="s">
        <v>1141</v>
      </c>
      <c r="H7179" s="153">
        <v>6</v>
      </c>
      <c r="I7179" s="151">
        <v>10</v>
      </c>
      <c r="J7179" s="154" t="s">
        <v>277</v>
      </c>
    </row>
    <row r="7180" spans="1:10" x14ac:dyDescent="0.3">
      <c r="A7180" s="151">
        <v>7179</v>
      </c>
      <c r="B7180" s="151" t="s">
        <v>15157</v>
      </c>
      <c r="C7180" s="151" t="s">
        <v>15158</v>
      </c>
      <c r="D7180" s="151" t="s">
        <v>10835</v>
      </c>
      <c r="E7180" s="151" t="s">
        <v>10836</v>
      </c>
      <c r="F7180" s="151">
        <v>8</v>
      </c>
      <c r="G7180" s="151" t="s">
        <v>1141</v>
      </c>
      <c r="H7180" s="153">
        <v>6</v>
      </c>
      <c r="I7180" s="151">
        <v>10</v>
      </c>
      <c r="J7180" s="154" t="s">
        <v>277</v>
      </c>
    </row>
    <row r="7181" spans="1:10" x14ac:dyDescent="0.3">
      <c r="A7181" s="151">
        <v>7180</v>
      </c>
      <c r="B7181" s="151" t="s">
        <v>15159</v>
      </c>
      <c r="C7181" s="151" t="s">
        <v>15160</v>
      </c>
      <c r="D7181" s="151" t="s">
        <v>8555</v>
      </c>
      <c r="E7181" s="151" t="s">
        <v>8556</v>
      </c>
      <c r="F7181" s="151">
        <v>8</v>
      </c>
      <c r="G7181" s="151" t="s">
        <v>1141</v>
      </c>
      <c r="H7181" s="153">
        <v>9</v>
      </c>
      <c r="I7181" s="151">
        <v>17</v>
      </c>
      <c r="J7181" s="154" t="s">
        <v>72</v>
      </c>
    </row>
    <row r="7182" spans="1:10" x14ac:dyDescent="0.3">
      <c r="A7182" s="151">
        <v>7181</v>
      </c>
      <c r="B7182" s="151" t="s">
        <v>15161</v>
      </c>
      <c r="C7182" s="151" t="s">
        <v>15162</v>
      </c>
      <c r="D7182" s="151" t="s">
        <v>8597</v>
      </c>
      <c r="E7182" s="151" t="s">
        <v>8598</v>
      </c>
      <c r="F7182" s="151">
        <v>8</v>
      </c>
      <c r="G7182" s="151" t="s">
        <v>1141</v>
      </c>
      <c r="H7182" s="153">
        <v>7</v>
      </c>
      <c r="I7182" s="151">
        <v>14</v>
      </c>
      <c r="J7182" s="154" t="s">
        <v>75</v>
      </c>
    </row>
    <row r="7183" spans="1:10" x14ac:dyDescent="0.3">
      <c r="A7183" s="151">
        <v>7182</v>
      </c>
      <c r="B7183" s="151" t="s">
        <v>15163</v>
      </c>
      <c r="C7183" s="151" t="s">
        <v>15164</v>
      </c>
      <c r="D7183" s="151" t="s">
        <v>8671</v>
      </c>
      <c r="E7183" s="151" t="s">
        <v>8672</v>
      </c>
      <c r="F7183" s="151">
        <v>8</v>
      </c>
      <c r="G7183" s="151" t="s">
        <v>1141</v>
      </c>
      <c r="H7183" s="153">
        <v>9</v>
      </c>
      <c r="I7183" s="151">
        <v>17</v>
      </c>
      <c r="J7183" s="154" t="s">
        <v>72</v>
      </c>
    </row>
    <row r="7184" spans="1:10" x14ac:dyDescent="0.3">
      <c r="A7184" s="151">
        <v>7183</v>
      </c>
      <c r="B7184" s="151" t="s">
        <v>15165</v>
      </c>
      <c r="C7184" s="151" t="s">
        <v>15166</v>
      </c>
      <c r="D7184" s="151" t="s">
        <v>13929</v>
      </c>
      <c r="E7184" s="151" t="s">
        <v>13930</v>
      </c>
      <c r="F7184" s="151">
        <v>8</v>
      </c>
      <c r="G7184" s="151" t="s">
        <v>1141</v>
      </c>
      <c r="H7184" s="153">
        <v>9</v>
      </c>
      <c r="I7184" s="151">
        <v>17</v>
      </c>
      <c r="J7184" s="154" t="s">
        <v>88</v>
      </c>
    </row>
    <row r="7185" spans="1:10" x14ac:dyDescent="0.3">
      <c r="A7185" s="151">
        <v>7184</v>
      </c>
      <c r="B7185" s="151" t="s">
        <v>15167</v>
      </c>
      <c r="C7185" s="151" t="s">
        <v>15168</v>
      </c>
      <c r="D7185" s="151" t="s">
        <v>9287</v>
      </c>
      <c r="E7185" s="151" t="s">
        <v>9288</v>
      </c>
      <c r="F7185" s="151">
        <v>1</v>
      </c>
      <c r="G7185" s="151" t="s">
        <v>6757</v>
      </c>
      <c r="H7185" s="153">
        <v>6</v>
      </c>
      <c r="I7185" s="151">
        <v>8</v>
      </c>
      <c r="J7185" s="154" t="s">
        <v>277</v>
      </c>
    </row>
    <row r="7186" spans="1:10" x14ac:dyDescent="0.3">
      <c r="A7186" s="151">
        <v>7185</v>
      </c>
      <c r="B7186" s="151" t="s">
        <v>15169</v>
      </c>
      <c r="C7186" s="151" t="s">
        <v>15170</v>
      </c>
      <c r="D7186" s="151" t="s">
        <v>9391</v>
      </c>
      <c r="E7186" s="151" t="s">
        <v>9392</v>
      </c>
      <c r="F7186" s="151">
        <v>1</v>
      </c>
      <c r="G7186" s="151" t="s">
        <v>6757</v>
      </c>
      <c r="H7186" s="153">
        <v>6</v>
      </c>
      <c r="I7186" s="151">
        <v>8</v>
      </c>
      <c r="J7186" s="154" t="s">
        <v>277</v>
      </c>
    </row>
    <row r="7187" spans="1:10" x14ac:dyDescent="0.3">
      <c r="A7187" s="151">
        <v>7186</v>
      </c>
      <c r="B7187" s="151" t="s">
        <v>15171</v>
      </c>
      <c r="C7187" s="151" t="s">
        <v>15172</v>
      </c>
      <c r="D7187" s="151" t="s">
        <v>10699</v>
      </c>
      <c r="E7187" s="151" t="s">
        <v>10700</v>
      </c>
      <c r="F7187" s="151">
        <v>8</v>
      </c>
      <c r="G7187" s="151" t="s">
        <v>1141</v>
      </c>
      <c r="H7187" s="153">
        <v>6</v>
      </c>
      <c r="I7187" s="151">
        <v>10</v>
      </c>
      <c r="J7187" s="154" t="s">
        <v>277</v>
      </c>
    </row>
    <row r="7188" spans="1:10" x14ac:dyDescent="0.3">
      <c r="A7188" s="151">
        <v>7187</v>
      </c>
      <c r="B7188" s="151" t="s">
        <v>15173</v>
      </c>
      <c r="C7188" s="151" t="s">
        <v>15174</v>
      </c>
      <c r="D7188" s="151" t="s">
        <v>10835</v>
      </c>
      <c r="E7188" s="151" t="s">
        <v>10836</v>
      </c>
      <c r="F7188" s="151">
        <v>8</v>
      </c>
      <c r="G7188" s="151" t="s">
        <v>1141</v>
      </c>
      <c r="H7188" s="153">
        <v>6</v>
      </c>
      <c r="I7188" s="151">
        <v>10</v>
      </c>
      <c r="J7188" s="154" t="s">
        <v>277</v>
      </c>
    </row>
    <row r="7189" spans="1:10" x14ac:dyDescent="0.3">
      <c r="A7189" s="151">
        <v>7188</v>
      </c>
      <c r="B7189" s="151" t="s">
        <v>15175</v>
      </c>
      <c r="C7189" s="151" t="s">
        <v>15176</v>
      </c>
      <c r="D7189" s="151" t="s">
        <v>10835</v>
      </c>
      <c r="E7189" s="151" t="s">
        <v>10836</v>
      </c>
      <c r="F7189" s="151">
        <v>8</v>
      </c>
      <c r="G7189" s="151" t="s">
        <v>1141</v>
      </c>
      <c r="H7189" s="153">
        <v>6</v>
      </c>
      <c r="I7189" s="151">
        <v>10</v>
      </c>
      <c r="J7189" s="154" t="s">
        <v>277</v>
      </c>
    </row>
    <row r="7190" spans="1:10" x14ac:dyDescent="0.3">
      <c r="A7190" s="151">
        <v>7189</v>
      </c>
      <c r="B7190" s="151" t="s">
        <v>15177</v>
      </c>
      <c r="C7190" s="151" t="s">
        <v>15178</v>
      </c>
      <c r="D7190" s="151" t="s">
        <v>11519</v>
      </c>
      <c r="E7190" s="151" t="s">
        <v>11520</v>
      </c>
      <c r="F7190" s="151">
        <v>8</v>
      </c>
      <c r="G7190" s="151" t="s">
        <v>1141</v>
      </c>
      <c r="H7190" s="153">
        <v>9</v>
      </c>
      <c r="I7190" s="151">
        <v>17</v>
      </c>
      <c r="J7190" s="154" t="s">
        <v>72</v>
      </c>
    </row>
    <row r="7191" spans="1:10" x14ac:dyDescent="0.3">
      <c r="A7191" s="151">
        <v>7190</v>
      </c>
      <c r="B7191" s="151" t="s">
        <v>15179</v>
      </c>
      <c r="C7191" s="151" t="s">
        <v>15180</v>
      </c>
      <c r="D7191" s="151" t="s">
        <v>11647</v>
      </c>
      <c r="E7191" s="151" t="s">
        <v>11648</v>
      </c>
      <c r="F7191" s="151">
        <v>8</v>
      </c>
      <c r="G7191" s="151" t="s">
        <v>1141</v>
      </c>
      <c r="H7191" s="153">
        <v>9</v>
      </c>
      <c r="I7191" s="151">
        <v>17</v>
      </c>
      <c r="J7191" s="154" t="s">
        <v>72</v>
      </c>
    </row>
    <row r="7192" spans="1:10" x14ac:dyDescent="0.3">
      <c r="A7192" s="151">
        <v>7191</v>
      </c>
      <c r="B7192" s="151" t="s">
        <v>15181</v>
      </c>
      <c r="C7192" s="151" t="s">
        <v>15182</v>
      </c>
      <c r="D7192" s="151" t="s">
        <v>6898</v>
      </c>
      <c r="E7192" s="151" t="s">
        <v>6899</v>
      </c>
      <c r="F7192" s="151">
        <v>1</v>
      </c>
      <c r="G7192" s="151" t="s">
        <v>6757</v>
      </c>
      <c r="H7192" s="153">
        <v>6</v>
      </c>
      <c r="I7192" s="151">
        <v>8</v>
      </c>
      <c r="J7192" s="154" t="s">
        <v>277</v>
      </c>
    </row>
    <row r="7193" spans="1:10" x14ac:dyDescent="0.3">
      <c r="A7193" s="151">
        <v>7192</v>
      </c>
      <c r="B7193" s="151" t="s">
        <v>15183</v>
      </c>
      <c r="C7193" s="151" t="s">
        <v>15184</v>
      </c>
      <c r="D7193" s="151" t="s">
        <v>13141</v>
      </c>
      <c r="E7193" s="151" t="s">
        <v>13142</v>
      </c>
      <c r="F7193" s="151">
        <v>1</v>
      </c>
      <c r="G7193" s="151" t="s">
        <v>6757</v>
      </c>
      <c r="H7193" s="153">
        <v>6</v>
      </c>
      <c r="I7193" s="151">
        <v>8</v>
      </c>
      <c r="J7193" s="154" t="s">
        <v>277</v>
      </c>
    </row>
    <row r="7194" spans="1:10" x14ac:dyDescent="0.3">
      <c r="A7194" s="151">
        <v>7193</v>
      </c>
      <c r="B7194" s="151" t="s">
        <v>15185</v>
      </c>
      <c r="C7194" s="151" t="s">
        <v>15186</v>
      </c>
      <c r="D7194" s="151" t="s">
        <v>2817</v>
      </c>
      <c r="E7194" s="151" t="s">
        <v>2818</v>
      </c>
      <c r="F7194" s="151">
        <v>8</v>
      </c>
      <c r="G7194" s="151" t="s">
        <v>1141</v>
      </c>
      <c r="H7194" s="153">
        <v>3</v>
      </c>
      <c r="I7194" s="151">
        <v>3</v>
      </c>
      <c r="J7194" s="154" t="s">
        <v>1147</v>
      </c>
    </row>
    <row r="7195" spans="1:10" x14ac:dyDescent="0.3">
      <c r="A7195" s="151">
        <v>7194</v>
      </c>
      <c r="B7195" s="151" t="s">
        <v>15187</v>
      </c>
      <c r="C7195" s="151" t="s">
        <v>15188</v>
      </c>
      <c r="D7195" s="151" t="s">
        <v>14135</v>
      </c>
      <c r="E7195" s="151" t="s">
        <v>14136</v>
      </c>
      <c r="F7195" s="151">
        <v>8</v>
      </c>
      <c r="G7195" s="151" t="s">
        <v>1141</v>
      </c>
      <c r="H7195" s="153">
        <v>8</v>
      </c>
      <c r="I7195" s="151">
        <v>16</v>
      </c>
      <c r="J7195" s="154" t="s">
        <v>161</v>
      </c>
    </row>
    <row r="7196" spans="1:10" x14ac:dyDescent="0.3">
      <c r="A7196" s="151">
        <v>7195</v>
      </c>
      <c r="B7196" s="151" t="s">
        <v>15189</v>
      </c>
      <c r="C7196" s="151" t="s">
        <v>15190</v>
      </c>
      <c r="D7196" s="151" t="s">
        <v>10699</v>
      </c>
      <c r="E7196" s="151" t="s">
        <v>10700</v>
      </c>
      <c r="F7196" s="151">
        <v>8</v>
      </c>
      <c r="G7196" s="151" t="s">
        <v>1141</v>
      </c>
      <c r="H7196" s="153">
        <v>9</v>
      </c>
      <c r="I7196" s="151">
        <v>17</v>
      </c>
      <c r="J7196" s="154" t="s">
        <v>72</v>
      </c>
    </row>
    <row r="7197" spans="1:10" x14ac:dyDescent="0.3">
      <c r="A7197" s="151">
        <v>7196</v>
      </c>
      <c r="B7197" s="151" t="s">
        <v>15191</v>
      </c>
      <c r="C7197" s="151" t="s">
        <v>15192</v>
      </c>
      <c r="D7197" s="151" t="s">
        <v>14355</v>
      </c>
      <c r="E7197" s="151" t="s">
        <v>14356</v>
      </c>
      <c r="F7197" s="151">
        <v>8</v>
      </c>
      <c r="G7197" s="151" t="s">
        <v>1141</v>
      </c>
      <c r="H7197" s="153">
        <v>9</v>
      </c>
      <c r="I7197" s="151">
        <v>17</v>
      </c>
      <c r="J7197" s="154" t="s">
        <v>72</v>
      </c>
    </row>
    <row r="7198" spans="1:10" x14ac:dyDescent="0.3">
      <c r="A7198" s="151">
        <v>7197</v>
      </c>
      <c r="B7198" s="151" t="s">
        <v>15193</v>
      </c>
      <c r="C7198" s="151" t="s">
        <v>15194</v>
      </c>
      <c r="D7198" s="151" t="s">
        <v>7479</v>
      </c>
      <c r="E7198" s="151" t="s">
        <v>7480</v>
      </c>
      <c r="F7198" s="151">
        <v>5</v>
      </c>
      <c r="G7198" s="151" t="s">
        <v>7138</v>
      </c>
      <c r="H7198" s="153">
        <v>7</v>
      </c>
      <c r="I7198" s="151">
        <v>14</v>
      </c>
      <c r="J7198" s="154" t="s">
        <v>75</v>
      </c>
    </row>
    <row r="7199" spans="1:10" x14ac:dyDescent="0.3">
      <c r="A7199" s="151">
        <v>7198</v>
      </c>
      <c r="B7199" s="151" t="s">
        <v>15195</v>
      </c>
      <c r="C7199" s="151" t="s">
        <v>15196</v>
      </c>
      <c r="D7199" s="151" t="s">
        <v>4523</v>
      </c>
      <c r="E7199" s="151" t="s">
        <v>4524</v>
      </c>
      <c r="F7199" s="151">
        <v>2</v>
      </c>
      <c r="G7199" s="151" t="s">
        <v>4525</v>
      </c>
      <c r="H7199" s="153">
        <v>4</v>
      </c>
      <c r="I7199" s="151">
        <v>4</v>
      </c>
      <c r="J7199" s="154" t="s">
        <v>552</v>
      </c>
    </row>
    <row r="7200" spans="1:10" x14ac:dyDescent="0.3">
      <c r="A7200" s="151">
        <v>7199</v>
      </c>
      <c r="B7200" s="151" t="s">
        <v>15197</v>
      </c>
      <c r="C7200" s="151" t="s">
        <v>15198</v>
      </c>
      <c r="D7200" s="151" t="s">
        <v>4523</v>
      </c>
      <c r="E7200" s="151" t="s">
        <v>4524</v>
      </c>
      <c r="F7200" s="151">
        <v>2</v>
      </c>
      <c r="G7200" s="151" t="s">
        <v>4525</v>
      </c>
      <c r="H7200" s="153">
        <v>4</v>
      </c>
      <c r="I7200" s="151">
        <v>4</v>
      </c>
      <c r="J7200" s="154" t="s">
        <v>552</v>
      </c>
    </row>
    <row r="7201" spans="1:10" x14ac:dyDescent="0.3">
      <c r="A7201" s="151">
        <v>7200</v>
      </c>
      <c r="B7201" s="151" t="s">
        <v>15199</v>
      </c>
      <c r="C7201" s="151" t="s">
        <v>15200</v>
      </c>
      <c r="D7201" s="151" t="s">
        <v>4391</v>
      </c>
      <c r="E7201" s="151" t="s">
        <v>4392</v>
      </c>
      <c r="F7201" s="151">
        <v>9</v>
      </c>
      <c r="G7201" s="151" t="s">
        <v>4182</v>
      </c>
      <c r="H7201" s="153">
        <v>4</v>
      </c>
      <c r="I7201" s="151">
        <v>4</v>
      </c>
      <c r="J7201" s="154" t="s">
        <v>552</v>
      </c>
    </row>
    <row r="7202" spans="1:10" x14ac:dyDescent="0.3">
      <c r="A7202" s="151">
        <v>7201</v>
      </c>
      <c r="B7202" s="151" t="s">
        <v>15201</v>
      </c>
      <c r="C7202" s="151" t="s">
        <v>15202</v>
      </c>
      <c r="D7202" s="151" t="s">
        <v>4391</v>
      </c>
      <c r="E7202" s="151" t="s">
        <v>4392</v>
      </c>
      <c r="F7202" s="151">
        <v>9</v>
      </c>
      <c r="G7202" s="151" t="s">
        <v>4182</v>
      </c>
      <c r="H7202" s="153">
        <v>4</v>
      </c>
      <c r="I7202" s="151">
        <v>4</v>
      </c>
      <c r="J7202" s="154" t="s">
        <v>552</v>
      </c>
    </row>
    <row r="7203" spans="1:10" x14ac:dyDescent="0.3">
      <c r="A7203" s="151">
        <v>7202</v>
      </c>
      <c r="B7203" s="151" t="s">
        <v>15203</v>
      </c>
      <c r="C7203" s="151" t="s">
        <v>15204</v>
      </c>
      <c r="D7203" s="151" t="s">
        <v>7297</v>
      </c>
      <c r="E7203" s="151" t="s">
        <v>7298</v>
      </c>
      <c r="F7203" s="151">
        <v>5</v>
      </c>
      <c r="G7203" s="151" t="s">
        <v>7138</v>
      </c>
      <c r="H7203" s="153">
        <v>9</v>
      </c>
      <c r="I7203" s="151">
        <v>17</v>
      </c>
      <c r="J7203" s="154" t="s">
        <v>72</v>
      </c>
    </row>
    <row r="7204" spans="1:10" x14ac:dyDescent="0.3">
      <c r="A7204" s="151">
        <v>7203</v>
      </c>
      <c r="B7204" s="151" t="s">
        <v>15205</v>
      </c>
      <c r="C7204" s="151" t="s">
        <v>15206</v>
      </c>
      <c r="D7204" s="151" t="s">
        <v>7297</v>
      </c>
      <c r="E7204" s="151" t="s">
        <v>7298</v>
      </c>
      <c r="F7204" s="151">
        <v>5</v>
      </c>
      <c r="G7204" s="151" t="s">
        <v>7138</v>
      </c>
      <c r="H7204" s="153">
        <v>8</v>
      </c>
      <c r="I7204" s="151">
        <v>16</v>
      </c>
      <c r="J7204" s="154" t="s">
        <v>161</v>
      </c>
    </row>
    <row r="7205" spans="1:10" x14ac:dyDescent="0.3">
      <c r="A7205" s="151">
        <v>7204</v>
      </c>
      <c r="B7205" s="151" t="s">
        <v>15207</v>
      </c>
      <c r="C7205" s="151" t="s">
        <v>15208</v>
      </c>
      <c r="D7205" s="151" t="s">
        <v>7595</v>
      </c>
      <c r="E7205" s="151" t="s">
        <v>7596</v>
      </c>
      <c r="F7205" s="151">
        <v>5</v>
      </c>
      <c r="G7205" s="151" t="s">
        <v>7138</v>
      </c>
      <c r="H7205" s="153">
        <v>7</v>
      </c>
      <c r="I7205" s="151">
        <v>14</v>
      </c>
      <c r="J7205" s="154" t="s">
        <v>75</v>
      </c>
    </row>
    <row r="7206" spans="1:10" x14ac:dyDescent="0.3">
      <c r="A7206" s="151">
        <v>7205</v>
      </c>
      <c r="B7206" s="151" t="s">
        <v>15209</v>
      </c>
      <c r="C7206" s="151" t="s">
        <v>15210</v>
      </c>
      <c r="D7206" s="151" t="s">
        <v>7595</v>
      </c>
      <c r="E7206" s="151" t="s">
        <v>7596</v>
      </c>
      <c r="F7206" s="151">
        <v>5</v>
      </c>
      <c r="G7206" s="151" t="s">
        <v>7138</v>
      </c>
      <c r="H7206" s="153">
        <v>9</v>
      </c>
      <c r="I7206" s="151">
        <v>17</v>
      </c>
      <c r="J7206" s="154" t="s">
        <v>72</v>
      </c>
    </row>
    <row r="7207" spans="1:10" x14ac:dyDescent="0.3">
      <c r="A7207" s="151">
        <v>7206</v>
      </c>
      <c r="B7207" s="151" t="s">
        <v>15211</v>
      </c>
      <c r="C7207" s="151" t="s">
        <v>15212</v>
      </c>
      <c r="D7207" s="151" t="s">
        <v>7595</v>
      </c>
      <c r="E7207" s="151" t="s">
        <v>7596</v>
      </c>
      <c r="F7207" s="151">
        <v>5</v>
      </c>
      <c r="G7207" s="151" t="s">
        <v>7138</v>
      </c>
      <c r="H7207" s="153">
        <v>7</v>
      </c>
      <c r="I7207" s="151">
        <v>14</v>
      </c>
      <c r="J7207" s="154" t="s">
        <v>75</v>
      </c>
    </row>
    <row r="7208" spans="1:10" x14ac:dyDescent="0.3">
      <c r="A7208" s="151">
        <v>7207</v>
      </c>
      <c r="B7208" s="151" t="s">
        <v>15213</v>
      </c>
      <c r="C7208" s="151" t="s">
        <v>15214</v>
      </c>
      <c r="D7208" s="151" t="s">
        <v>6820</v>
      </c>
      <c r="E7208" s="151" t="s">
        <v>6821</v>
      </c>
      <c r="F7208" s="151">
        <v>1</v>
      </c>
      <c r="G7208" s="151" t="s">
        <v>6757</v>
      </c>
      <c r="H7208" s="153">
        <v>6</v>
      </c>
      <c r="I7208" s="151">
        <v>8</v>
      </c>
      <c r="J7208" s="154" t="s">
        <v>277</v>
      </c>
    </row>
    <row r="7209" spans="1:10" x14ac:dyDescent="0.3">
      <c r="A7209" s="151">
        <v>7208</v>
      </c>
      <c r="B7209" s="151" t="s">
        <v>15215</v>
      </c>
      <c r="C7209" s="151" t="s">
        <v>15216</v>
      </c>
      <c r="D7209" s="151" t="s">
        <v>6820</v>
      </c>
      <c r="E7209" s="151" t="s">
        <v>6821</v>
      </c>
      <c r="F7209" s="151">
        <v>1</v>
      </c>
      <c r="G7209" s="151" t="s">
        <v>6757</v>
      </c>
      <c r="H7209" s="153">
        <v>6</v>
      </c>
      <c r="I7209" s="151">
        <v>8</v>
      </c>
      <c r="J7209" s="154" t="s">
        <v>277</v>
      </c>
    </row>
    <row r="7210" spans="1:10" x14ac:dyDescent="0.3">
      <c r="A7210" s="151">
        <v>7209</v>
      </c>
      <c r="B7210" s="151" t="s">
        <v>15217</v>
      </c>
      <c r="C7210" s="151" t="s">
        <v>15218</v>
      </c>
      <c r="D7210" s="151" t="s">
        <v>5819</v>
      </c>
      <c r="E7210" s="151" t="s">
        <v>5820</v>
      </c>
      <c r="F7210" s="151">
        <v>9</v>
      </c>
      <c r="G7210" s="151" t="s">
        <v>4182</v>
      </c>
      <c r="H7210" s="153">
        <v>4</v>
      </c>
      <c r="I7210" s="151">
        <v>4</v>
      </c>
      <c r="J7210" s="154" t="s">
        <v>552</v>
      </c>
    </row>
    <row r="7211" spans="1:10" x14ac:dyDescent="0.3">
      <c r="A7211" s="151">
        <v>7210</v>
      </c>
      <c r="B7211" s="151" t="s">
        <v>15219</v>
      </c>
      <c r="C7211" s="151" t="s">
        <v>15220</v>
      </c>
      <c r="D7211" s="151" t="s">
        <v>2865</v>
      </c>
      <c r="E7211" s="151" t="s">
        <v>2866</v>
      </c>
      <c r="F7211" s="151">
        <v>8</v>
      </c>
      <c r="G7211" s="151" t="s">
        <v>1141</v>
      </c>
      <c r="H7211" s="153">
        <v>2</v>
      </c>
      <c r="I7211" s="151">
        <v>2</v>
      </c>
      <c r="J7211" s="154" t="s">
        <v>1476</v>
      </c>
    </row>
    <row r="7212" spans="1:10" x14ac:dyDescent="0.3">
      <c r="A7212" s="151">
        <v>7211</v>
      </c>
      <c r="B7212" s="151" t="s">
        <v>15221</v>
      </c>
      <c r="C7212" s="151" t="s">
        <v>15222</v>
      </c>
      <c r="D7212" s="151" t="s">
        <v>2865</v>
      </c>
      <c r="E7212" s="151" t="s">
        <v>2866</v>
      </c>
      <c r="F7212" s="151">
        <v>8</v>
      </c>
      <c r="G7212" s="151" t="s">
        <v>1141</v>
      </c>
      <c r="H7212" s="153">
        <v>2</v>
      </c>
      <c r="I7212" s="151">
        <v>2</v>
      </c>
      <c r="J7212" s="154" t="s">
        <v>1476</v>
      </c>
    </row>
    <row r="7213" spans="1:10" x14ac:dyDescent="0.3">
      <c r="A7213" s="151">
        <v>7212</v>
      </c>
      <c r="B7213" s="151" t="s">
        <v>15223</v>
      </c>
      <c r="C7213" s="151" t="s">
        <v>15224</v>
      </c>
      <c r="D7213" s="151" t="s">
        <v>11357</v>
      </c>
      <c r="E7213" s="151" t="s">
        <v>11358</v>
      </c>
      <c r="F7213" s="151">
        <v>8</v>
      </c>
      <c r="G7213" s="151" t="s">
        <v>1141</v>
      </c>
      <c r="H7213" s="153">
        <v>8</v>
      </c>
      <c r="I7213" s="151">
        <v>16</v>
      </c>
      <c r="J7213" s="154" t="s">
        <v>161</v>
      </c>
    </row>
    <row r="7214" spans="1:10" x14ac:dyDescent="0.3">
      <c r="A7214" s="151">
        <v>7213</v>
      </c>
      <c r="B7214" s="151" t="s">
        <v>15225</v>
      </c>
      <c r="C7214" s="151" t="s">
        <v>15226</v>
      </c>
      <c r="D7214" s="151" t="s">
        <v>11357</v>
      </c>
      <c r="E7214" s="151" t="s">
        <v>11358</v>
      </c>
      <c r="F7214" s="151">
        <v>8</v>
      </c>
      <c r="G7214" s="151" t="s">
        <v>1141</v>
      </c>
      <c r="H7214" s="153">
        <v>8</v>
      </c>
      <c r="I7214" s="151">
        <v>16</v>
      </c>
      <c r="J7214" s="154" t="s">
        <v>161</v>
      </c>
    </row>
    <row r="7215" spans="1:10" x14ac:dyDescent="0.3">
      <c r="A7215" s="151">
        <v>7214</v>
      </c>
      <c r="B7215" s="151" t="s">
        <v>15227</v>
      </c>
      <c r="C7215" s="151" t="s">
        <v>15228</v>
      </c>
      <c r="D7215" s="151" t="s">
        <v>9975</v>
      </c>
      <c r="E7215" s="151" t="s">
        <v>9976</v>
      </c>
      <c r="F7215" s="151">
        <v>8</v>
      </c>
      <c r="G7215" s="151" t="s">
        <v>1141</v>
      </c>
      <c r="H7215" s="153">
        <v>7</v>
      </c>
      <c r="I7215" s="151">
        <v>14</v>
      </c>
      <c r="J7215" s="154" t="s">
        <v>75</v>
      </c>
    </row>
    <row r="7216" spans="1:10" x14ac:dyDescent="0.3">
      <c r="A7216" s="151">
        <v>7215</v>
      </c>
      <c r="B7216" s="151" t="s">
        <v>15229</v>
      </c>
      <c r="C7216" s="151" t="s">
        <v>15230</v>
      </c>
      <c r="D7216" s="151" t="s">
        <v>9975</v>
      </c>
      <c r="E7216" s="151" t="s">
        <v>9976</v>
      </c>
      <c r="F7216" s="151">
        <v>8</v>
      </c>
      <c r="G7216" s="151" t="s">
        <v>1141</v>
      </c>
      <c r="H7216" s="153">
        <v>7</v>
      </c>
      <c r="I7216" s="151">
        <v>14</v>
      </c>
      <c r="J7216" s="154" t="s">
        <v>75</v>
      </c>
    </row>
    <row r="7217" spans="1:10" x14ac:dyDescent="0.3">
      <c r="A7217" s="151">
        <v>7216</v>
      </c>
      <c r="B7217" s="151" t="s">
        <v>15231</v>
      </c>
      <c r="C7217" s="151" t="s">
        <v>15232</v>
      </c>
      <c r="D7217" s="151" t="s">
        <v>7767</v>
      </c>
      <c r="E7217" s="151" t="s">
        <v>7768</v>
      </c>
      <c r="F7217" s="151">
        <v>8</v>
      </c>
      <c r="G7217" s="151" t="s">
        <v>1141</v>
      </c>
      <c r="H7217" s="153">
        <v>8</v>
      </c>
      <c r="I7217" s="151">
        <v>16</v>
      </c>
      <c r="J7217" s="154" t="s">
        <v>161</v>
      </c>
    </row>
    <row r="7218" spans="1:10" x14ac:dyDescent="0.3">
      <c r="A7218" s="151">
        <v>7217</v>
      </c>
      <c r="B7218" s="151" t="s">
        <v>15233</v>
      </c>
      <c r="C7218" s="151" t="s">
        <v>15234</v>
      </c>
      <c r="D7218" s="151" t="s">
        <v>3340</v>
      </c>
      <c r="E7218" s="151" t="s">
        <v>3341</v>
      </c>
      <c r="F7218" s="151">
        <v>3</v>
      </c>
      <c r="G7218" s="151" t="s">
        <v>3113</v>
      </c>
      <c r="H7218" s="153">
        <v>5</v>
      </c>
      <c r="I7218" s="151">
        <v>7</v>
      </c>
      <c r="J7218" s="154" t="s">
        <v>182</v>
      </c>
    </row>
    <row r="7219" spans="1:10" x14ac:dyDescent="0.3">
      <c r="A7219" s="151">
        <v>7218</v>
      </c>
      <c r="B7219" s="151" t="s">
        <v>15235</v>
      </c>
      <c r="C7219" s="151" t="s">
        <v>15236</v>
      </c>
      <c r="D7219" s="151" t="s">
        <v>5819</v>
      </c>
      <c r="E7219" s="151" t="s">
        <v>5820</v>
      </c>
      <c r="F7219" s="151">
        <v>9</v>
      </c>
      <c r="G7219" s="151" t="s">
        <v>4182</v>
      </c>
      <c r="H7219" s="153">
        <v>4</v>
      </c>
      <c r="I7219" s="151">
        <v>4</v>
      </c>
      <c r="J7219" s="154" t="s">
        <v>552</v>
      </c>
    </row>
    <row r="7220" spans="1:10" x14ac:dyDescent="0.3">
      <c r="A7220" s="151">
        <v>7219</v>
      </c>
      <c r="B7220" s="151" t="s">
        <v>15237</v>
      </c>
      <c r="C7220" s="151" t="s">
        <v>15238</v>
      </c>
      <c r="D7220" s="151" t="s">
        <v>12613</v>
      </c>
      <c r="E7220" s="151" t="s">
        <v>12614</v>
      </c>
      <c r="F7220" s="151">
        <v>1</v>
      </c>
      <c r="G7220" s="151" t="s">
        <v>6757</v>
      </c>
      <c r="H7220" s="153">
        <v>8</v>
      </c>
      <c r="I7220" s="151">
        <v>16</v>
      </c>
      <c r="J7220" s="154" t="s">
        <v>161</v>
      </c>
    </row>
    <row r="7221" spans="1:10" x14ac:dyDescent="0.3">
      <c r="A7221" s="151">
        <v>7220</v>
      </c>
      <c r="B7221" s="151" t="s">
        <v>15239</v>
      </c>
      <c r="C7221" s="151" t="s">
        <v>15240</v>
      </c>
      <c r="D7221" s="151" t="s">
        <v>12613</v>
      </c>
      <c r="E7221" s="151" t="s">
        <v>12614</v>
      </c>
      <c r="F7221" s="151">
        <v>1</v>
      </c>
      <c r="G7221" s="151" t="s">
        <v>6757</v>
      </c>
      <c r="H7221" s="153">
        <v>8</v>
      </c>
      <c r="I7221" s="151">
        <v>16</v>
      </c>
      <c r="J7221" s="154" t="s">
        <v>161</v>
      </c>
    </row>
    <row r="7222" spans="1:10" x14ac:dyDescent="0.3">
      <c r="A7222" s="151">
        <v>7221</v>
      </c>
      <c r="B7222" s="151" t="s">
        <v>15241</v>
      </c>
      <c r="C7222" s="151" t="s">
        <v>15242</v>
      </c>
      <c r="D7222" s="151" t="s">
        <v>12201</v>
      </c>
      <c r="E7222" s="151" t="s">
        <v>12202</v>
      </c>
      <c r="F7222" s="151">
        <v>1</v>
      </c>
      <c r="G7222" s="151" t="s">
        <v>6757</v>
      </c>
      <c r="H7222" s="153">
        <v>9</v>
      </c>
      <c r="I7222" s="151">
        <v>17</v>
      </c>
      <c r="J7222" s="154" t="s">
        <v>72</v>
      </c>
    </row>
    <row r="7223" spans="1:10" x14ac:dyDescent="0.3">
      <c r="A7223" s="151">
        <v>7222</v>
      </c>
      <c r="B7223" s="151" t="s">
        <v>15243</v>
      </c>
      <c r="C7223" s="151" t="s">
        <v>15244</v>
      </c>
      <c r="D7223" s="151" t="s">
        <v>12201</v>
      </c>
      <c r="E7223" s="151" t="s">
        <v>12202</v>
      </c>
      <c r="F7223" s="151">
        <v>1</v>
      </c>
      <c r="G7223" s="151" t="s">
        <v>6757</v>
      </c>
      <c r="H7223" s="153">
        <v>8</v>
      </c>
      <c r="I7223" s="151">
        <v>16</v>
      </c>
      <c r="J7223" s="154" t="s">
        <v>161</v>
      </c>
    </row>
    <row r="7224" spans="1:10" x14ac:dyDescent="0.3">
      <c r="A7224" s="151">
        <v>7223</v>
      </c>
      <c r="B7224" s="151" t="s">
        <v>15245</v>
      </c>
      <c r="C7224" s="151" t="s">
        <v>15246</v>
      </c>
      <c r="D7224" s="151" t="s">
        <v>12277</v>
      </c>
      <c r="E7224" s="151" t="s">
        <v>12278</v>
      </c>
      <c r="F7224" s="151">
        <v>1</v>
      </c>
      <c r="G7224" s="151" t="s">
        <v>6757</v>
      </c>
      <c r="H7224" s="153">
        <v>7</v>
      </c>
      <c r="I7224" s="151">
        <v>12</v>
      </c>
      <c r="J7224" s="154" t="s">
        <v>75</v>
      </c>
    </row>
    <row r="7225" spans="1:10" x14ac:dyDescent="0.3">
      <c r="A7225" s="151">
        <v>7224</v>
      </c>
      <c r="B7225" s="151" t="s">
        <v>15247</v>
      </c>
      <c r="C7225" s="151" t="s">
        <v>15248</v>
      </c>
      <c r="D7225" s="151" t="s">
        <v>12277</v>
      </c>
      <c r="E7225" s="151" t="s">
        <v>12278</v>
      </c>
      <c r="F7225" s="151">
        <v>1</v>
      </c>
      <c r="G7225" s="151" t="s">
        <v>6757</v>
      </c>
      <c r="H7225" s="153">
        <v>7</v>
      </c>
      <c r="I7225" s="151">
        <v>12</v>
      </c>
      <c r="J7225" s="154" t="s">
        <v>75</v>
      </c>
    </row>
    <row r="7226" spans="1:10" x14ac:dyDescent="0.3">
      <c r="A7226" s="151">
        <v>7225</v>
      </c>
      <c r="B7226" s="151" t="s">
        <v>15249</v>
      </c>
      <c r="C7226" s="151" t="s">
        <v>15250</v>
      </c>
      <c r="D7226" s="151" t="s">
        <v>4391</v>
      </c>
      <c r="E7226" s="151" t="s">
        <v>4392</v>
      </c>
      <c r="F7226" s="151">
        <v>9</v>
      </c>
      <c r="G7226" s="151" t="s">
        <v>4182</v>
      </c>
      <c r="H7226" s="153">
        <v>4</v>
      </c>
      <c r="I7226" s="151">
        <v>4</v>
      </c>
      <c r="J7226" s="154" t="s">
        <v>552</v>
      </c>
    </row>
    <row r="7227" spans="1:10" x14ac:dyDescent="0.3">
      <c r="A7227" s="151">
        <v>7226</v>
      </c>
      <c r="B7227" s="151" t="s">
        <v>15251</v>
      </c>
      <c r="C7227" s="151" t="s">
        <v>15252</v>
      </c>
      <c r="D7227" s="151" t="s">
        <v>4391</v>
      </c>
      <c r="E7227" s="151" t="s">
        <v>4392</v>
      </c>
      <c r="F7227" s="151">
        <v>9</v>
      </c>
      <c r="G7227" s="151" t="s">
        <v>4182</v>
      </c>
      <c r="H7227" s="153">
        <v>4</v>
      </c>
      <c r="I7227" s="151">
        <v>4</v>
      </c>
      <c r="J7227" s="154" t="s">
        <v>552</v>
      </c>
    </row>
    <row r="7228" spans="1:10" x14ac:dyDescent="0.3">
      <c r="A7228" s="151">
        <v>7227</v>
      </c>
      <c r="B7228" s="151" t="s">
        <v>15253</v>
      </c>
      <c r="C7228" s="151" t="s">
        <v>15254</v>
      </c>
      <c r="D7228" s="151" t="s">
        <v>12987</v>
      </c>
      <c r="E7228" s="151" t="s">
        <v>12988</v>
      </c>
      <c r="F7228" s="151">
        <v>9</v>
      </c>
      <c r="G7228" s="151" t="s">
        <v>4182</v>
      </c>
      <c r="H7228" s="153">
        <v>9</v>
      </c>
      <c r="I7228" s="151">
        <v>17</v>
      </c>
      <c r="J7228" s="154" t="s">
        <v>72</v>
      </c>
    </row>
    <row r="7229" spans="1:10" x14ac:dyDescent="0.3">
      <c r="A7229" s="151">
        <v>7228</v>
      </c>
      <c r="B7229" s="151" t="s">
        <v>15255</v>
      </c>
      <c r="C7229" s="151" t="s">
        <v>15256</v>
      </c>
      <c r="D7229" s="151" t="s">
        <v>11797</v>
      </c>
      <c r="E7229" s="151" t="s">
        <v>11798</v>
      </c>
      <c r="F7229" s="151">
        <v>3</v>
      </c>
      <c r="G7229" s="151" t="s">
        <v>3113</v>
      </c>
      <c r="H7229" s="153">
        <v>8</v>
      </c>
      <c r="I7229" s="151">
        <v>16</v>
      </c>
      <c r="J7229" s="154" t="s">
        <v>161</v>
      </c>
    </row>
    <row r="7230" spans="1:10" x14ac:dyDescent="0.3">
      <c r="A7230" s="151">
        <v>7229</v>
      </c>
      <c r="B7230" s="151" t="s">
        <v>15257</v>
      </c>
      <c r="C7230" s="151" t="s">
        <v>15258</v>
      </c>
      <c r="D7230" s="151" t="s">
        <v>9421</v>
      </c>
      <c r="E7230" s="151" t="s">
        <v>9422</v>
      </c>
      <c r="F7230" s="151">
        <v>1</v>
      </c>
      <c r="G7230" s="151" t="s">
        <v>6757</v>
      </c>
      <c r="H7230" s="153">
        <v>9</v>
      </c>
      <c r="I7230" s="151">
        <v>17</v>
      </c>
      <c r="J7230" s="154" t="s">
        <v>72</v>
      </c>
    </row>
    <row r="7231" spans="1:10" x14ac:dyDescent="0.3">
      <c r="A7231" s="151">
        <v>7230</v>
      </c>
      <c r="B7231" s="151" t="s">
        <v>15259</v>
      </c>
      <c r="C7231" s="151" t="s">
        <v>15260</v>
      </c>
      <c r="D7231" s="151" t="s">
        <v>8761</v>
      </c>
      <c r="E7231" s="151" t="s">
        <v>8762</v>
      </c>
      <c r="F7231" s="151">
        <v>8</v>
      </c>
      <c r="G7231" s="151" t="s">
        <v>1141</v>
      </c>
      <c r="H7231" s="153">
        <v>9</v>
      </c>
      <c r="I7231" s="151">
        <v>17</v>
      </c>
      <c r="J7231" s="154" t="s">
        <v>72</v>
      </c>
    </row>
    <row r="7232" spans="1:10" x14ac:dyDescent="0.3">
      <c r="A7232" s="151">
        <v>7231</v>
      </c>
      <c r="B7232" s="151" t="s">
        <v>15261</v>
      </c>
      <c r="C7232" s="151" t="s">
        <v>15262</v>
      </c>
      <c r="D7232" s="151" t="s">
        <v>8761</v>
      </c>
      <c r="E7232" s="151" t="s">
        <v>8762</v>
      </c>
      <c r="F7232" s="151">
        <v>8</v>
      </c>
      <c r="G7232" s="151" t="s">
        <v>1141</v>
      </c>
      <c r="H7232" s="153">
        <v>9</v>
      </c>
      <c r="I7232" s="151">
        <v>17</v>
      </c>
      <c r="J7232" s="154" t="s">
        <v>72</v>
      </c>
    </row>
    <row r="7233" spans="1:10" x14ac:dyDescent="0.3">
      <c r="A7233" s="151">
        <v>7232</v>
      </c>
      <c r="B7233" s="151" t="s">
        <v>15263</v>
      </c>
      <c r="C7233" s="151" t="s">
        <v>15264</v>
      </c>
      <c r="D7233" s="151" t="s">
        <v>5819</v>
      </c>
      <c r="E7233" s="151" t="s">
        <v>5820</v>
      </c>
      <c r="F7233" s="151">
        <v>9</v>
      </c>
      <c r="G7233" s="151" t="s">
        <v>4182</v>
      </c>
      <c r="H7233" s="153">
        <v>4</v>
      </c>
      <c r="I7233" s="151">
        <v>4</v>
      </c>
      <c r="J7233" s="154" t="s">
        <v>552</v>
      </c>
    </row>
    <row r="7234" spans="1:10" x14ac:dyDescent="0.3">
      <c r="A7234" s="151">
        <v>7233</v>
      </c>
      <c r="B7234" s="151" t="s">
        <v>15265</v>
      </c>
      <c r="C7234" s="151" t="s">
        <v>15266</v>
      </c>
      <c r="D7234" s="151" t="s">
        <v>5819</v>
      </c>
      <c r="E7234" s="151" t="s">
        <v>5820</v>
      </c>
      <c r="F7234" s="151">
        <v>9</v>
      </c>
      <c r="G7234" s="151" t="s">
        <v>4182</v>
      </c>
      <c r="H7234" s="153">
        <v>4</v>
      </c>
      <c r="I7234" s="151">
        <v>4</v>
      </c>
      <c r="J7234" s="154" t="s">
        <v>552</v>
      </c>
    </row>
    <row r="7235" spans="1:10" x14ac:dyDescent="0.3">
      <c r="A7235" s="151">
        <v>7234</v>
      </c>
      <c r="B7235" s="151" t="s">
        <v>15267</v>
      </c>
      <c r="C7235" s="151" t="s">
        <v>15268</v>
      </c>
      <c r="D7235" s="151" t="s">
        <v>7645</v>
      </c>
      <c r="E7235" s="151" t="s">
        <v>7646</v>
      </c>
      <c r="F7235" s="151">
        <v>8</v>
      </c>
      <c r="G7235" s="151" t="s">
        <v>1141</v>
      </c>
      <c r="H7235" s="153">
        <v>7</v>
      </c>
      <c r="I7235" s="151">
        <v>14</v>
      </c>
      <c r="J7235" s="154" t="s">
        <v>75</v>
      </c>
    </row>
    <row r="7236" spans="1:10" x14ac:dyDescent="0.3">
      <c r="A7236" s="151">
        <v>7235</v>
      </c>
      <c r="B7236" s="151" t="s">
        <v>15269</v>
      </c>
      <c r="C7236" s="151" t="s">
        <v>15270</v>
      </c>
      <c r="D7236" s="151" t="s">
        <v>7645</v>
      </c>
      <c r="E7236" s="151" t="s">
        <v>7646</v>
      </c>
      <c r="F7236" s="151">
        <v>8</v>
      </c>
      <c r="G7236" s="151" t="s">
        <v>1141</v>
      </c>
      <c r="H7236" s="153">
        <v>9</v>
      </c>
      <c r="I7236" s="151">
        <v>17</v>
      </c>
      <c r="J7236" s="154" t="s">
        <v>72</v>
      </c>
    </row>
    <row r="7237" spans="1:10" x14ac:dyDescent="0.3">
      <c r="A7237" s="151">
        <v>7236</v>
      </c>
      <c r="B7237" s="151" t="s">
        <v>15271</v>
      </c>
      <c r="C7237" s="151" t="s">
        <v>15272</v>
      </c>
      <c r="D7237" s="151" t="s">
        <v>11549</v>
      </c>
      <c r="E7237" s="151" t="s">
        <v>11550</v>
      </c>
      <c r="F7237" s="151">
        <v>8</v>
      </c>
      <c r="G7237" s="151" t="s">
        <v>1141</v>
      </c>
      <c r="H7237" s="153">
        <v>8</v>
      </c>
      <c r="I7237" s="151">
        <v>16</v>
      </c>
      <c r="J7237" s="154" t="s">
        <v>161</v>
      </c>
    </row>
    <row r="7238" spans="1:10" x14ac:dyDescent="0.3">
      <c r="A7238" s="151">
        <v>7237</v>
      </c>
      <c r="B7238" s="151" t="s">
        <v>15273</v>
      </c>
      <c r="C7238" s="151" t="s">
        <v>15274</v>
      </c>
      <c r="D7238" s="151" t="s">
        <v>11549</v>
      </c>
      <c r="E7238" s="151" t="s">
        <v>11550</v>
      </c>
      <c r="F7238" s="151">
        <v>8</v>
      </c>
      <c r="G7238" s="151" t="s">
        <v>1141</v>
      </c>
      <c r="H7238" s="153">
        <v>8</v>
      </c>
      <c r="I7238" s="151">
        <v>16</v>
      </c>
      <c r="J7238" s="154" t="s">
        <v>161</v>
      </c>
    </row>
    <row r="7239" spans="1:10" x14ac:dyDescent="0.3">
      <c r="A7239" s="151">
        <v>7238</v>
      </c>
      <c r="B7239" s="151" t="s">
        <v>15275</v>
      </c>
      <c r="C7239" s="151" t="s">
        <v>15276</v>
      </c>
      <c r="D7239" s="151" t="s">
        <v>11703</v>
      </c>
      <c r="E7239" s="151" t="s">
        <v>11704</v>
      </c>
      <c r="F7239" s="151">
        <v>3</v>
      </c>
      <c r="G7239" s="151" t="s">
        <v>3113</v>
      </c>
      <c r="H7239" s="153">
        <v>7</v>
      </c>
      <c r="I7239" s="151">
        <v>13</v>
      </c>
      <c r="J7239" s="154" t="s">
        <v>75</v>
      </c>
    </row>
    <row r="7240" spans="1:10" x14ac:dyDescent="0.3">
      <c r="A7240" s="151">
        <v>7239</v>
      </c>
      <c r="B7240" s="151" t="s">
        <v>15277</v>
      </c>
      <c r="C7240" s="151" t="s">
        <v>15278</v>
      </c>
      <c r="D7240" s="151" t="s">
        <v>2005</v>
      </c>
      <c r="E7240" s="151" t="s">
        <v>2006</v>
      </c>
      <c r="F7240" s="151">
        <v>8</v>
      </c>
      <c r="G7240" s="151" t="s">
        <v>1141</v>
      </c>
      <c r="H7240" s="153">
        <v>3</v>
      </c>
      <c r="I7240" s="151">
        <v>3</v>
      </c>
      <c r="J7240" s="154" t="s">
        <v>1147</v>
      </c>
    </row>
    <row r="7241" spans="1:10" x14ac:dyDescent="0.3">
      <c r="A7241" s="151">
        <v>7240</v>
      </c>
      <c r="B7241" s="151" t="s">
        <v>15279</v>
      </c>
      <c r="C7241" s="151" t="s">
        <v>15280</v>
      </c>
      <c r="D7241" s="151" t="s">
        <v>7513</v>
      </c>
      <c r="E7241" s="151" t="s">
        <v>7514</v>
      </c>
      <c r="F7241" s="151">
        <v>5</v>
      </c>
      <c r="G7241" s="151" t="s">
        <v>7138</v>
      </c>
      <c r="H7241" s="153">
        <v>6</v>
      </c>
      <c r="I7241" s="151">
        <v>10</v>
      </c>
      <c r="J7241" s="154" t="s">
        <v>277</v>
      </c>
    </row>
    <row r="7242" spans="1:10" x14ac:dyDescent="0.3">
      <c r="A7242" s="151">
        <v>7241</v>
      </c>
      <c r="B7242" s="151" t="s">
        <v>15281</v>
      </c>
      <c r="C7242" s="151" t="s">
        <v>15282</v>
      </c>
      <c r="D7242" s="151" t="s">
        <v>11915</v>
      </c>
      <c r="E7242" s="151" t="s">
        <v>11916</v>
      </c>
      <c r="F7242" s="151">
        <v>3</v>
      </c>
      <c r="G7242" s="151" t="s">
        <v>3113</v>
      </c>
      <c r="H7242" s="153">
        <v>8</v>
      </c>
      <c r="I7242" s="151">
        <v>16</v>
      </c>
      <c r="J7242" s="154" t="s">
        <v>161</v>
      </c>
    </row>
    <row r="7243" spans="1:10" x14ac:dyDescent="0.3">
      <c r="A7243" s="151">
        <v>7242</v>
      </c>
      <c r="B7243" s="151" t="s">
        <v>15283</v>
      </c>
      <c r="C7243" s="151" t="s">
        <v>15284</v>
      </c>
      <c r="D7243" s="151" t="s">
        <v>7513</v>
      </c>
      <c r="E7243" s="151" t="s">
        <v>7514</v>
      </c>
      <c r="F7243" s="151">
        <v>5</v>
      </c>
      <c r="G7243" s="151" t="s">
        <v>7138</v>
      </c>
      <c r="H7243" s="153">
        <v>6</v>
      </c>
      <c r="I7243" s="151">
        <v>10</v>
      </c>
      <c r="J7243" s="154" t="s">
        <v>277</v>
      </c>
    </row>
    <row r="7244" spans="1:10" x14ac:dyDescent="0.3">
      <c r="A7244" s="151">
        <v>7243</v>
      </c>
      <c r="B7244" s="151" t="s">
        <v>15285</v>
      </c>
      <c r="C7244" s="151" t="s">
        <v>15286</v>
      </c>
      <c r="D7244" s="151" t="s">
        <v>13379</v>
      </c>
      <c r="E7244" s="151" t="s">
        <v>13380</v>
      </c>
      <c r="F7244" s="151">
        <v>8</v>
      </c>
      <c r="G7244" s="151" t="s">
        <v>1141</v>
      </c>
      <c r="H7244" s="153">
        <v>9</v>
      </c>
      <c r="I7244" s="151">
        <v>17</v>
      </c>
      <c r="J7244" s="154" t="s">
        <v>72</v>
      </c>
    </row>
    <row r="7245" spans="1:10" x14ac:dyDescent="0.3">
      <c r="A7245" s="151">
        <v>7244</v>
      </c>
      <c r="B7245" s="151" t="s">
        <v>15287</v>
      </c>
      <c r="C7245" s="151" t="s">
        <v>15288</v>
      </c>
      <c r="D7245" s="151" t="s">
        <v>7193</v>
      </c>
      <c r="E7245" s="151" t="s">
        <v>7194</v>
      </c>
      <c r="F7245" s="151">
        <v>5</v>
      </c>
      <c r="G7245" s="151" t="s">
        <v>7138</v>
      </c>
      <c r="H7245" s="153">
        <v>6</v>
      </c>
      <c r="I7245" s="151">
        <v>10</v>
      </c>
      <c r="J7245" s="154" t="s">
        <v>277</v>
      </c>
    </row>
    <row r="7246" spans="1:10" x14ac:dyDescent="0.3">
      <c r="A7246" s="151">
        <v>7245</v>
      </c>
      <c r="B7246" s="151" t="s">
        <v>15289</v>
      </c>
      <c r="C7246" s="151" t="s">
        <v>15290</v>
      </c>
      <c r="D7246" s="151" t="s">
        <v>7193</v>
      </c>
      <c r="E7246" s="151" t="s">
        <v>7194</v>
      </c>
      <c r="F7246" s="151">
        <v>5</v>
      </c>
      <c r="G7246" s="151" t="s">
        <v>7138</v>
      </c>
      <c r="H7246" s="153">
        <v>6</v>
      </c>
      <c r="I7246" s="151">
        <v>10</v>
      </c>
      <c r="J7246" s="154" t="s">
        <v>277</v>
      </c>
    </row>
    <row r="7247" spans="1:10" x14ac:dyDescent="0.3">
      <c r="A7247" s="151">
        <v>7246</v>
      </c>
      <c r="B7247" s="151" t="s">
        <v>15291</v>
      </c>
      <c r="C7247" s="151" t="s">
        <v>15292</v>
      </c>
      <c r="D7247" s="151" t="s">
        <v>7193</v>
      </c>
      <c r="E7247" s="151" t="s">
        <v>7194</v>
      </c>
      <c r="F7247" s="151">
        <v>5</v>
      </c>
      <c r="G7247" s="151" t="s">
        <v>7138</v>
      </c>
      <c r="H7247" s="153">
        <v>6</v>
      </c>
      <c r="I7247" s="151">
        <v>10</v>
      </c>
      <c r="J7247" s="154" t="s">
        <v>277</v>
      </c>
    </row>
    <row r="7248" spans="1:10" x14ac:dyDescent="0.3">
      <c r="A7248" s="151">
        <v>7247</v>
      </c>
      <c r="B7248" s="151" t="s">
        <v>15293</v>
      </c>
      <c r="C7248" s="151" t="s">
        <v>15294</v>
      </c>
      <c r="D7248" s="151" t="s">
        <v>7193</v>
      </c>
      <c r="E7248" s="151" t="s">
        <v>7194</v>
      </c>
      <c r="F7248" s="151">
        <v>5</v>
      </c>
      <c r="G7248" s="151" t="s">
        <v>7138</v>
      </c>
      <c r="H7248" s="153">
        <v>6</v>
      </c>
      <c r="I7248" s="151">
        <v>10</v>
      </c>
      <c r="J7248" s="154" t="s">
        <v>277</v>
      </c>
    </row>
    <row r="7249" spans="1:10" x14ac:dyDescent="0.3">
      <c r="A7249" s="151">
        <v>7248</v>
      </c>
      <c r="B7249" s="151" t="s">
        <v>15295</v>
      </c>
      <c r="C7249" s="151" t="s">
        <v>15296</v>
      </c>
      <c r="D7249" s="151" t="s">
        <v>6527</v>
      </c>
      <c r="E7249" s="151" t="s">
        <v>6528</v>
      </c>
      <c r="F7249" s="151">
        <v>9</v>
      </c>
      <c r="G7249" s="151" t="s">
        <v>4182</v>
      </c>
      <c r="H7249" s="153">
        <v>9</v>
      </c>
      <c r="I7249" s="151">
        <v>17</v>
      </c>
      <c r="J7249" s="154" t="s">
        <v>72</v>
      </c>
    </row>
    <row r="7250" spans="1:10" x14ac:dyDescent="0.3">
      <c r="A7250" s="151">
        <v>7249</v>
      </c>
      <c r="B7250" s="151" t="s">
        <v>15297</v>
      </c>
      <c r="C7250" s="151" t="s">
        <v>15298</v>
      </c>
      <c r="D7250" s="151" t="s">
        <v>6527</v>
      </c>
      <c r="E7250" s="151" t="s">
        <v>6528</v>
      </c>
      <c r="F7250" s="151">
        <v>9</v>
      </c>
      <c r="G7250" s="151" t="s">
        <v>4182</v>
      </c>
      <c r="H7250" s="153">
        <v>9</v>
      </c>
      <c r="I7250" s="151">
        <v>17</v>
      </c>
      <c r="J7250" s="154" t="s">
        <v>72</v>
      </c>
    </row>
    <row r="7251" spans="1:10" x14ac:dyDescent="0.3">
      <c r="A7251" s="151">
        <v>7250</v>
      </c>
      <c r="B7251" s="151" t="s">
        <v>15299</v>
      </c>
      <c r="C7251" s="151" t="s">
        <v>15300</v>
      </c>
      <c r="D7251" s="151" t="s">
        <v>4576</v>
      </c>
      <c r="E7251" s="151" t="s">
        <v>4577</v>
      </c>
      <c r="F7251" s="151">
        <v>2</v>
      </c>
      <c r="G7251" s="151" t="s">
        <v>4525</v>
      </c>
      <c r="H7251" s="153">
        <v>5</v>
      </c>
      <c r="I7251" s="151">
        <v>6</v>
      </c>
      <c r="J7251" s="154" t="s">
        <v>182</v>
      </c>
    </row>
    <row r="7252" spans="1:10" x14ac:dyDescent="0.3">
      <c r="A7252" s="151">
        <v>7251</v>
      </c>
      <c r="B7252" s="151" t="s">
        <v>15301</v>
      </c>
      <c r="C7252" s="151" t="s">
        <v>15302</v>
      </c>
      <c r="D7252" s="151" t="s">
        <v>5453</v>
      </c>
      <c r="E7252" s="151" t="s">
        <v>5454</v>
      </c>
      <c r="F7252" s="151">
        <v>7</v>
      </c>
      <c r="G7252" s="151" t="s">
        <v>4820</v>
      </c>
      <c r="H7252" s="153">
        <v>5</v>
      </c>
      <c r="I7252" s="151">
        <v>7</v>
      </c>
      <c r="J7252" s="154" t="s">
        <v>182</v>
      </c>
    </row>
    <row r="7253" spans="1:10" x14ac:dyDescent="0.3">
      <c r="A7253" s="151">
        <v>7252</v>
      </c>
      <c r="B7253" s="151" t="s">
        <v>15303</v>
      </c>
      <c r="C7253" s="151" t="s">
        <v>15304</v>
      </c>
      <c r="D7253" s="151" t="s">
        <v>4818</v>
      </c>
      <c r="E7253" s="151" t="s">
        <v>4819</v>
      </c>
      <c r="F7253" s="151">
        <v>7</v>
      </c>
      <c r="G7253" s="151" t="s">
        <v>4820</v>
      </c>
      <c r="H7253" s="153">
        <v>4</v>
      </c>
      <c r="I7253" s="151">
        <v>5</v>
      </c>
      <c r="J7253" s="154" t="s">
        <v>552</v>
      </c>
    </row>
    <row r="7254" spans="1:10" x14ac:dyDescent="0.3">
      <c r="A7254" s="151">
        <v>7253</v>
      </c>
      <c r="B7254" s="151" t="s">
        <v>15305</v>
      </c>
      <c r="C7254" s="151" t="s">
        <v>15306</v>
      </c>
      <c r="D7254" s="151" t="s">
        <v>4818</v>
      </c>
      <c r="E7254" s="151" t="s">
        <v>4819</v>
      </c>
      <c r="F7254" s="151">
        <v>7</v>
      </c>
      <c r="G7254" s="151" t="s">
        <v>4820</v>
      </c>
      <c r="H7254" s="153">
        <v>4</v>
      </c>
      <c r="I7254" s="151">
        <v>5</v>
      </c>
      <c r="J7254" s="154" t="s">
        <v>552</v>
      </c>
    </row>
    <row r="7255" spans="1:10" x14ac:dyDescent="0.3">
      <c r="A7255" s="151">
        <v>7254</v>
      </c>
      <c r="B7255" s="151" t="s">
        <v>15307</v>
      </c>
      <c r="C7255" s="151" t="s">
        <v>15308</v>
      </c>
      <c r="D7255" s="151" t="s">
        <v>4818</v>
      </c>
      <c r="E7255" s="151" t="s">
        <v>4819</v>
      </c>
      <c r="F7255" s="151">
        <v>7</v>
      </c>
      <c r="G7255" s="151" t="s">
        <v>4820</v>
      </c>
      <c r="H7255" s="153">
        <v>4</v>
      </c>
      <c r="I7255" s="151">
        <v>5</v>
      </c>
      <c r="J7255" s="154" t="s">
        <v>552</v>
      </c>
    </row>
    <row r="7256" spans="1:10" x14ac:dyDescent="0.3">
      <c r="A7256" s="151">
        <v>7255</v>
      </c>
      <c r="B7256" s="151" t="s">
        <v>15309</v>
      </c>
      <c r="C7256" s="151" t="s">
        <v>15310</v>
      </c>
      <c r="D7256" s="151" t="s">
        <v>4818</v>
      </c>
      <c r="E7256" s="151" t="s">
        <v>4819</v>
      </c>
      <c r="F7256" s="151">
        <v>7</v>
      </c>
      <c r="G7256" s="151" t="s">
        <v>4820</v>
      </c>
      <c r="H7256" s="153">
        <v>4</v>
      </c>
      <c r="I7256" s="151">
        <v>5</v>
      </c>
      <c r="J7256" s="154" t="s">
        <v>552</v>
      </c>
    </row>
    <row r="7257" spans="1:10" x14ac:dyDescent="0.3">
      <c r="A7257" s="151">
        <v>7256</v>
      </c>
      <c r="B7257" s="151" t="s">
        <v>15311</v>
      </c>
      <c r="C7257" s="151" t="s">
        <v>15312</v>
      </c>
      <c r="D7257" s="151" t="s">
        <v>4818</v>
      </c>
      <c r="E7257" s="151" t="s">
        <v>4819</v>
      </c>
      <c r="F7257" s="151">
        <v>7</v>
      </c>
      <c r="G7257" s="151" t="s">
        <v>4820</v>
      </c>
      <c r="H7257" s="153">
        <v>4</v>
      </c>
      <c r="I7257" s="151">
        <v>5</v>
      </c>
      <c r="J7257" s="154" t="s">
        <v>552</v>
      </c>
    </row>
    <row r="7258" spans="1:10" x14ac:dyDescent="0.3">
      <c r="A7258" s="151">
        <v>7257</v>
      </c>
      <c r="B7258" s="151" t="s">
        <v>15313</v>
      </c>
      <c r="C7258" s="151" t="s">
        <v>15314</v>
      </c>
      <c r="D7258" s="151" t="s">
        <v>4818</v>
      </c>
      <c r="E7258" s="151" t="s">
        <v>4819</v>
      </c>
      <c r="F7258" s="151">
        <v>7</v>
      </c>
      <c r="G7258" s="151" t="s">
        <v>4820</v>
      </c>
      <c r="H7258" s="153">
        <v>4</v>
      </c>
      <c r="I7258" s="151">
        <v>5</v>
      </c>
      <c r="J7258" s="154" t="s">
        <v>552</v>
      </c>
    </row>
    <row r="7259" spans="1:10" x14ac:dyDescent="0.3">
      <c r="A7259" s="151">
        <v>7258</v>
      </c>
      <c r="B7259" s="151" t="s">
        <v>15315</v>
      </c>
      <c r="C7259" s="151" t="s">
        <v>15316</v>
      </c>
      <c r="D7259" s="151" t="s">
        <v>4818</v>
      </c>
      <c r="E7259" s="151" t="s">
        <v>4819</v>
      </c>
      <c r="F7259" s="151">
        <v>7</v>
      </c>
      <c r="G7259" s="151" t="s">
        <v>4820</v>
      </c>
      <c r="H7259" s="153">
        <v>4</v>
      </c>
      <c r="I7259" s="151">
        <v>5</v>
      </c>
      <c r="J7259" s="154" t="s">
        <v>552</v>
      </c>
    </row>
    <row r="7260" spans="1:10" x14ac:dyDescent="0.3">
      <c r="A7260" s="151">
        <v>7259</v>
      </c>
      <c r="B7260" s="151" t="s">
        <v>15317</v>
      </c>
      <c r="C7260" s="151" t="s">
        <v>15318</v>
      </c>
      <c r="D7260" s="151" t="s">
        <v>3238</v>
      </c>
      <c r="E7260" s="151" t="s">
        <v>3239</v>
      </c>
      <c r="F7260" s="151">
        <v>3</v>
      </c>
      <c r="G7260" s="151" t="s">
        <v>3113</v>
      </c>
      <c r="H7260" s="153">
        <v>4</v>
      </c>
      <c r="I7260" s="151">
        <v>5</v>
      </c>
      <c r="J7260" s="154" t="s">
        <v>552</v>
      </c>
    </row>
    <row r="7261" spans="1:10" x14ac:dyDescent="0.3">
      <c r="A7261" s="151">
        <v>7260</v>
      </c>
      <c r="B7261" s="151" t="s">
        <v>15319</v>
      </c>
      <c r="C7261" s="151" t="s">
        <v>15320</v>
      </c>
      <c r="D7261" s="151" t="s">
        <v>13085</v>
      </c>
      <c r="E7261" s="151" t="s">
        <v>13086</v>
      </c>
      <c r="F7261" s="151">
        <v>1</v>
      </c>
      <c r="G7261" s="151" t="s">
        <v>6757</v>
      </c>
      <c r="H7261" s="153">
        <v>8</v>
      </c>
      <c r="I7261" s="151">
        <v>16</v>
      </c>
      <c r="J7261" s="154" t="s">
        <v>161</v>
      </c>
    </row>
    <row r="7262" spans="1:10" x14ac:dyDescent="0.3">
      <c r="A7262" s="151">
        <v>7261</v>
      </c>
      <c r="B7262" s="151" t="s">
        <v>15321</v>
      </c>
      <c r="C7262" s="151" t="s">
        <v>15322</v>
      </c>
      <c r="D7262" s="151" t="s">
        <v>6898</v>
      </c>
      <c r="E7262" s="151" t="s">
        <v>6899</v>
      </c>
      <c r="F7262" s="151">
        <v>1</v>
      </c>
      <c r="G7262" s="151" t="s">
        <v>6757</v>
      </c>
      <c r="H7262" s="153">
        <v>6</v>
      </c>
      <c r="I7262" s="151">
        <v>8</v>
      </c>
      <c r="J7262" s="154" t="s">
        <v>277</v>
      </c>
    </row>
    <row r="7263" spans="1:10" x14ac:dyDescent="0.3">
      <c r="A7263" s="151">
        <v>7262</v>
      </c>
      <c r="B7263" s="151" t="s">
        <v>15323</v>
      </c>
      <c r="C7263" s="151" t="s">
        <v>15324</v>
      </c>
      <c r="D7263" s="151" t="s">
        <v>6898</v>
      </c>
      <c r="E7263" s="151" t="s">
        <v>6899</v>
      </c>
      <c r="F7263" s="151">
        <v>1</v>
      </c>
      <c r="G7263" s="151" t="s">
        <v>6757</v>
      </c>
      <c r="H7263" s="153">
        <v>6</v>
      </c>
      <c r="I7263" s="151">
        <v>8</v>
      </c>
      <c r="J7263" s="154" t="s">
        <v>277</v>
      </c>
    </row>
    <row r="7264" spans="1:10" x14ac:dyDescent="0.3">
      <c r="A7264" s="151">
        <v>7263</v>
      </c>
      <c r="B7264" s="151" t="s">
        <v>15325</v>
      </c>
      <c r="C7264" s="151" t="s">
        <v>15326</v>
      </c>
      <c r="D7264" s="151" t="s">
        <v>13113</v>
      </c>
      <c r="E7264" s="151" t="s">
        <v>13114</v>
      </c>
      <c r="F7264" s="151">
        <v>1</v>
      </c>
      <c r="G7264" s="151" t="s">
        <v>6757</v>
      </c>
      <c r="H7264" s="153">
        <v>6</v>
      </c>
      <c r="I7264" s="151">
        <v>8</v>
      </c>
      <c r="J7264" s="154" t="s">
        <v>277</v>
      </c>
    </row>
    <row r="7265" spans="1:10" x14ac:dyDescent="0.3">
      <c r="A7265" s="151">
        <v>7264</v>
      </c>
      <c r="B7265" s="151" t="s">
        <v>15327</v>
      </c>
      <c r="C7265" s="151" t="s">
        <v>15328</v>
      </c>
      <c r="D7265" s="151" t="s">
        <v>12555</v>
      </c>
      <c r="E7265" s="151" t="s">
        <v>12556</v>
      </c>
      <c r="F7265" s="151">
        <v>8</v>
      </c>
      <c r="G7265" s="151" t="s">
        <v>1141</v>
      </c>
      <c r="H7265" s="153">
        <v>7</v>
      </c>
      <c r="I7265" s="151">
        <v>14</v>
      </c>
      <c r="J7265" s="154" t="s">
        <v>75</v>
      </c>
    </row>
    <row r="7266" spans="1:10" x14ac:dyDescent="0.3">
      <c r="A7266" s="151">
        <v>7265</v>
      </c>
      <c r="B7266" s="151" t="s">
        <v>15329</v>
      </c>
      <c r="C7266" s="151" t="s">
        <v>15330</v>
      </c>
      <c r="D7266" s="151" t="s">
        <v>12555</v>
      </c>
      <c r="E7266" s="151" t="s">
        <v>12556</v>
      </c>
      <c r="F7266" s="151">
        <v>8</v>
      </c>
      <c r="G7266" s="151" t="s">
        <v>1141</v>
      </c>
      <c r="H7266" s="153">
        <v>7</v>
      </c>
      <c r="I7266" s="151">
        <v>14</v>
      </c>
      <c r="J7266" s="154" t="s">
        <v>75</v>
      </c>
    </row>
    <row r="7267" spans="1:10" x14ac:dyDescent="0.3">
      <c r="A7267" s="151">
        <v>7266</v>
      </c>
      <c r="B7267" s="151" t="s">
        <v>15331</v>
      </c>
      <c r="C7267" s="151" t="s">
        <v>15332</v>
      </c>
      <c r="D7267" s="151" t="s">
        <v>6119</v>
      </c>
      <c r="E7267" s="151" t="s">
        <v>6120</v>
      </c>
      <c r="F7267" s="151">
        <v>2</v>
      </c>
      <c r="G7267" s="151" t="s">
        <v>4525</v>
      </c>
      <c r="H7267" s="153">
        <v>9</v>
      </c>
      <c r="I7267" s="151">
        <v>17</v>
      </c>
      <c r="J7267" s="154" t="s">
        <v>72</v>
      </c>
    </row>
    <row r="7268" spans="1:10" x14ac:dyDescent="0.3">
      <c r="A7268" s="151">
        <v>7267</v>
      </c>
      <c r="B7268" s="151" t="s">
        <v>15333</v>
      </c>
      <c r="C7268" s="151" t="s">
        <v>15334</v>
      </c>
      <c r="D7268" s="151" t="s">
        <v>6181</v>
      </c>
      <c r="E7268" s="151" t="s">
        <v>6182</v>
      </c>
      <c r="F7268" s="151">
        <v>2</v>
      </c>
      <c r="G7268" s="151" t="s">
        <v>4525</v>
      </c>
      <c r="H7268" s="153">
        <v>6</v>
      </c>
      <c r="I7268" s="151">
        <v>8</v>
      </c>
      <c r="J7268" s="154" t="s">
        <v>277</v>
      </c>
    </row>
    <row r="7269" spans="1:10" x14ac:dyDescent="0.3">
      <c r="A7269" s="151">
        <v>7268</v>
      </c>
      <c r="B7269" s="151" t="s">
        <v>15335</v>
      </c>
      <c r="C7269" s="151" t="s">
        <v>15336</v>
      </c>
      <c r="D7269" s="151" t="s">
        <v>12191</v>
      </c>
      <c r="E7269" s="151" t="s">
        <v>12192</v>
      </c>
      <c r="F7269" s="151">
        <v>1</v>
      </c>
      <c r="G7269" s="151" t="s">
        <v>6757</v>
      </c>
      <c r="H7269" s="153">
        <v>6</v>
      </c>
      <c r="I7269" s="151">
        <v>8</v>
      </c>
      <c r="J7269" s="154" t="s">
        <v>277</v>
      </c>
    </row>
    <row r="7270" spans="1:10" x14ac:dyDescent="0.3">
      <c r="A7270" s="151">
        <v>7269</v>
      </c>
      <c r="B7270" s="151" t="s">
        <v>15337</v>
      </c>
      <c r="C7270" s="151" t="s">
        <v>15338</v>
      </c>
      <c r="D7270" s="151" t="s">
        <v>3238</v>
      </c>
      <c r="E7270" s="151" t="s">
        <v>3239</v>
      </c>
      <c r="F7270" s="151">
        <v>3</v>
      </c>
      <c r="G7270" s="151" t="s">
        <v>3113</v>
      </c>
      <c r="H7270" s="153">
        <v>4</v>
      </c>
      <c r="I7270" s="151">
        <v>5</v>
      </c>
      <c r="J7270" s="154" t="s">
        <v>552</v>
      </c>
    </row>
    <row r="7271" spans="1:10" x14ac:dyDescent="0.3">
      <c r="A7271" s="151">
        <v>7270</v>
      </c>
      <c r="B7271" s="151" t="s">
        <v>15339</v>
      </c>
      <c r="C7271" s="151" t="s">
        <v>15340</v>
      </c>
      <c r="D7271" s="151" t="s">
        <v>3238</v>
      </c>
      <c r="E7271" s="151" t="s">
        <v>3239</v>
      </c>
      <c r="F7271" s="151">
        <v>3</v>
      </c>
      <c r="G7271" s="151" t="s">
        <v>3113</v>
      </c>
      <c r="H7271" s="153">
        <v>4</v>
      </c>
      <c r="I7271" s="151">
        <v>5</v>
      </c>
      <c r="J7271" s="154" t="s">
        <v>552</v>
      </c>
    </row>
    <row r="7272" spans="1:10" x14ac:dyDescent="0.3">
      <c r="A7272" s="151">
        <v>7271</v>
      </c>
      <c r="B7272" s="151" t="s">
        <v>15341</v>
      </c>
      <c r="C7272" s="151" t="s">
        <v>15342</v>
      </c>
      <c r="D7272" s="151" t="s">
        <v>3238</v>
      </c>
      <c r="E7272" s="151" t="s">
        <v>3239</v>
      </c>
      <c r="F7272" s="151">
        <v>3</v>
      </c>
      <c r="G7272" s="151" t="s">
        <v>3113</v>
      </c>
      <c r="H7272" s="153">
        <v>4</v>
      </c>
      <c r="I7272" s="151">
        <v>5</v>
      </c>
      <c r="J7272" s="154" t="s">
        <v>552</v>
      </c>
    </row>
    <row r="7273" spans="1:10" x14ac:dyDescent="0.3">
      <c r="A7273" s="151">
        <v>7272</v>
      </c>
      <c r="B7273" s="151" t="s">
        <v>15343</v>
      </c>
      <c r="C7273" s="151" t="s">
        <v>15344</v>
      </c>
      <c r="D7273" s="151" t="s">
        <v>3238</v>
      </c>
      <c r="E7273" s="151" t="s">
        <v>3239</v>
      </c>
      <c r="F7273" s="151">
        <v>3</v>
      </c>
      <c r="G7273" s="151" t="s">
        <v>3113</v>
      </c>
      <c r="H7273" s="153">
        <v>4</v>
      </c>
      <c r="I7273" s="151">
        <v>5</v>
      </c>
      <c r="J7273" s="154" t="s">
        <v>552</v>
      </c>
    </row>
    <row r="7274" spans="1:10" x14ac:dyDescent="0.3">
      <c r="A7274" s="151">
        <v>7273</v>
      </c>
      <c r="B7274" s="151" t="s">
        <v>15345</v>
      </c>
      <c r="C7274" s="151" t="s">
        <v>15346</v>
      </c>
      <c r="D7274" s="151" t="s">
        <v>3238</v>
      </c>
      <c r="E7274" s="151" t="s">
        <v>3239</v>
      </c>
      <c r="F7274" s="151">
        <v>3</v>
      </c>
      <c r="G7274" s="151" t="s">
        <v>3113</v>
      </c>
      <c r="H7274" s="153">
        <v>4</v>
      </c>
      <c r="I7274" s="151">
        <v>5</v>
      </c>
      <c r="J7274" s="154" t="s">
        <v>552</v>
      </c>
    </row>
    <row r="7275" spans="1:10" x14ac:dyDescent="0.3">
      <c r="A7275" s="151">
        <v>7274</v>
      </c>
      <c r="B7275" s="151" t="s">
        <v>15347</v>
      </c>
      <c r="C7275" s="151" t="s">
        <v>15348</v>
      </c>
      <c r="D7275" s="151" t="s">
        <v>3238</v>
      </c>
      <c r="E7275" s="151" t="s">
        <v>3239</v>
      </c>
      <c r="F7275" s="151">
        <v>3</v>
      </c>
      <c r="G7275" s="151" t="s">
        <v>3113</v>
      </c>
      <c r="H7275" s="153">
        <v>4</v>
      </c>
      <c r="I7275" s="151">
        <v>5</v>
      </c>
      <c r="J7275" s="154" t="s">
        <v>552</v>
      </c>
    </row>
    <row r="7276" spans="1:10" x14ac:dyDescent="0.3">
      <c r="A7276" s="151">
        <v>7275</v>
      </c>
      <c r="B7276" s="151" t="s">
        <v>15349</v>
      </c>
      <c r="C7276" s="151" t="s">
        <v>15350</v>
      </c>
      <c r="D7276" s="151" t="s">
        <v>1827</v>
      </c>
      <c r="E7276" s="151" t="s">
        <v>1828</v>
      </c>
      <c r="F7276" s="151">
        <v>8</v>
      </c>
      <c r="G7276" s="151" t="s">
        <v>1141</v>
      </c>
      <c r="H7276" s="153">
        <v>2</v>
      </c>
      <c r="I7276" s="151">
        <v>2</v>
      </c>
      <c r="J7276" s="154" t="s">
        <v>1476</v>
      </c>
    </row>
    <row r="7277" spans="1:10" x14ac:dyDescent="0.3">
      <c r="A7277" s="151">
        <v>7276</v>
      </c>
      <c r="B7277" s="151" t="s">
        <v>15351</v>
      </c>
      <c r="C7277" s="151" t="s">
        <v>15352</v>
      </c>
      <c r="D7277" s="151" t="s">
        <v>9469</v>
      </c>
      <c r="E7277" s="151" t="s">
        <v>9470</v>
      </c>
      <c r="F7277" s="151">
        <v>1</v>
      </c>
      <c r="G7277" s="151" t="s">
        <v>6757</v>
      </c>
      <c r="H7277" s="153">
        <v>8</v>
      </c>
      <c r="I7277" s="151">
        <v>16</v>
      </c>
      <c r="J7277" s="154" t="s">
        <v>161</v>
      </c>
    </row>
    <row r="7278" spans="1:10" x14ac:dyDescent="0.3">
      <c r="A7278" s="151">
        <v>7277</v>
      </c>
      <c r="B7278" s="151" t="s">
        <v>15353</v>
      </c>
      <c r="C7278" s="151" t="s">
        <v>15354</v>
      </c>
      <c r="D7278" s="151" t="s">
        <v>9469</v>
      </c>
      <c r="E7278" s="151" t="s">
        <v>9470</v>
      </c>
      <c r="F7278" s="151">
        <v>1</v>
      </c>
      <c r="G7278" s="151" t="s">
        <v>6757</v>
      </c>
      <c r="H7278" s="153">
        <v>8</v>
      </c>
      <c r="I7278" s="151">
        <v>16</v>
      </c>
      <c r="J7278" s="154" t="s">
        <v>161</v>
      </c>
    </row>
    <row r="7279" spans="1:10" x14ac:dyDescent="0.3">
      <c r="A7279" s="151">
        <v>7278</v>
      </c>
      <c r="B7279" s="151" t="s">
        <v>15355</v>
      </c>
      <c r="C7279" s="151" t="s">
        <v>15356</v>
      </c>
      <c r="D7279" s="151" t="s">
        <v>1827</v>
      </c>
      <c r="E7279" s="151" t="s">
        <v>1828</v>
      </c>
      <c r="F7279" s="151">
        <v>8</v>
      </c>
      <c r="G7279" s="151" t="s">
        <v>1141</v>
      </c>
      <c r="H7279" s="153">
        <v>2</v>
      </c>
      <c r="I7279" s="151">
        <v>2</v>
      </c>
      <c r="J7279" s="154" t="s">
        <v>1476</v>
      </c>
    </row>
    <row r="7280" spans="1:10" x14ac:dyDescent="0.3">
      <c r="A7280" s="151">
        <v>7279</v>
      </c>
      <c r="B7280" s="151" t="s">
        <v>15357</v>
      </c>
      <c r="C7280" s="151" t="s">
        <v>15358</v>
      </c>
      <c r="D7280" s="151" t="s">
        <v>10293</v>
      </c>
      <c r="E7280" s="151" t="s">
        <v>10294</v>
      </c>
      <c r="F7280" s="151">
        <v>8</v>
      </c>
      <c r="G7280" s="151" t="s">
        <v>1141</v>
      </c>
      <c r="H7280" s="153">
        <v>7</v>
      </c>
      <c r="I7280" s="151">
        <v>14</v>
      </c>
      <c r="J7280" s="154" t="s">
        <v>75</v>
      </c>
    </row>
    <row r="7281" spans="1:10" x14ac:dyDescent="0.3">
      <c r="A7281" s="151">
        <v>7280</v>
      </c>
      <c r="B7281" s="151" t="s">
        <v>15359</v>
      </c>
      <c r="C7281" s="151" t="s">
        <v>15360</v>
      </c>
      <c r="D7281" s="151" t="s">
        <v>2645</v>
      </c>
      <c r="E7281" s="151" t="s">
        <v>2646</v>
      </c>
      <c r="F7281" s="151">
        <v>8</v>
      </c>
      <c r="G7281" s="151" t="s">
        <v>1141</v>
      </c>
      <c r="H7281" s="153">
        <v>3</v>
      </c>
      <c r="I7281" s="151">
        <v>3</v>
      </c>
      <c r="J7281" s="154" t="s">
        <v>1147</v>
      </c>
    </row>
    <row r="7282" spans="1:10" x14ac:dyDescent="0.3">
      <c r="A7282" s="151">
        <v>7281</v>
      </c>
      <c r="B7282" s="151" t="s">
        <v>15361</v>
      </c>
      <c r="C7282" s="151" t="s">
        <v>15362</v>
      </c>
      <c r="D7282" s="151" t="s">
        <v>2645</v>
      </c>
      <c r="E7282" s="151" t="s">
        <v>2646</v>
      </c>
      <c r="F7282" s="151">
        <v>8</v>
      </c>
      <c r="G7282" s="151" t="s">
        <v>1141</v>
      </c>
      <c r="H7282" s="153">
        <v>3</v>
      </c>
      <c r="I7282" s="151">
        <v>3</v>
      </c>
      <c r="J7282" s="154" t="s">
        <v>1147</v>
      </c>
    </row>
    <row r="7283" spans="1:10" x14ac:dyDescent="0.3">
      <c r="A7283" s="151">
        <v>7282</v>
      </c>
      <c r="B7283" s="151" t="s">
        <v>15363</v>
      </c>
      <c r="C7283" s="151" t="s">
        <v>15364</v>
      </c>
      <c r="D7283" s="151" t="s">
        <v>7767</v>
      </c>
      <c r="E7283" s="151" t="s">
        <v>7768</v>
      </c>
      <c r="F7283" s="151">
        <v>8</v>
      </c>
      <c r="G7283" s="151" t="s">
        <v>1141</v>
      </c>
      <c r="H7283" s="153">
        <v>8</v>
      </c>
      <c r="I7283" s="151">
        <v>16</v>
      </c>
      <c r="J7283" s="154" t="s">
        <v>161</v>
      </c>
    </row>
    <row r="7284" spans="1:10" x14ac:dyDescent="0.3">
      <c r="A7284" s="151">
        <v>7283</v>
      </c>
      <c r="B7284" s="151" t="s">
        <v>15365</v>
      </c>
      <c r="C7284" s="151" t="s">
        <v>15366</v>
      </c>
      <c r="D7284" s="151" t="s">
        <v>1771</v>
      </c>
      <c r="E7284" s="151" t="s">
        <v>1772</v>
      </c>
      <c r="F7284" s="151">
        <v>8</v>
      </c>
      <c r="G7284" s="151" t="s">
        <v>1141</v>
      </c>
      <c r="H7284" s="153">
        <v>3</v>
      </c>
      <c r="I7284" s="151">
        <v>3</v>
      </c>
      <c r="J7284" s="154" t="s">
        <v>1147</v>
      </c>
    </row>
    <row r="7285" spans="1:10" x14ac:dyDescent="0.3">
      <c r="A7285" s="151">
        <v>7284</v>
      </c>
      <c r="B7285" s="151" t="s">
        <v>15367</v>
      </c>
      <c r="C7285" s="151" t="s">
        <v>15368</v>
      </c>
      <c r="D7285" s="151" t="s">
        <v>1771</v>
      </c>
      <c r="E7285" s="151" t="s">
        <v>1772</v>
      </c>
      <c r="F7285" s="151">
        <v>8</v>
      </c>
      <c r="G7285" s="151" t="s">
        <v>1141</v>
      </c>
      <c r="H7285" s="153">
        <v>3</v>
      </c>
      <c r="I7285" s="151">
        <v>3</v>
      </c>
      <c r="J7285" s="154" t="s">
        <v>1147</v>
      </c>
    </row>
    <row r="7286" spans="1:10" x14ac:dyDescent="0.3">
      <c r="A7286" s="151">
        <v>7285</v>
      </c>
      <c r="B7286" s="151" t="s">
        <v>15369</v>
      </c>
      <c r="C7286" s="151" t="s">
        <v>15370</v>
      </c>
      <c r="D7286" s="151" t="s">
        <v>1771</v>
      </c>
      <c r="E7286" s="151" t="s">
        <v>1772</v>
      </c>
      <c r="F7286" s="151">
        <v>8</v>
      </c>
      <c r="G7286" s="151" t="s">
        <v>1141</v>
      </c>
      <c r="H7286" s="153">
        <v>3</v>
      </c>
      <c r="I7286" s="151">
        <v>3</v>
      </c>
      <c r="J7286" s="154" t="s">
        <v>1147</v>
      </c>
    </row>
    <row r="7287" spans="1:10" x14ac:dyDescent="0.3">
      <c r="A7287" s="151">
        <v>7286</v>
      </c>
      <c r="B7287" s="151" t="s">
        <v>15371</v>
      </c>
      <c r="C7287" s="151" t="s">
        <v>15372</v>
      </c>
      <c r="D7287" s="151" t="s">
        <v>1771</v>
      </c>
      <c r="E7287" s="151" t="s">
        <v>1772</v>
      </c>
      <c r="F7287" s="151">
        <v>8</v>
      </c>
      <c r="G7287" s="151" t="s">
        <v>1141</v>
      </c>
      <c r="H7287" s="153">
        <v>3</v>
      </c>
      <c r="I7287" s="151">
        <v>3</v>
      </c>
      <c r="J7287" s="154" t="s">
        <v>1147</v>
      </c>
    </row>
    <row r="7288" spans="1:10" x14ac:dyDescent="0.3">
      <c r="A7288" s="151">
        <v>7287</v>
      </c>
      <c r="B7288" s="151" t="s">
        <v>15373</v>
      </c>
      <c r="C7288" s="151" t="s">
        <v>15374</v>
      </c>
      <c r="D7288" s="151" t="s">
        <v>1771</v>
      </c>
      <c r="E7288" s="151" t="s">
        <v>1772</v>
      </c>
      <c r="F7288" s="151">
        <v>8</v>
      </c>
      <c r="G7288" s="151" t="s">
        <v>1141</v>
      </c>
      <c r="H7288" s="153">
        <v>3</v>
      </c>
      <c r="I7288" s="151">
        <v>3</v>
      </c>
      <c r="J7288" s="154" t="s">
        <v>1147</v>
      </c>
    </row>
    <row r="7289" spans="1:10" x14ac:dyDescent="0.3">
      <c r="A7289" s="151">
        <v>7288</v>
      </c>
      <c r="B7289" s="151" t="s">
        <v>15375</v>
      </c>
      <c r="C7289" s="151" t="s">
        <v>15376</v>
      </c>
      <c r="D7289" s="151" t="s">
        <v>3850</v>
      </c>
      <c r="E7289" s="151" t="s">
        <v>3851</v>
      </c>
      <c r="F7289" s="151">
        <v>3</v>
      </c>
      <c r="G7289" s="151" t="s">
        <v>3113</v>
      </c>
      <c r="H7289" s="153">
        <v>4</v>
      </c>
      <c r="I7289" s="151">
        <v>5</v>
      </c>
      <c r="J7289" s="154" t="s">
        <v>552</v>
      </c>
    </row>
    <row r="7290" spans="1:10" x14ac:dyDescent="0.3">
      <c r="A7290" s="151">
        <v>7289</v>
      </c>
      <c r="B7290" s="151" t="s">
        <v>15377</v>
      </c>
      <c r="C7290" s="151" t="s">
        <v>15378</v>
      </c>
      <c r="D7290" s="151" t="s">
        <v>3850</v>
      </c>
      <c r="E7290" s="151" t="s">
        <v>3851</v>
      </c>
      <c r="F7290" s="151">
        <v>3</v>
      </c>
      <c r="G7290" s="151" t="s">
        <v>3113</v>
      </c>
      <c r="H7290" s="153">
        <v>4</v>
      </c>
      <c r="I7290" s="151">
        <v>5</v>
      </c>
      <c r="J7290" s="154" t="s">
        <v>552</v>
      </c>
    </row>
    <row r="7291" spans="1:10" x14ac:dyDescent="0.3">
      <c r="A7291" s="151">
        <v>7290</v>
      </c>
      <c r="B7291" s="151" t="s">
        <v>15379</v>
      </c>
      <c r="C7291" s="151" t="s">
        <v>15380</v>
      </c>
      <c r="D7291" s="151" t="s">
        <v>3850</v>
      </c>
      <c r="E7291" s="151" t="s">
        <v>3851</v>
      </c>
      <c r="F7291" s="151">
        <v>3</v>
      </c>
      <c r="G7291" s="151" t="s">
        <v>3113</v>
      </c>
      <c r="H7291" s="153">
        <v>4</v>
      </c>
      <c r="I7291" s="151">
        <v>5</v>
      </c>
      <c r="J7291" s="154" t="s">
        <v>552</v>
      </c>
    </row>
    <row r="7292" spans="1:10" x14ac:dyDescent="0.3">
      <c r="A7292" s="151">
        <v>7291</v>
      </c>
      <c r="B7292" s="151" t="s">
        <v>15381</v>
      </c>
      <c r="C7292" s="151" t="s">
        <v>15382</v>
      </c>
      <c r="D7292" s="151" t="s">
        <v>15383</v>
      </c>
      <c r="E7292" s="151" t="s">
        <v>15384</v>
      </c>
      <c r="F7292" s="151">
        <v>6</v>
      </c>
      <c r="G7292" s="151" t="s">
        <v>15385</v>
      </c>
      <c r="H7292" s="153">
        <v>9</v>
      </c>
      <c r="I7292" s="151">
        <v>17</v>
      </c>
      <c r="J7292" s="154" t="s">
        <v>72</v>
      </c>
    </row>
    <row r="7293" spans="1:10" x14ac:dyDescent="0.3">
      <c r="A7293" s="151">
        <v>7292</v>
      </c>
      <c r="B7293" s="151" t="s">
        <v>15386</v>
      </c>
      <c r="C7293" s="151" t="s">
        <v>15387</v>
      </c>
      <c r="D7293" s="151" t="s">
        <v>15383</v>
      </c>
      <c r="E7293" s="151" t="s">
        <v>15384</v>
      </c>
      <c r="F7293" s="151">
        <v>6</v>
      </c>
      <c r="G7293" s="151" t="s">
        <v>15385</v>
      </c>
      <c r="H7293" s="153">
        <v>9</v>
      </c>
      <c r="I7293" s="151">
        <v>17</v>
      </c>
      <c r="J7293" s="154" t="s">
        <v>72</v>
      </c>
    </row>
    <row r="7294" spans="1:10" x14ac:dyDescent="0.3">
      <c r="A7294" s="151">
        <v>7293</v>
      </c>
      <c r="B7294" s="151" t="s">
        <v>15388</v>
      </c>
      <c r="C7294" s="151" t="s">
        <v>15389</v>
      </c>
      <c r="D7294" s="151" t="s">
        <v>15383</v>
      </c>
      <c r="E7294" s="151" t="s">
        <v>15384</v>
      </c>
      <c r="F7294" s="151">
        <v>6</v>
      </c>
      <c r="G7294" s="151" t="s">
        <v>15385</v>
      </c>
      <c r="H7294" s="153">
        <v>9</v>
      </c>
      <c r="I7294" s="151">
        <v>17</v>
      </c>
      <c r="J7294" s="154" t="s">
        <v>88</v>
      </c>
    </row>
    <row r="7295" spans="1:10" x14ac:dyDescent="0.3">
      <c r="A7295" s="151">
        <v>7294</v>
      </c>
      <c r="B7295" s="151" t="s">
        <v>15390</v>
      </c>
      <c r="C7295" s="151" t="s">
        <v>15391</v>
      </c>
      <c r="D7295" s="151" t="s">
        <v>15383</v>
      </c>
      <c r="E7295" s="151" t="s">
        <v>15384</v>
      </c>
      <c r="F7295" s="151">
        <v>6</v>
      </c>
      <c r="G7295" s="151" t="s">
        <v>15385</v>
      </c>
      <c r="H7295" s="153">
        <v>9</v>
      </c>
      <c r="I7295" s="151">
        <v>17</v>
      </c>
      <c r="J7295" s="154" t="s">
        <v>72</v>
      </c>
    </row>
    <row r="7296" spans="1:10" x14ac:dyDescent="0.3">
      <c r="A7296" s="151">
        <v>7295</v>
      </c>
      <c r="B7296" s="151" t="s">
        <v>15392</v>
      </c>
      <c r="C7296" s="151" t="s">
        <v>15393</v>
      </c>
      <c r="D7296" s="151" t="s">
        <v>15383</v>
      </c>
      <c r="E7296" s="151" t="s">
        <v>15384</v>
      </c>
      <c r="F7296" s="151">
        <v>6</v>
      </c>
      <c r="G7296" s="151" t="s">
        <v>15385</v>
      </c>
      <c r="H7296" s="153">
        <v>9</v>
      </c>
      <c r="I7296" s="151">
        <v>17</v>
      </c>
      <c r="J7296" s="154" t="s">
        <v>72</v>
      </c>
    </row>
    <row r="7297" spans="1:10" x14ac:dyDescent="0.3">
      <c r="A7297" s="151">
        <v>7296</v>
      </c>
      <c r="B7297" s="151" t="s">
        <v>15394</v>
      </c>
      <c r="C7297" s="151" t="s">
        <v>15395</v>
      </c>
      <c r="D7297" s="151" t="s">
        <v>15383</v>
      </c>
      <c r="E7297" s="151" t="s">
        <v>15384</v>
      </c>
      <c r="F7297" s="151">
        <v>6</v>
      </c>
      <c r="G7297" s="151" t="s">
        <v>15385</v>
      </c>
      <c r="H7297" s="153">
        <v>9</v>
      </c>
      <c r="I7297" s="151">
        <v>17</v>
      </c>
      <c r="J7297" s="154" t="s">
        <v>72</v>
      </c>
    </row>
    <row r="7298" spans="1:10" x14ac:dyDescent="0.3">
      <c r="A7298" s="151">
        <v>7297</v>
      </c>
      <c r="B7298" s="151" t="s">
        <v>15396</v>
      </c>
      <c r="C7298" s="151" t="s">
        <v>15397</v>
      </c>
      <c r="D7298" s="151" t="s">
        <v>15383</v>
      </c>
      <c r="E7298" s="151" t="s">
        <v>15384</v>
      </c>
      <c r="F7298" s="151">
        <v>6</v>
      </c>
      <c r="G7298" s="151" t="s">
        <v>15385</v>
      </c>
      <c r="H7298" s="153">
        <v>9</v>
      </c>
      <c r="I7298" s="151">
        <v>17</v>
      </c>
      <c r="J7298" s="154" t="s">
        <v>72</v>
      </c>
    </row>
    <row r="7299" spans="1:10" x14ac:dyDescent="0.3">
      <c r="A7299" s="151">
        <v>7298</v>
      </c>
      <c r="B7299" s="151" t="s">
        <v>15398</v>
      </c>
      <c r="C7299" s="151" t="s">
        <v>15399</v>
      </c>
      <c r="D7299" s="151" t="s">
        <v>15383</v>
      </c>
      <c r="E7299" s="151" t="s">
        <v>15384</v>
      </c>
      <c r="F7299" s="151">
        <v>6</v>
      </c>
      <c r="G7299" s="151" t="s">
        <v>15385</v>
      </c>
      <c r="H7299" s="153">
        <v>9</v>
      </c>
      <c r="I7299" s="151">
        <v>17</v>
      </c>
      <c r="J7299" s="154" t="s">
        <v>72</v>
      </c>
    </row>
    <row r="7300" spans="1:10" x14ac:dyDescent="0.3">
      <c r="A7300" s="151">
        <v>7299</v>
      </c>
      <c r="B7300" s="151" t="s">
        <v>15400</v>
      </c>
      <c r="C7300" s="151" t="s">
        <v>15401</v>
      </c>
      <c r="D7300" s="151" t="s">
        <v>15383</v>
      </c>
      <c r="E7300" s="151" t="s">
        <v>15384</v>
      </c>
      <c r="F7300" s="151">
        <v>6</v>
      </c>
      <c r="G7300" s="151" t="s">
        <v>15385</v>
      </c>
      <c r="H7300" s="153">
        <v>9</v>
      </c>
      <c r="I7300" s="151">
        <v>17</v>
      </c>
      <c r="J7300" s="154" t="s">
        <v>72</v>
      </c>
    </row>
    <row r="7301" spans="1:10" x14ac:dyDescent="0.3">
      <c r="A7301" s="151">
        <v>7300</v>
      </c>
      <c r="B7301" s="151" t="s">
        <v>15402</v>
      </c>
      <c r="C7301" s="151" t="s">
        <v>15403</v>
      </c>
      <c r="D7301" s="151" t="s">
        <v>15404</v>
      </c>
      <c r="E7301" s="151" t="s">
        <v>15405</v>
      </c>
      <c r="F7301" s="151">
        <v>6</v>
      </c>
      <c r="G7301" s="151" t="s">
        <v>15385</v>
      </c>
      <c r="H7301" s="153">
        <v>9</v>
      </c>
      <c r="I7301" s="151">
        <v>17</v>
      </c>
      <c r="J7301" s="154" t="s">
        <v>88</v>
      </c>
    </row>
    <row r="7302" spans="1:10" x14ac:dyDescent="0.3">
      <c r="A7302" s="151">
        <v>7301</v>
      </c>
      <c r="B7302" s="151" t="s">
        <v>15406</v>
      </c>
      <c r="C7302" s="151" t="s">
        <v>15407</v>
      </c>
      <c r="D7302" s="151" t="s">
        <v>15404</v>
      </c>
      <c r="E7302" s="151" t="s">
        <v>15405</v>
      </c>
      <c r="F7302" s="151">
        <v>6</v>
      </c>
      <c r="G7302" s="151" t="s">
        <v>15385</v>
      </c>
      <c r="H7302" s="153">
        <v>9</v>
      </c>
      <c r="I7302" s="151">
        <v>17</v>
      </c>
      <c r="J7302" s="154" t="s">
        <v>72</v>
      </c>
    </row>
    <row r="7303" spans="1:10" x14ac:dyDescent="0.3">
      <c r="A7303" s="151">
        <v>7302</v>
      </c>
      <c r="B7303" s="151" t="s">
        <v>15408</v>
      </c>
      <c r="C7303" s="151" t="s">
        <v>15409</v>
      </c>
      <c r="D7303" s="151" t="s">
        <v>15404</v>
      </c>
      <c r="E7303" s="151" t="s">
        <v>15405</v>
      </c>
      <c r="F7303" s="151">
        <v>6</v>
      </c>
      <c r="G7303" s="151" t="s">
        <v>15385</v>
      </c>
      <c r="H7303" s="153">
        <v>9</v>
      </c>
      <c r="I7303" s="151">
        <v>17</v>
      </c>
      <c r="J7303" s="154" t="s">
        <v>72</v>
      </c>
    </row>
    <row r="7304" spans="1:10" x14ac:dyDescent="0.3">
      <c r="A7304" s="151">
        <v>7303</v>
      </c>
      <c r="B7304" s="151" t="s">
        <v>15410</v>
      </c>
      <c r="C7304" s="151" t="s">
        <v>15411</v>
      </c>
      <c r="D7304" s="151" t="s">
        <v>15404</v>
      </c>
      <c r="E7304" s="151" t="s">
        <v>15405</v>
      </c>
      <c r="F7304" s="151">
        <v>6</v>
      </c>
      <c r="G7304" s="151" t="s">
        <v>15385</v>
      </c>
      <c r="H7304" s="153">
        <v>9</v>
      </c>
      <c r="I7304" s="151">
        <v>17</v>
      </c>
      <c r="J7304" s="154" t="s">
        <v>72</v>
      </c>
    </row>
    <row r="7305" spans="1:10" x14ac:dyDescent="0.3">
      <c r="A7305" s="151">
        <v>7304</v>
      </c>
      <c r="B7305" s="151" t="s">
        <v>15412</v>
      </c>
      <c r="C7305" s="151" t="s">
        <v>15413</v>
      </c>
      <c r="D7305" s="151" t="s">
        <v>15404</v>
      </c>
      <c r="E7305" s="151" t="s">
        <v>15405</v>
      </c>
      <c r="F7305" s="151">
        <v>6</v>
      </c>
      <c r="G7305" s="151" t="s">
        <v>15385</v>
      </c>
      <c r="H7305" s="153">
        <v>9</v>
      </c>
      <c r="I7305" s="151">
        <v>17</v>
      </c>
      <c r="J7305" s="154" t="s">
        <v>72</v>
      </c>
    </row>
    <row r="7306" spans="1:10" x14ac:dyDescent="0.3">
      <c r="A7306" s="151">
        <v>7305</v>
      </c>
      <c r="B7306" s="151" t="s">
        <v>15414</v>
      </c>
      <c r="C7306" s="151" t="s">
        <v>15415</v>
      </c>
      <c r="D7306" s="151" t="s">
        <v>15404</v>
      </c>
      <c r="E7306" s="151" t="s">
        <v>15405</v>
      </c>
      <c r="F7306" s="151">
        <v>6</v>
      </c>
      <c r="G7306" s="151" t="s">
        <v>15385</v>
      </c>
      <c r="H7306" s="153">
        <v>9</v>
      </c>
      <c r="I7306" s="151">
        <v>17</v>
      </c>
      <c r="J7306" s="154" t="s">
        <v>88</v>
      </c>
    </row>
    <row r="7307" spans="1:10" x14ac:dyDescent="0.3">
      <c r="A7307" s="151">
        <v>7306</v>
      </c>
      <c r="B7307" s="151" t="s">
        <v>15416</v>
      </c>
      <c r="C7307" s="151" t="s">
        <v>15417</v>
      </c>
      <c r="D7307" s="151" t="s">
        <v>15404</v>
      </c>
      <c r="E7307" s="151" t="s">
        <v>15405</v>
      </c>
      <c r="F7307" s="151">
        <v>6</v>
      </c>
      <c r="G7307" s="151" t="s">
        <v>15385</v>
      </c>
      <c r="H7307" s="153">
        <v>9</v>
      </c>
      <c r="I7307" s="151">
        <v>17</v>
      </c>
      <c r="J7307" s="154" t="s">
        <v>72</v>
      </c>
    </row>
    <row r="7308" spans="1:10" x14ac:dyDescent="0.3">
      <c r="A7308" s="151">
        <v>7307</v>
      </c>
      <c r="B7308" s="151" t="s">
        <v>15418</v>
      </c>
      <c r="C7308" s="151" t="s">
        <v>15419</v>
      </c>
      <c r="D7308" s="151" t="s">
        <v>15404</v>
      </c>
      <c r="E7308" s="151" t="s">
        <v>15405</v>
      </c>
      <c r="F7308" s="151">
        <v>6</v>
      </c>
      <c r="G7308" s="151" t="s">
        <v>15385</v>
      </c>
      <c r="H7308" s="153">
        <v>9</v>
      </c>
      <c r="I7308" s="151">
        <v>17</v>
      </c>
      <c r="J7308" s="154" t="s">
        <v>72</v>
      </c>
    </row>
    <row r="7309" spans="1:10" x14ac:dyDescent="0.3">
      <c r="A7309" s="151">
        <v>7308</v>
      </c>
      <c r="B7309" s="151" t="s">
        <v>15420</v>
      </c>
      <c r="C7309" s="151" t="s">
        <v>15421</v>
      </c>
      <c r="D7309" s="151" t="s">
        <v>15404</v>
      </c>
      <c r="E7309" s="151" t="s">
        <v>15405</v>
      </c>
      <c r="F7309" s="151">
        <v>6</v>
      </c>
      <c r="G7309" s="151" t="s">
        <v>15385</v>
      </c>
      <c r="H7309" s="153">
        <v>9</v>
      </c>
      <c r="I7309" s="151">
        <v>17</v>
      </c>
      <c r="J7309" s="154" t="s">
        <v>72</v>
      </c>
    </row>
    <row r="7310" spans="1:10" x14ac:dyDescent="0.3">
      <c r="A7310" s="151">
        <v>7309</v>
      </c>
      <c r="B7310" s="151" t="s">
        <v>15422</v>
      </c>
      <c r="C7310" s="151" t="s">
        <v>15423</v>
      </c>
      <c r="D7310" s="151" t="s">
        <v>15404</v>
      </c>
      <c r="E7310" s="151" t="s">
        <v>15405</v>
      </c>
      <c r="F7310" s="151">
        <v>6</v>
      </c>
      <c r="G7310" s="151" t="s">
        <v>15385</v>
      </c>
      <c r="H7310" s="153">
        <v>9</v>
      </c>
      <c r="I7310" s="151">
        <v>17</v>
      </c>
      <c r="J7310" s="154" t="s">
        <v>72</v>
      </c>
    </row>
    <row r="7311" spans="1:10" x14ac:dyDescent="0.3">
      <c r="A7311" s="151">
        <v>7310</v>
      </c>
      <c r="B7311" s="151" t="s">
        <v>15424</v>
      </c>
      <c r="C7311" s="151" t="s">
        <v>15425</v>
      </c>
      <c r="D7311" s="151" t="s">
        <v>15404</v>
      </c>
      <c r="E7311" s="151" t="s">
        <v>15405</v>
      </c>
      <c r="F7311" s="151">
        <v>6</v>
      </c>
      <c r="G7311" s="151" t="s">
        <v>15385</v>
      </c>
      <c r="H7311" s="153">
        <v>9</v>
      </c>
      <c r="I7311" s="151">
        <v>17</v>
      </c>
      <c r="J7311" s="154" t="s">
        <v>72</v>
      </c>
    </row>
    <row r="7312" spans="1:10" x14ac:dyDescent="0.3">
      <c r="A7312" s="151">
        <v>7311</v>
      </c>
      <c r="B7312" s="151" t="s">
        <v>15426</v>
      </c>
      <c r="C7312" s="151" t="s">
        <v>15427</v>
      </c>
      <c r="D7312" s="151" t="s">
        <v>15404</v>
      </c>
      <c r="E7312" s="151" t="s">
        <v>15405</v>
      </c>
      <c r="F7312" s="151">
        <v>6</v>
      </c>
      <c r="G7312" s="151" t="s">
        <v>15385</v>
      </c>
      <c r="H7312" s="153">
        <v>9</v>
      </c>
      <c r="I7312" s="151">
        <v>17</v>
      </c>
      <c r="J7312" s="154" t="s">
        <v>72</v>
      </c>
    </row>
    <row r="7313" spans="1:10" x14ac:dyDescent="0.3">
      <c r="A7313" s="151">
        <v>7312</v>
      </c>
      <c r="B7313" s="151" t="s">
        <v>15428</v>
      </c>
      <c r="C7313" s="151" t="s">
        <v>15429</v>
      </c>
      <c r="D7313" s="151" t="s">
        <v>15404</v>
      </c>
      <c r="E7313" s="151" t="s">
        <v>15405</v>
      </c>
      <c r="F7313" s="151">
        <v>6</v>
      </c>
      <c r="G7313" s="151" t="s">
        <v>15385</v>
      </c>
      <c r="H7313" s="153">
        <v>9</v>
      </c>
      <c r="I7313" s="151">
        <v>17</v>
      </c>
      <c r="J7313" s="154" t="s">
        <v>72</v>
      </c>
    </row>
    <row r="7314" spans="1:10" x14ac:dyDescent="0.3">
      <c r="A7314" s="151">
        <v>7313</v>
      </c>
      <c r="B7314" s="151" t="s">
        <v>15430</v>
      </c>
      <c r="C7314" s="151" t="s">
        <v>15431</v>
      </c>
      <c r="D7314" s="151" t="s">
        <v>15404</v>
      </c>
      <c r="E7314" s="151" t="s">
        <v>15405</v>
      </c>
      <c r="F7314" s="151">
        <v>6</v>
      </c>
      <c r="G7314" s="151" t="s">
        <v>15385</v>
      </c>
      <c r="H7314" s="153">
        <v>9</v>
      </c>
      <c r="I7314" s="151">
        <v>17</v>
      </c>
      <c r="J7314" s="154" t="s">
        <v>72</v>
      </c>
    </row>
    <row r="7315" spans="1:10" x14ac:dyDescent="0.3">
      <c r="A7315" s="151">
        <v>7314</v>
      </c>
      <c r="B7315" s="151" t="s">
        <v>15432</v>
      </c>
      <c r="C7315" s="151" t="s">
        <v>15433</v>
      </c>
      <c r="D7315" s="151" t="s">
        <v>15404</v>
      </c>
      <c r="E7315" s="151" t="s">
        <v>15405</v>
      </c>
      <c r="F7315" s="151">
        <v>6</v>
      </c>
      <c r="G7315" s="151" t="s">
        <v>15385</v>
      </c>
      <c r="H7315" s="153">
        <v>9</v>
      </c>
      <c r="I7315" s="151">
        <v>17</v>
      </c>
      <c r="J7315" s="154" t="s">
        <v>72</v>
      </c>
    </row>
    <row r="7316" spans="1:10" x14ac:dyDescent="0.3">
      <c r="A7316" s="151">
        <v>7315</v>
      </c>
      <c r="B7316" s="151" t="s">
        <v>15434</v>
      </c>
      <c r="C7316" s="151" t="s">
        <v>15435</v>
      </c>
      <c r="D7316" s="151" t="s">
        <v>15404</v>
      </c>
      <c r="E7316" s="151" t="s">
        <v>15405</v>
      </c>
      <c r="F7316" s="151">
        <v>6</v>
      </c>
      <c r="G7316" s="151" t="s">
        <v>15385</v>
      </c>
      <c r="H7316" s="153">
        <v>9</v>
      </c>
      <c r="I7316" s="151">
        <v>17</v>
      </c>
      <c r="J7316" s="154" t="s">
        <v>72</v>
      </c>
    </row>
    <row r="7317" spans="1:10" x14ac:dyDescent="0.3">
      <c r="A7317" s="151">
        <v>7316</v>
      </c>
      <c r="B7317" s="151" t="s">
        <v>15436</v>
      </c>
      <c r="C7317" s="151" t="s">
        <v>15437</v>
      </c>
      <c r="D7317" s="151" t="s">
        <v>15404</v>
      </c>
      <c r="E7317" s="151" t="s">
        <v>15405</v>
      </c>
      <c r="F7317" s="151">
        <v>6</v>
      </c>
      <c r="G7317" s="151" t="s">
        <v>15385</v>
      </c>
      <c r="H7317" s="153">
        <v>9</v>
      </c>
      <c r="I7317" s="151">
        <v>17</v>
      </c>
      <c r="J7317" s="154" t="s">
        <v>72</v>
      </c>
    </row>
    <row r="7318" spans="1:10" x14ac:dyDescent="0.3">
      <c r="A7318" s="151">
        <v>7317</v>
      </c>
      <c r="B7318" s="151" t="s">
        <v>15438</v>
      </c>
      <c r="C7318" s="151" t="s">
        <v>15439</v>
      </c>
      <c r="D7318" s="151" t="s">
        <v>15440</v>
      </c>
      <c r="E7318" s="151" t="s">
        <v>15441</v>
      </c>
      <c r="F7318" s="151">
        <v>6</v>
      </c>
      <c r="G7318" s="151" t="s">
        <v>15385</v>
      </c>
      <c r="H7318" s="153">
        <v>9</v>
      </c>
      <c r="I7318" s="151">
        <v>17</v>
      </c>
      <c r="J7318" s="154" t="s">
        <v>72</v>
      </c>
    </row>
    <row r="7319" spans="1:10" x14ac:dyDescent="0.3">
      <c r="A7319" s="151">
        <v>7318</v>
      </c>
      <c r="B7319" s="151" t="s">
        <v>15442</v>
      </c>
      <c r="C7319" s="151" t="s">
        <v>15443</v>
      </c>
      <c r="D7319" s="151" t="s">
        <v>15440</v>
      </c>
      <c r="E7319" s="151" t="s">
        <v>15441</v>
      </c>
      <c r="F7319" s="151">
        <v>6</v>
      </c>
      <c r="G7319" s="151" t="s">
        <v>15385</v>
      </c>
      <c r="H7319" s="153">
        <v>9</v>
      </c>
      <c r="I7319" s="151">
        <v>17</v>
      </c>
      <c r="J7319" s="154" t="s">
        <v>72</v>
      </c>
    </row>
    <row r="7320" spans="1:10" x14ac:dyDescent="0.3">
      <c r="A7320" s="151">
        <v>7319</v>
      </c>
      <c r="B7320" s="151" t="s">
        <v>15444</v>
      </c>
      <c r="C7320" s="151" t="s">
        <v>15445</v>
      </c>
      <c r="D7320" s="151" t="s">
        <v>15440</v>
      </c>
      <c r="E7320" s="151" t="s">
        <v>15441</v>
      </c>
      <c r="F7320" s="151">
        <v>6</v>
      </c>
      <c r="G7320" s="151" t="s">
        <v>15385</v>
      </c>
      <c r="H7320" s="153">
        <v>9</v>
      </c>
      <c r="I7320" s="151">
        <v>17</v>
      </c>
      <c r="J7320" s="154" t="s">
        <v>72</v>
      </c>
    </row>
    <row r="7321" spans="1:10" x14ac:dyDescent="0.3">
      <c r="A7321" s="151">
        <v>7320</v>
      </c>
      <c r="B7321" s="151" t="s">
        <v>15446</v>
      </c>
      <c r="C7321" s="151" t="s">
        <v>15447</v>
      </c>
      <c r="D7321" s="151" t="s">
        <v>15440</v>
      </c>
      <c r="E7321" s="151" t="s">
        <v>15441</v>
      </c>
      <c r="F7321" s="151">
        <v>6</v>
      </c>
      <c r="G7321" s="151" t="s">
        <v>15385</v>
      </c>
      <c r="H7321" s="153">
        <v>8</v>
      </c>
      <c r="I7321" s="151">
        <v>16</v>
      </c>
      <c r="J7321" s="154" t="s">
        <v>161</v>
      </c>
    </row>
    <row r="7322" spans="1:10" x14ac:dyDescent="0.3">
      <c r="A7322" s="151">
        <v>7321</v>
      </c>
      <c r="B7322" s="151" t="s">
        <v>15448</v>
      </c>
      <c r="C7322" s="151" t="s">
        <v>15449</v>
      </c>
      <c r="D7322" s="151" t="s">
        <v>15440</v>
      </c>
      <c r="E7322" s="151" t="s">
        <v>15441</v>
      </c>
      <c r="F7322" s="151">
        <v>6</v>
      </c>
      <c r="G7322" s="151" t="s">
        <v>15385</v>
      </c>
      <c r="H7322" s="153">
        <v>8</v>
      </c>
      <c r="I7322" s="151">
        <v>16</v>
      </c>
      <c r="J7322" s="154" t="s">
        <v>161</v>
      </c>
    </row>
    <row r="7323" spans="1:10" x14ac:dyDescent="0.3">
      <c r="A7323" s="151">
        <v>7322</v>
      </c>
      <c r="B7323" s="151" t="s">
        <v>15450</v>
      </c>
      <c r="C7323" s="151" t="s">
        <v>15451</v>
      </c>
      <c r="D7323" s="151" t="s">
        <v>15440</v>
      </c>
      <c r="E7323" s="151" t="s">
        <v>15441</v>
      </c>
      <c r="F7323" s="151">
        <v>6</v>
      </c>
      <c r="G7323" s="151" t="s">
        <v>15385</v>
      </c>
      <c r="H7323" s="153">
        <v>9</v>
      </c>
      <c r="I7323" s="151">
        <v>17</v>
      </c>
      <c r="J7323" s="154" t="s">
        <v>72</v>
      </c>
    </row>
    <row r="7324" spans="1:10" x14ac:dyDescent="0.3">
      <c r="A7324" s="151">
        <v>7323</v>
      </c>
      <c r="B7324" s="151" t="s">
        <v>15452</v>
      </c>
      <c r="C7324" s="151" t="s">
        <v>15453</v>
      </c>
      <c r="D7324" s="151" t="s">
        <v>15440</v>
      </c>
      <c r="E7324" s="151" t="s">
        <v>15441</v>
      </c>
      <c r="F7324" s="151">
        <v>6</v>
      </c>
      <c r="G7324" s="151" t="s">
        <v>15385</v>
      </c>
      <c r="H7324" s="153">
        <v>8</v>
      </c>
      <c r="I7324" s="151">
        <v>16</v>
      </c>
      <c r="J7324" s="154" t="s">
        <v>161</v>
      </c>
    </row>
    <row r="7325" spans="1:10" x14ac:dyDescent="0.3">
      <c r="A7325" s="151">
        <v>7324</v>
      </c>
      <c r="B7325" s="151" t="s">
        <v>15454</v>
      </c>
      <c r="C7325" s="151" t="s">
        <v>15455</v>
      </c>
      <c r="D7325" s="151" t="s">
        <v>15440</v>
      </c>
      <c r="E7325" s="151" t="s">
        <v>15441</v>
      </c>
      <c r="F7325" s="151">
        <v>6</v>
      </c>
      <c r="G7325" s="151" t="s">
        <v>15385</v>
      </c>
      <c r="H7325" s="153">
        <v>8</v>
      </c>
      <c r="I7325" s="151">
        <v>16</v>
      </c>
      <c r="J7325" s="154" t="s">
        <v>161</v>
      </c>
    </row>
    <row r="7326" spans="1:10" x14ac:dyDescent="0.3">
      <c r="A7326" s="151">
        <v>7325</v>
      </c>
      <c r="B7326" s="151" t="s">
        <v>15456</v>
      </c>
      <c r="C7326" s="151" t="s">
        <v>15457</v>
      </c>
      <c r="D7326" s="151" t="s">
        <v>15440</v>
      </c>
      <c r="E7326" s="151" t="s">
        <v>15441</v>
      </c>
      <c r="F7326" s="151">
        <v>6</v>
      </c>
      <c r="G7326" s="151" t="s">
        <v>15385</v>
      </c>
      <c r="H7326" s="153">
        <v>8</v>
      </c>
      <c r="I7326" s="151">
        <v>16</v>
      </c>
      <c r="J7326" s="154" t="s">
        <v>161</v>
      </c>
    </row>
    <row r="7327" spans="1:10" x14ac:dyDescent="0.3">
      <c r="A7327" s="151">
        <v>7326</v>
      </c>
      <c r="B7327" s="151" t="s">
        <v>15458</v>
      </c>
      <c r="C7327" s="151" t="s">
        <v>15459</v>
      </c>
      <c r="D7327" s="151" t="s">
        <v>15440</v>
      </c>
      <c r="E7327" s="151" t="s">
        <v>15441</v>
      </c>
      <c r="F7327" s="151">
        <v>6</v>
      </c>
      <c r="G7327" s="151" t="s">
        <v>15385</v>
      </c>
      <c r="H7327" s="153">
        <v>8</v>
      </c>
      <c r="I7327" s="151">
        <v>16</v>
      </c>
      <c r="J7327" s="154" t="s">
        <v>161</v>
      </c>
    </row>
    <row r="7328" spans="1:10" x14ac:dyDescent="0.3">
      <c r="A7328" s="151">
        <v>7327</v>
      </c>
      <c r="B7328" s="151" t="s">
        <v>15460</v>
      </c>
      <c r="C7328" s="151" t="s">
        <v>15461</v>
      </c>
      <c r="D7328" s="151" t="s">
        <v>15440</v>
      </c>
      <c r="E7328" s="151" t="s">
        <v>15441</v>
      </c>
      <c r="F7328" s="151">
        <v>6</v>
      </c>
      <c r="G7328" s="151" t="s">
        <v>15385</v>
      </c>
      <c r="H7328" s="153">
        <v>9</v>
      </c>
      <c r="I7328" s="151">
        <v>17</v>
      </c>
      <c r="J7328" s="154" t="s">
        <v>72</v>
      </c>
    </row>
    <row r="7329" spans="1:10" x14ac:dyDescent="0.3">
      <c r="A7329" s="151">
        <v>7328</v>
      </c>
      <c r="B7329" s="151" t="s">
        <v>15462</v>
      </c>
      <c r="C7329" s="151" t="s">
        <v>15463</v>
      </c>
      <c r="D7329" s="151" t="s">
        <v>15440</v>
      </c>
      <c r="E7329" s="151" t="s">
        <v>15441</v>
      </c>
      <c r="F7329" s="151">
        <v>6</v>
      </c>
      <c r="G7329" s="151" t="s">
        <v>15385</v>
      </c>
      <c r="H7329" s="153">
        <v>9</v>
      </c>
      <c r="I7329" s="151">
        <v>17</v>
      </c>
      <c r="J7329" s="154" t="s">
        <v>72</v>
      </c>
    </row>
    <row r="7330" spans="1:10" x14ac:dyDescent="0.3">
      <c r="A7330" s="151">
        <v>7329</v>
      </c>
      <c r="B7330" s="151" t="s">
        <v>15464</v>
      </c>
      <c r="C7330" s="151" t="s">
        <v>15465</v>
      </c>
      <c r="D7330" s="151" t="s">
        <v>15440</v>
      </c>
      <c r="E7330" s="151" t="s">
        <v>15441</v>
      </c>
      <c r="F7330" s="151">
        <v>6</v>
      </c>
      <c r="G7330" s="151" t="s">
        <v>15385</v>
      </c>
      <c r="H7330" s="153">
        <v>9</v>
      </c>
      <c r="I7330" s="151">
        <v>17</v>
      </c>
      <c r="J7330" s="154" t="s">
        <v>72</v>
      </c>
    </row>
    <row r="7331" spans="1:10" x14ac:dyDescent="0.3">
      <c r="A7331" s="151">
        <v>7330</v>
      </c>
      <c r="B7331" s="151" t="s">
        <v>15466</v>
      </c>
      <c r="C7331" s="151" t="s">
        <v>15467</v>
      </c>
      <c r="D7331" s="151" t="s">
        <v>15440</v>
      </c>
      <c r="E7331" s="151" t="s">
        <v>15441</v>
      </c>
      <c r="F7331" s="151">
        <v>6</v>
      </c>
      <c r="G7331" s="151" t="s">
        <v>15385</v>
      </c>
      <c r="H7331" s="153">
        <v>9</v>
      </c>
      <c r="I7331" s="151">
        <v>17</v>
      </c>
      <c r="J7331" s="154" t="s">
        <v>72</v>
      </c>
    </row>
    <row r="7332" spans="1:10" x14ac:dyDescent="0.3">
      <c r="A7332" s="151">
        <v>7331</v>
      </c>
      <c r="B7332" s="151" t="s">
        <v>15468</v>
      </c>
      <c r="C7332" s="151" t="s">
        <v>15469</v>
      </c>
      <c r="D7332" s="151" t="s">
        <v>15440</v>
      </c>
      <c r="E7332" s="151" t="s">
        <v>15441</v>
      </c>
      <c r="F7332" s="151">
        <v>6</v>
      </c>
      <c r="G7332" s="151" t="s">
        <v>15385</v>
      </c>
      <c r="H7332" s="153">
        <v>9</v>
      </c>
      <c r="I7332" s="151">
        <v>17</v>
      </c>
      <c r="J7332" s="154" t="s">
        <v>72</v>
      </c>
    </row>
    <row r="7333" spans="1:10" x14ac:dyDescent="0.3">
      <c r="A7333" s="151">
        <v>7332</v>
      </c>
      <c r="B7333" s="151" t="s">
        <v>15470</v>
      </c>
      <c r="C7333" s="151" t="s">
        <v>15471</v>
      </c>
      <c r="D7333" s="151" t="s">
        <v>15472</v>
      </c>
      <c r="E7333" s="151" t="s">
        <v>15473</v>
      </c>
      <c r="F7333" s="151">
        <v>6</v>
      </c>
      <c r="G7333" s="151" t="s">
        <v>15385</v>
      </c>
      <c r="H7333" s="153">
        <v>8</v>
      </c>
      <c r="I7333" s="151">
        <v>16</v>
      </c>
      <c r="J7333" s="154" t="s">
        <v>161</v>
      </c>
    </row>
    <row r="7334" spans="1:10" x14ac:dyDescent="0.3">
      <c r="A7334" s="151">
        <v>7333</v>
      </c>
      <c r="B7334" s="151" t="s">
        <v>15474</v>
      </c>
      <c r="C7334" s="151" t="s">
        <v>15475</v>
      </c>
      <c r="D7334" s="151" t="s">
        <v>15472</v>
      </c>
      <c r="E7334" s="151" t="s">
        <v>15473</v>
      </c>
      <c r="F7334" s="151">
        <v>6</v>
      </c>
      <c r="G7334" s="151" t="s">
        <v>15385</v>
      </c>
      <c r="H7334" s="153">
        <v>8</v>
      </c>
      <c r="I7334" s="151">
        <v>16</v>
      </c>
      <c r="J7334" s="154" t="s">
        <v>161</v>
      </c>
    </row>
    <row r="7335" spans="1:10" x14ac:dyDescent="0.3">
      <c r="A7335" s="151">
        <v>7334</v>
      </c>
      <c r="B7335" s="151" t="s">
        <v>15476</v>
      </c>
      <c r="C7335" s="151" t="s">
        <v>15477</v>
      </c>
      <c r="D7335" s="151" t="s">
        <v>15472</v>
      </c>
      <c r="E7335" s="151" t="s">
        <v>15473</v>
      </c>
      <c r="F7335" s="151">
        <v>6</v>
      </c>
      <c r="G7335" s="151" t="s">
        <v>15385</v>
      </c>
      <c r="H7335" s="153">
        <v>8</v>
      </c>
      <c r="I7335" s="151">
        <v>16</v>
      </c>
      <c r="J7335" s="154" t="s">
        <v>161</v>
      </c>
    </row>
    <row r="7336" spans="1:10" x14ac:dyDescent="0.3">
      <c r="A7336" s="151">
        <v>7335</v>
      </c>
      <c r="B7336" s="151" t="s">
        <v>15478</v>
      </c>
      <c r="C7336" s="151" t="s">
        <v>15479</v>
      </c>
      <c r="D7336" s="151" t="s">
        <v>15472</v>
      </c>
      <c r="E7336" s="151" t="s">
        <v>15473</v>
      </c>
      <c r="F7336" s="151">
        <v>6</v>
      </c>
      <c r="G7336" s="151" t="s">
        <v>15385</v>
      </c>
      <c r="H7336" s="153">
        <v>8</v>
      </c>
      <c r="I7336" s="151">
        <v>16</v>
      </c>
      <c r="J7336" s="154" t="s">
        <v>161</v>
      </c>
    </row>
    <row r="7337" spans="1:10" x14ac:dyDescent="0.3">
      <c r="A7337" s="151">
        <v>7336</v>
      </c>
      <c r="B7337" s="151" t="s">
        <v>15480</v>
      </c>
      <c r="C7337" s="151" t="s">
        <v>15481</v>
      </c>
      <c r="D7337" s="151" t="s">
        <v>15472</v>
      </c>
      <c r="E7337" s="151" t="s">
        <v>15473</v>
      </c>
      <c r="F7337" s="151">
        <v>6</v>
      </c>
      <c r="G7337" s="151" t="s">
        <v>15385</v>
      </c>
      <c r="H7337" s="153">
        <v>8</v>
      </c>
      <c r="I7337" s="151">
        <v>16</v>
      </c>
      <c r="J7337" s="154" t="s">
        <v>161</v>
      </c>
    </row>
    <row r="7338" spans="1:10" x14ac:dyDescent="0.3">
      <c r="A7338" s="151">
        <v>7337</v>
      </c>
      <c r="B7338" s="151" t="s">
        <v>15482</v>
      </c>
      <c r="C7338" s="151" t="s">
        <v>15483</v>
      </c>
      <c r="D7338" s="151" t="s">
        <v>15472</v>
      </c>
      <c r="E7338" s="151" t="s">
        <v>15473</v>
      </c>
      <c r="F7338" s="151">
        <v>6</v>
      </c>
      <c r="G7338" s="151" t="s">
        <v>15385</v>
      </c>
      <c r="H7338" s="153">
        <v>9</v>
      </c>
      <c r="I7338" s="151">
        <v>17</v>
      </c>
      <c r="J7338" s="154" t="s">
        <v>72</v>
      </c>
    </row>
    <row r="7339" spans="1:10" x14ac:dyDescent="0.3">
      <c r="A7339" s="151">
        <v>7338</v>
      </c>
      <c r="B7339" s="151" t="s">
        <v>15484</v>
      </c>
      <c r="C7339" s="151" t="s">
        <v>15485</v>
      </c>
      <c r="D7339" s="151" t="s">
        <v>15472</v>
      </c>
      <c r="E7339" s="151" t="s">
        <v>15473</v>
      </c>
      <c r="F7339" s="151">
        <v>6</v>
      </c>
      <c r="G7339" s="151" t="s">
        <v>15385</v>
      </c>
      <c r="H7339" s="153">
        <v>9</v>
      </c>
      <c r="I7339" s="151">
        <v>17</v>
      </c>
      <c r="J7339" s="154" t="s">
        <v>72</v>
      </c>
    </row>
    <row r="7340" spans="1:10" x14ac:dyDescent="0.3">
      <c r="A7340" s="151">
        <v>7339</v>
      </c>
      <c r="B7340" s="151" t="s">
        <v>15486</v>
      </c>
      <c r="C7340" s="151" t="s">
        <v>15487</v>
      </c>
      <c r="D7340" s="151" t="s">
        <v>15472</v>
      </c>
      <c r="E7340" s="151" t="s">
        <v>15473</v>
      </c>
      <c r="F7340" s="151">
        <v>6</v>
      </c>
      <c r="G7340" s="151" t="s">
        <v>15385</v>
      </c>
      <c r="H7340" s="153">
        <v>9</v>
      </c>
      <c r="I7340" s="151">
        <v>17</v>
      </c>
      <c r="J7340" s="154" t="s">
        <v>72</v>
      </c>
    </row>
    <row r="7341" spans="1:10" x14ac:dyDescent="0.3">
      <c r="A7341" s="151">
        <v>7340</v>
      </c>
      <c r="B7341" s="151" t="s">
        <v>15488</v>
      </c>
      <c r="C7341" s="151" t="s">
        <v>15489</v>
      </c>
      <c r="D7341" s="151" t="s">
        <v>15472</v>
      </c>
      <c r="E7341" s="151" t="s">
        <v>15473</v>
      </c>
      <c r="F7341" s="151">
        <v>6</v>
      </c>
      <c r="G7341" s="151" t="s">
        <v>15385</v>
      </c>
      <c r="H7341" s="153">
        <v>9</v>
      </c>
      <c r="I7341" s="151">
        <v>17</v>
      </c>
      <c r="J7341" s="154" t="s">
        <v>72</v>
      </c>
    </row>
    <row r="7342" spans="1:10" x14ac:dyDescent="0.3">
      <c r="A7342" s="151">
        <v>7341</v>
      </c>
      <c r="B7342" s="151" t="s">
        <v>15490</v>
      </c>
      <c r="C7342" s="151" t="s">
        <v>15491</v>
      </c>
      <c r="D7342" s="151" t="s">
        <v>15472</v>
      </c>
      <c r="E7342" s="151" t="s">
        <v>15473</v>
      </c>
      <c r="F7342" s="151">
        <v>6</v>
      </c>
      <c r="G7342" s="151" t="s">
        <v>15385</v>
      </c>
      <c r="H7342" s="153">
        <v>9</v>
      </c>
      <c r="I7342" s="151">
        <v>17</v>
      </c>
      <c r="J7342" s="154" t="s">
        <v>72</v>
      </c>
    </row>
    <row r="7343" spans="1:10" x14ac:dyDescent="0.3">
      <c r="A7343" s="151">
        <v>7342</v>
      </c>
      <c r="B7343" s="151" t="s">
        <v>15492</v>
      </c>
      <c r="C7343" s="151" t="s">
        <v>15493</v>
      </c>
      <c r="D7343" s="151" t="s">
        <v>15472</v>
      </c>
      <c r="E7343" s="151" t="s">
        <v>15473</v>
      </c>
      <c r="F7343" s="151">
        <v>6</v>
      </c>
      <c r="G7343" s="151" t="s">
        <v>15385</v>
      </c>
      <c r="H7343" s="153">
        <v>9</v>
      </c>
      <c r="I7343" s="151">
        <v>17</v>
      </c>
      <c r="J7343" s="154" t="s">
        <v>72</v>
      </c>
    </row>
    <row r="7344" spans="1:10" x14ac:dyDescent="0.3">
      <c r="A7344" s="151">
        <v>7343</v>
      </c>
      <c r="B7344" s="151" t="s">
        <v>15494</v>
      </c>
      <c r="C7344" s="151" t="s">
        <v>15495</v>
      </c>
      <c r="D7344" s="151" t="s">
        <v>15472</v>
      </c>
      <c r="E7344" s="151" t="s">
        <v>15473</v>
      </c>
      <c r="F7344" s="151">
        <v>6</v>
      </c>
      <c r="G7344" s="151" t="s">
        <v>15385</v>
      </c>
      <c r="H7344" s="153">
        <v>9</v>
      </c>
      <c r="I7344" s="151">
        <v>17</v>
      </c>
      <c r="J7344" s="154" t="s">
        <v>72</v>
      </c>
    </row>
    <row r="7345" spans="1:10" x14ac:dyDescent="0.3">
      <c r="A7345" s="151">
        <v>7344</v>
      </c>
      <c r="B7345" s="151" t="s">
        <v>15496</v>
      </c>
      <c r="C7345" s="151" t="s">
        <v>15497</v>
      </c>
      <c r="D7345" s="151" t="s">
        <v>15472</v>
      </c>
      <c r="E7345" s="151" t="s">
        <v>15473</v>
      </c>
      <c r="F7345" s="151">
        <v>6</v>
      </c>
      <c r="G7345" s="151" t="s">
        <v>15385</v>
      </c>
      <c r="H7345" s="153">
        <v>9</v>
      </c>
      <c r="I7345" s="151">
        <v>17</v>
      </c>
      <c r="J7345" s="154" t="s">
        <v>72</v>
      </c>
    </row>
    <row r="7346" spans="1:10" x14ac:dyDescent="0.3">
      <c r="A7346" s="151">
        <v>7345</v>
      </c>
      <c r="B7346" s="151" t="s">
        <v>15498</v>
      </c>
      <c r="C7346" s="151" t="s">
        <v>15499</v>
      </c>
      <c r="D7346" s="151" t="s">
        <v>15472</v>
      </c>
      <c r="E7346" s="151" t="s">
        <v>15473</v>
      </c>
      <c r="F7346" s="151">
        <v>6</v>
      </c>
      <c r="G7346" s="151" t="s">
        <v>15385</v>
      </c>
      <c r="H7346" s="153">
        <v>9</v>
      </c>
      <c r="I7346" s="151">
        <v>17</v>
      </c>
      <c r="J7346" s="154" t="s">
        <v>72</v>
      </c>
    </row>
    <row r="7347" spans="1:10" x14ac:dyDescent="0.3">
      <c r="A7347" s="151">
        <v>7346</v>
      </c>
      <c r="B7347" s="151" t="s">
        <v>15500</v>
      </c>
      <c r="C7347" s="151" t="s">
        <v>15501</v>
      </c>
      <c r="D7347" s="151" t="s">
        <v>15502</v>
      </c>
      <c r="E7347" s="151" t="s">
        <v>15503</v>
      </c>
      <c r="F7347" s="151">
        <v>6</v>
      </c>
      <c r="G7347" s="151" t="s">
        <v>15385</v>
      </c>
      <c r="H7347" s="153">
        <v>9</v>
      </c>
      <c r="I7347" s="151">
        <v>17</v>
      </c>
      <c r="J7347" s="154" t="s">
        <v>72</v>
      </c>
    </row>
    <row r="7348" spans="1:10" x14ac:dyDescent="0.3">
      <c r="A7348" s="151">
        <v>7347</v>
      </c>
      <c r="B7348" s="151" t="s">
        <v>15504</v>
      </c>
      <c r="C7348" s="151" t="s">
        <v>15505</v>
      </c>
      <c r="D7348" s="151" t="s">
        <v>15502</v>
      </c>
      <c r="E7348" s="151" t="s">
        <v>15503</v>
      </c>
      <c r="F7348" s="151">
        <v>6</v>
      </c>
      <c r="G7348" s="151" t="s">
        <v>15385</v>
      </c>
      <c r="H7348" s="153">
        <v>9</v>
      </c>
      <c r="I7348" s="151">
        <v>17</v>
      </c>
      <c r="J7348" s="154" t="s">
        <v>72</v>
      </c>
    </row>
    <row r="7349" spans="1:10" x14ac:dyDescent="0.3">
      <c r="A7349" s="151">
        <v>7348</v>
      </c>
      <c r="B7349" s="151" t="s">
        <v>15506</v>
      </c>
      <c r="C7349" s="151" t="s">
        <v>15507</v>
      </c>
      <c r="D7349" s="151" t="s">
        <v>15502</v>
      </c>
      <c r="E7349" s="151" t="s">
        <v>15503</v>
      </c>
      <c r="F7349" s="151">
        <v>6</v>
      </c>
      <c r="G7349" s="151" t="s">
        <v>15385</v>
      </c>
      <c r="H7349" s="153">
        <v>9</v>
      </c>
      <c r="I7349" s="151">
        <v>17</v>
      </c>
      <c r="J7349" s="154" t="s">
        <v>72</v>
      </c>
    </row>
    <row r="7350" spans="1:10" x14ac:dyDescent="0.3">
      <c r="A7350" s="151">
        <v>7349</v>
      </c>
      <c r="B7350" s="151" t="s">
        <v>15508</v>
      </c>
      <c r="C7350" s="151" t="s">
        <v>15509</v>
      </c>
      <c r="D7350" s="151" t="s">
        <v>15502</v>
      </c>
      <c r="E7350" s="151" t="s">
        <v>15503</v>
      </c>
      <c r="F7350" s="151">
        <v>6</v>
      </c>
      <c r="G7350" s="151" t="s">
        <v>15385</v>
      </c>
      <c r="H7350" s="153">
        <v>9</v>
      </c>
      <c r="I7350" s="151">
        <v>17</v>
      </c>
      <c r="J7350" s="154" t="s">
        <v>72</v>
      </c>
    </row>
    <row r="7351" spans="1:10" x14ac:dyDescent="0.3">
      <c r="A7351" s="151">
        <v>7350</v>
      </c>
      <c r="B7351" s="151" t="s">
        <v>15510</v>
      </c>
      <c r="C7351" s="151" t="s">
        <v>15511</v>
      </c>
      <c r="D7351" s="151" t="s">
        <v>15502</v>
      </c>
      <c r="E7351" s="151" t="s">
        <v>15503</v>
      </c>
      <c r="F7351" s="151">
        <v>6</v>
      </c>
      <c r="G7351" s="151" t="s">
        <v>15385</v>
      </c>
      <c r="H7351" s="153">
        <v>9</v>
      </c>
      <c r="I7351" s="151">
        <v>17</v>
      </c>
      <c r="J7351" s="154" t="s">
        <v>72</v>
      </c>
    </row>
    <row r="7352" spans="1:10" x14ac:dyDescent="0.3">
      <c r="A7352" s="151">
        <v>7351</v>
      </c>
      <c r="B7352" s="151" t="s">
        <v>15512</v>
      </c>
      <c r="C7352" s="151" t="s">
        <v>15513</v>
      </c>
      <c r="D7352" s="151" t="s">
        <v>15502</v>
      </c>
      <c r="E7352" s="151" t="s">
        <v>15503</v>
      </c>
      <c r="F7352" s="151">
        <v>6</v>
      </c>
      <c r="G7352" s="151" t="s">
        <v>15385</v>
      </c>
      <c r="H7352" s="153">
        <v>9</v>
      </c>
      <c r="I7352" s="151">
        <v>17</v>
      </c>
      <c r="J7352" s="154" t="s">
        <v>72</v>
      </c>
    </row>
    <row r="7353" spans="1:10" x14ac:dyDescent="0.3">
      <c r="A7353" s="151">
        <v>7352</v>
      </c>
      <c r="B7353" s="151" t="s">
        <v>15514</v>
      </c>
      <c r="C7353" s="151" t="s">
        <v>15515</v>
      </c>
      <c r="D7353" s="151" t="s">
        <v>15502</v>
      </c>
      <c r="E7353" s="151" t="s">
        <v>15503</v>
      </c>
      <c r="F7353" s="151">
        <v>6</v>
      </c>
      <c r="G7353" s="151" t="s">
        <v>15385</v>
      </c>
      <c r="H7353" s="153">
        <v>8</v>
      </c>
      <c r="I7353" s="151">
        <v>16</v>
      </c>
      <c r="J7353" s="154" t="s">
        <v>161</v>
      </c>
    </row>
    <row r="7354" spans="1:10" x14ac:dyDescent="0.3">
      <c r="A7354" s="151">
        <v>7353</v>
      </c>
      <c r="B7354" s="151" t="s">
        <v>15516</v>
      </c>
      <c r="C7354" s="151" t="s">
        <v>15517</v>
      </c>
      <c r="D7354" s="151" t="s">
        <v>15502</v>
      </c>
      <c r="E7354" s="151" t="s">
        <v>15503</v>
      </c>
      <c r="F7354" s="151">
        <v>6</v>
      </c>
      <c r="G7354" s="151" t="s">
        <v>15385</v>
      </c>
      <c r="H7354" s="153">
        <v>8</v>
      </c>
      <c r="I7354" s="151">
        <v>16</v>
      </c>
      <c r="J7354" s="154" t="s">
        <v>161</v>
      </c>
    </row>
    <row r="7355" spans="1:10" x14ac:dyDescent="0.3">
      <c r="A7355" s="151">
        <v>7354</v>
      </c>
      <c r="B7355" s="151" t="s">
        <v>15518</v>
      </c>
      <c r="C7355" s="151" t="s">
        <v>15519</v>
      </c>
      <c r="D7355" s="151" t="s">
        <v>15502</v>
      </c>
      <c r="E7355" s="151" t="s">
        <v>15503</v>
      </c>
      <c r="F7355" s="151">
        <v>6</v>
      </c>
      <c r="G7355" s="151" t="s">
        <v>15385</v>
      </c>
      <c r="H7355" s="153">
        <v>8</v>
      </c>
      <c r="I7355" s="151">
        <v>16</v>
      </c>
      <c r="J7355" s="154" t="s">
        <v>161</v>
      </c>
    </row>
    <row r="7356" spans="1:10" x14ac:dyDescent="0.3">
      <c r="A7356" s="151">
        <v>7355</v>
      </c>
      <c r="B7356" s="151" t="s">
        <v>15520</v>
      </c>
      <c r="C7356" s="151" t="s">
        <v>15521</v>
      </c>
      <c r="D7356" s="151" t="s">
        <v>15502</v>
      </c>
      <c r="E7356" s="151" t="s">
        <v>15503</v>
      </c>
      <c r="F7356" s="151">
        <v>6</v>
      </c>
      <c r="G7356" s="151" t="s">
        <v>15385</v>
      </c>
      <c r="H7356" s="153">
        <v>8</v>
      </c>
      <c r="I7356" s="151">
        <v>16</v>
      </c>
      <c r="J7356" s="154" t="s">
        <v>161</v>
      </c>
    </row>
    <row r="7357" spans="1:10" x14ac:dyDescent="0.3">
      <c r="A7357" s="151">
        <v>7356</v>
      </c>
      <c r="B7357" s="151" t="s">
        <v>15522</v>
      </c>
      <c r="C7357" s="151" t="s">
        <v>15523</v>
      </c>
      <c r="D7357" s="151" t="s">
        <v>15502</v>
      </c>
      <c r="E7357" s="151" t="s">
        <v>15503</v>
      </c>
      <c r="F7357" s="151">
        <v>6</v>
      </c>
      <c r="G7357" s="151" t="s">
        <v>15385</v>
      </c>
      <c r="H7357" s="153">
        <v>8</v>
      </c>
      <c r="I7357" s="151">
        <v>16</v>
      </c>
      <c r="J7357" s="154" t="s">
        <v>161</v>
      </c>
    </row>
    <row r="7358" spans="1:10" x14ac:dyDescent="0.3">
      <c r="A7358" s="151">
        <v>7357</v>
      </c>
      <c r="B7358" s="151" t="s">
        <v>15524</v>
      </c>
      <c r="C7358" s="151" t="s">
        <v>15525</v>
      </c>
      <c r="D7358" s="151" t="s">
        <v>15502</v>
      </c>
      <c r="E7358" s="151" t="s">
        <v>15503</v>
      </c>
      <c r="F7358" s="151">
        <v>6</v>
      </c>
      <c r="G7358" s="151" t="s">
        <v>15385</v>
      </c>
      <c r="H7358" s="153">
        <v>9</v>
      </c>
      <c r="I7358" s="151">
        <v>17</v>
      </c>
      <c r="J7358" s="154" t="s">
        <v>72</v>
      </c>
    </row>
    <row r="7359" spans="1:10" x14ac:dyDescent="0.3">
      <c r="A7359" s="151">
        <v>7358</v>
      </c>
      <c r="B7359" s="151" t="s">
        <v>15526</v>
      </c>
      <c r="C7359" s="151" t="s">
        <v>15527</v>
      </c>
      <c r="D7359" s="151" t="s">
        <v>15502</v>
      </c>
      <c r="E7359" s="151" t="s">
        <v>15503</v>
      </c>
      <c r="F7359" s="151">
        <v>6</v>
      </c>
      <c r="G7359" s="151" t="s">
        <v>15385</v>
      </c>
      <c r="H7359" s="153">
        <v>8</v>
      </c>
      <c r="I7359" s="151">
        <v>16</v>
      </c>
      <c r="J7359" s="154" t="s">
        <v>161</v>
      </c>
    </row>
    <row r="7360" spans="1:10" x14ac:dyDescent="0.3">
      <c r="A7360" s="151">
        <v>7359</v>
      </c>
      <c r="B7360" s="151" t="s">
        <v>15528</v>
      </c>
      <c r="C7360" s="151" t="s">
        <v>15529</v>
      </c>
      <c r="D7360" s="151" t="s">
        <v>15502</v>
      </c>
      <c r="E7360" s="151" t="s">
        <v>15503</v>
      </c>
      <c r="F7360" s="151">
        <v>6</v>
      </c>
      <c r="G7360" s="151" t="s">
        <v>15385</v>
      </c>
      <c r="H7360" s="153">
        <v>9</v>
      </c>
      <c r="I7360" s="151">
        <v>17</v>
      </c>
      <c r="J7360" s="154" t="s">
        <v>72</v>
      </c>
    </row>
    <row r="7361" spans="1:10" x14ac:dyDescent="0.3">
      <c r="A7361" s="151">
        <v>7360</v>
      </c>
      <c r="B7361" s="151" t="s">
        <v>15530</v>
      </c>
      <c r="C7361" s="151" t="s">
        <v>15531</v>
      </c>
      <c r="D7361" s="151" t="s">
        <v>15502</v>
      </c>
      <c r="E7361" s="151" t="s">
        <v>15503</v>
      </c>
      <c r="F7361" s="151">
        <v>6</v>
      </c>
      <c r="G7361" s="151" t="s">
        <v>15385</v>
      </c>
      <c r="H7361" s="153">
        <v>8</v>
      </c>
      <c r="I7361" s="151">
        <v>16</v>
      </c>
      <c r="J7361" s="154" t="s">
        <v>161</v>
      </c>
    </row>
    <row r="7362" spans="1:10" x14ac:dyDescent="0.3">
      <c r="A7362" s="151">
        <v>7361</v>
      </c>
      <c r="B7362" s="151" t="s">
        <v>15532</v>
      </c>
      <c r="C7362" s="151" t="s">
        <v>15533</v>
      </c>
      <c r="D7362" s="151" t="s">
        <v>15502</v>
      </c>
      <c r="E7362" s="151" t="s">
        <v>15503</v>
      </c>
      <c r="F7362" s="151">
        <v>6</v>
      </c>
      <c r="G7362" s="151" t="s">
        <v>15385</v>
      </c>
      <c r="H7362" s="153">
        <v>9</v>
      </c>
      <c r="I7362" s="151">
        <v>17</v>
      </c>
      <c r="J7362" s="154" t="s">
        <v>88</v>
      </c>
    </row>
    <row r="7363" spans="1:10" x14ac:dyDescent="0.3">
      <c r="A7363" s="151">
        <v>7362</v>
      </c>
      <c r="B7363" s="151" t="s">
        <v>15534</v>
      </c>
      <c r="C7363" s="151" t="s">
        <v>15535</v>
      </c>
      <c r="D7363" s="151" t="s">
        <v>15502</v>
      </c>
      <c r="E7363" s="151" t="s">
        <v>15503</v>
      </c>
      <c r="F7363" s="151">
        <v>6</v>
      </c>
      <c r="G7363" s="151" t="s">
        <v>15385</v>
      </c>
      <c r="H7363" s="153">
        <v>9</v>
      </c>
      <c r="I7363" s="151">
        <v>17</v>
      </c>
      <c r="J7363" s="154" t="s">
        <v>72</v>
      </c>
    </row>
    <row r="7364" spans="1:10" x14ac:dyDescent="0.3">
      <c r="A7364" s="151">
        <v>7363</v>
      </c>
      <c r="B7364" s="151" t="s">
        <v>15536</v>
      </c>
      <c r="C7364" s="151" t="s">
        <v>15537</v>
      </c>
      <c r="D7364" s="151" t="s">
        <v>15502</v>
      </c>
      <c r="E7364" s="151" t="s">
        <v>15503</v>
      </c>
      <c r="F7364" s="151">
        <v>6</v>
      </c>
      <c r="G7364" s="151" t="s">
        <v>15385</v>
      </c>
      <c r="H7364" s="153">
        <v>9</v>
      </c>
      <c r="I7364" s="151">
        <v>17</v>
      </c>
      <c r="J7364" s="154" t="s">
        <v>72</v>
      </c>
    </row>
    <row r="7365" spans="1:10" x14ac:dyDescent="0.3">
      <c r="A7365" s="151">
        <v>7364</v>
      </c>
      <c r="B7365" s="151" t="s">
        <v>15538</v>
      </c>
      <c r="C7365" s="151" t="s">
        <v>15539</v>
      </c>
      <c r="D7365" s="151" t="s">
        <v>15502</v>
      </c>
      <c r="E7365" s="151" t="s">
        <v>15503</v>
      </c>
      <c r="F7365" s="151">
        <v>6</v>
      </c>
      <c r="G7365" s="151" t="s">
        <v>15385</v>
      </c>
      <c r="H7365" s="153">
        <v>9</v>
      </c>
      <c r="I7365" s="151">
        <v>17</v>
      </c>
      <c r="J7365" s="154" t="s">
        <v>72</v>
      </c>
    </row>
    <row r="7366" spans="1:10" x14ac:dyDescent="0.3">
      <c r="A7366" s="151">
        <v>7365</v>
      </c>
      <c r="B7366" s="151" t="s">
        <v>15540</v>
      </c>
      <c r="C7366" s="151" t="s">
        <v>15541</v>
      </c>
      <c r="D7366" s="151" t="s">
        <v>15502</v>
      </c>
      <c r="E7366" s="151" t="s">
        <v>15503</v>
      </c>
      <c r="F7366" s="151">
        <v>6</v>
      </c>
      <c r="G7366" s="151" t="s">
        <v>15385</v>
      </c>
      <c r="H7366" s="153">
        <v>9</v>
      </c>
      <c r="I7366" s="151">
        <v>17</v>
      </c>
      <c r="J7366" s="154" t="s">
        <v>72</v>
      </c>
    </row>
    <row r="7367" spans="1:10" x14ac:dyDescent="0.3">
      <c r="A7367" s="151">
        <v>7366</v>
      </c>
      <c r="B7367" s="151" t="s">
        <v>15542</v>
      </c>
      <c r="C7367" s="151" t="s">
        <v>15543</v>
      </c>
      <c r="D7367" s="151" t="s">
        <v>15544</v>
      </c>
      <c r="E7367" s="151" t="s">
        <v>15545</v>
      </c>
      <c r="F7367" s="151">
        <v>6</v>
      </c>
      <c r="G7367" s="151" t="s">
        <v>15385</v>
      </c>
      <c r="H7367" s="153">
        <v>8</v>
      </c>
      <c r="I7367" s="151">
        <v>16</v>
      </c>
      <c r="J7367" s="154" t="s">
        <v>161</v>
      </c>
    </row>
    <row r="7368" spans="1:10" x14ac:dyDescent="0.3">
      <c r="A7368" s="151">
        <v>7367</v>
      </c>
      <c r="B7368" s="151" t="s">
        <v>15546</v>
      </c>
      <c r="C7368" s="151" t="s">
        <v>15547</v>
      </c>
      <c r="D7368" s="151" t="s">
        <v>15544</v>
      </c>
      <c r="E7368" s="151" t="s">
        <v>15545</v>
      </c>
      <c r="F7368" s="151">
        <v>6</v>
      </c>
      <c r="G7368" s="151" t="s">
        <v>15385</v>
      </c>
      <c r="H7368" s="153">
        <v>8</v>
      </c>
      <c r="I7368" s="151">
        <v>16</v>
      </c>
      <c r="J7368" s="154" t="s">
        <v>161</v>
      </c>
    </row>
    <row r="7369" spans="1:10" x14ac:dyDescent="0.3">
      <c r="A7369" s="151">
        <v>7368</v>
      </c>
      <c r="B7369" s="151" t="s">
        <v>15548</v>
      </c>
      <c r="C7369" s="151" t="s">
        <v>15549</v>
      </c>
      <c r="D7369" s="151" t="s">
        <v>15544</v>
      </c>
      <c r="E7369" s="151" t="s">
        <v>15545</v>
      </c>
      <c r="F7369" s="151">
        <v>6</v>
      </c>
      <c r="G7369" s="151" t="s">
        <v>15385</v>
      </c>
      <c r="H7369" s="153">
        <v>8</v>
      </c>
      <c r="I7369" s="151">
        <v>16</v>
      </c>
      <c r="J7369" s="154" t="s">
        <v>161</v>
      </c>
    </row>
    <row r="7370" spans="1:10" x14ac:dyDescent="0.3">
      <c r="A7370" s="151">
        <v>7369</v>
      </c>
      <c r="B7370" s="151" t="s">
        <v>15550</v>
      </c>
      <c r="C7370" s="151" t="s">
        <v>15551</v>
      </c>
      <c r="D7370" s="151" t="s">
        <v>15544</v>
      </c>
      <c r="E7370" s="151" t="s">
        <v>15545</v>
      </c>
      <c r="F7370" s="151">
        <v>6</v>
      </c>
      <c r="G7370" s="151" t="s">
        <v>15385</v>
      </c>
      <c r="H7370" s="153">
        <v>9</v>
      </c>
      <c r="I7370" s="151">
        <v>17</v>
      </c>
      <c r="J7370" s="154" t="s">
        <v>72</v>
      </c>
    </row>
    <row r="7371" spans="1:10" x14ac:dyDescent="0.3">
      <c r="A7371" s="151">
        <v>7370</v>
      </c>
      <c r="B7371" s="151" t="s">
        <v>15552</v>
      </c>
      <c r="C7371" s="151" t="s">
        <v>15553</v>
      </c>
      <c r="D7371" s="151" t="s">
        <v>15544</v>
      </c>
      <c r="E7371" s="151" t="s">
        <v>15545</v>
      </c>
      <c r="F7371" s="151">
        <v>6</v>
      </c>
      <c r="G7371" s="151" t="s">
        <v>15385</v>
      </c>
      <c r="H7371" s="153">
        <v>8</v>
      </c>
      <c r="I7371" s="151">
        <v>16</v>
      </c>
      <c r="J7371" s="154" t="s">
        <v>161</v>
      </c>
    </row>
    <row r="7372" spans="1:10" x14ac:dyDescent="0.3">
      <c r="A7372" s="151">
        <v>7371</v>
      </c>
      <c r="B7372" s="151" t="s">
        <v>15554</v>
      </c>
      <c r="C7372" s="151" t="s">
        <v>15555</v>
      </c>
      <c r="D7372" s="151" t="s">
        <v>15544</v>
      </c>
      <c r="E7372" s="151" t="s">
        <v>15545</v>
      </c>
      <c r="F7372" s="151">
        <v>6</v>
      </c>
      <c r="G7372" s="151" t="s">
        <v>15385</v>
      </c>
      <c r="H7372" s="153">
        <v>8</v>
      </c>
      <c r="I7372" s="151">
        <v>16</v>
      </c>
      <c r="J7372" s="154" t="s">
        <v>161</v>
      </c>
    </row>
    <row r="7373" spans="1:10" x14ac:dyDescent="0.3">
      <c r="A7373" s="151">
        <v>7372</v>
      </c>
      <c r="B7373" s="151" t="s">
        <v>15556</v>
      </c>
      <c r="C7373" s="151" t="s">
        <v>15557</v>
      </c>
      <c r="D7373" s="151" t="s">
        <v>15544</v>
      </c>
      <c r="E7373" s="151" t="s">
        <v>15545</v>
      </c>
      <c r="F7373" s="151">
        <v>6</v>
      </c>
      <c r="G7373" s="151" t="s">
        <v>15385</v>
      </c>
      <c r="H7373" s="153">
        <v>8</v>
      </c>
      <c r="I7373" s="151">
        <v>16</v>
      </c>
      <c r="J7373" s="154" t="s">
        <v>161</v>
      </c>
    </row>
    <row r="7374" spans="1:10" x14ac:dyDescent="0.3">
      <c r="A7374" s="151">
        <v>7373</v>
      </c>
      <c r="B7374" s="151" t="s">
        <v>15558</v>
      </c>
      <c r="C7374" s="151" t="s">
        <v>15559</v>
      </c>
      <c r="D7374" s="151" t="s">
        <v>15544</v>
      </c>
      <c r="E7374" s="151" t="s">
        <v>15545</v>
      </c>
      <c r="F7374" s="151">
        <v>6</v>
      </c>
      <c r="G7374" s="151" t="s">
        <v>15385</v>
      </c>
      <c r="H7374" s="153">
        <v>8</v>
      </c>
      <c r="I7374" s="151">
        <v>16</v>
      </c>
      <c r="J7374" s="154" t="s">
        <v>161</v>
      </c>
    </row>
    <row r="7375" spans="1:10" x14ac:dyDescent="0.3">
      <c r="A7375" s="151">
        <v>7374</v>
      </c>
      <c r="B7375" s="151" t="s">
        <v>15560</v>
      </c>
      <c r="C7375" s="151" t="s">
        <v>15561</v>
      </c>
      <c r="D7375" s="151" t="s">
        <v>15544</v>
      </c>
      <c r="E7375" s="151" t="s">
        <v>15545</v>
      </c>
      <c r="F7375" s="151">
        <v>6</v>
      </c>
      <c r="G7375" s="151" t="s">
        <v>15385</v>
      </c>
      <c r="H7375" s="153">
        <v>8</v>
      </c>
      <c r="I7375" s="151">
        <v>16</v>
      </c>
      <c r="J7375" s="154" t="s">
        <v>161</v>
      </c>
    </row>
    <row r="7376" spans="1:10" x14ac:dyDescent="0.3">
      <c r="A7376" s="151">
        <v>7375</v>
      </c>
      <c r="B7376" s="151" t="s">
        <v>15562</v>
      </c>
      <c r="C7376" s="151" t="s">
        <v>15563</v>
      </c>
      <c r="D7376" s="151" t="s">
        <v>15544</v>
      </c>
      <c r="E7376" s="151" t="s">
        <v>15545</v>
      </c>
      <c r="F7376" s="151">
        <v>6</v>
      </c>
      <c r="G7376" s="151" t="s">
        <v>15385</v>
      </c>
      <c r="H7376" s="153">
        <v>8</v>
      </c>
      <c r="I7376" s="151">
        <v>16</v>
      </c>
      <c r="J7376" s="154" t="s">
        <v>161</v>
      </c>
    </row>
    <row r="7377" spans="1:10" x14ac:dyDescent="0.3">
      <c r="A7377" s="151">
        <v>7376</v>
      </c>
      <c r="B7377" s="151" t="s">
        <v>15564</v>
      </c>
      <c r="C7377" s="151" t="s">
        <v>15565</v>
      </c>
      <c r="D7377" s="151" t="s">
        <v>15544</v>
      </c>
      <c r="E7377" s="151" t="s">
        <v>15545</v>
      </c>
      <c r="F7377" s="151">
        <v>6</v>
      </c>
      <c r="G7377" s="151" t="s">
        <v>15385</v>
      </c>
      <c r="H7377" s="153">
        <v>9</v>
      </c>
      <c r="I7377" s="151">
        <v>17</v>
      </c>
      <c r="J7377" s="154" t="s">
        <v>72</v>
      </c>
    </row>
    <row r="7378" spans="1:10" x14ac:dyDescent="0.3">
      <c r="A7378" s="151">
        <v>7377</v>
      </c>
      <c r="B7378" s="151" t="s">
        <v>15566</v>
      </c>
      <c r="C7378" s="151" t="s">
        <v>15567</v>
      </c>
      <c r="D7378" s="151" t="s">
        <v>15544</v>
      </c>
      <c r="E7378" s="151" t="s">
        <v>15545</v>
      </c>
      <c r="F7378" s="151">
        <v>6</v>
      </c>
      <c r="G7378" s="151" t="s">
        <v>15385</v>
      </c>
      <c r="H7378" s="153">
        <v>9</v>
      </c>
      <c r="I7378" s="151">
        <v>17</v>
      </c>
      <c r="J7378" s="154" t="s">
        <v>72</v>
      </c>
    </row>
    <row r="7379" spans="1:10" x14ac:dyDescent="0.3">
      <c r="A7379" s="151">
        <v>7378</v>
      </c>
      <c r="B7379" s="151" t="s">
        <v>15568</v>
      </c>
      <c r="C7379" s="151" t="s">
        <v>15569</v>
      </c>
      <c r="D7379" s="151" t="s">
        <v>15544</v>
      </c>
      <c r="E7379" s="151" t="s">
        <v>15545</v>
      </c>
      <c r="F7379" s="151">
        <v>6</v>
      </c>
      <c r="G7379" s="151" t="s">
        <v>15385</v>
      </c>
      <c r="H7379" s="153">
        <v>9</v>
      </c>
      <c r="I7379" s="151">
        <v>17</v>
      </c>
      <c r="J7379" s="154" t="s">
        <v>72</v>
      </c>
    </row>
    <row r="7380" spans="1:10" x14ac:dyDescent="0.3">
      <c r="A7380" s="151">
        <v>7379</v>
      </c>
      <c r="B7380" s="151" t="s">
        <v>15570</v>
      </c>
      <c r="C7380" s="151" t="s">
        <v>15571</v>
      </c>
      <c r="D7380" s="151" t="s">
        <v>15544</v>
      </c>
      <c r="E7380" s="151" t="s">
        <v>15545</v>
      </c>
      <c r="F7380" s="151">
        <v>6</v>
      </c>
      <c r="G7380" s="151" t="s">
        <v>15385</v>
      </c>
      <c r="H7380" s="153">
        <v>9</v>
      </c>
      <c r="I7380" s="151">
        <v>17</v>
      </c>
      <c r="J7380" s="154" t="s">
        <v>72</v>
      </c>
    </row>
    <row r="7381" spans="1:10" x14ac:dyDescent="0.3">
      <c r="A7381" s="151">
        <v>7380</v>
      </c>
      <c r="B7381" s="151" t="s">
        <v>15572</v>
      </c>
      <c r="C7381" s="151" t="s">
        <v>15573</v>
      </c>
      <c r="D7381" s="151" t="s">
        <v>15544</v>
      </c>
      <c r="E7381" s="151" t="s">
        <v>15545</v>
      </c>
      <c r="F7381" s="151">
        <v>6</v>
      </c>
      <c r="G7381" s="151" t="s">
        <v>15385</v>
      </c>
      <c r="H7381" s="153">
        <v>9</v>
      </c>
      <c r="I7381" s="151">
        <v>17</v>
      </c>
      <c r="J7381" s="154" t="s">
        <v>72</v>
      </c>
    </row>
    <row r="7382" spans="1:10" x14ac:dyDescent="0.3">
      <c r="A7382" s="151">
        <v>7381</v>
      </c>
      <c r="B7382" s="151" t="s">
        <v>15574</v>
      </c>
      <c r="C7382" s="151" t="s">
        <v>15575</v>
      </c>
      <c r="D7382" s="151" t="s">
        <v>15544</v>
      </c>
      <c r="E7382" s="151" t="s">
        <v>15545</v>
      </c>
      <c r="F7382" s="151">
        <v>6</v>
      </c>
      <c r="G7382" s="151" t="s">
        <v>15385</v>
      </c>
      <c r="H7382" s="153">
        <v>9</v>
      </c>
      <c r="I7382" s="151">
        <v>17</v>
      </c>
      <c r="J7382" s="154" t="s">
        <v>72</v>
      </c>
    </row>
    <row r="7383" spans="1:10" x14ac:dyDescent="0.3">
      <c r="A7383" s="151">
        <v>7382</v>
      </c>
      <c r="B7383" s="151" t="s">
        <v>15576</v>
      </c>
      <c r="C7383" s="151" t="s">
        <v>15577</v>
      </c>
      <c r="D7383" s="151" t="s">
        <v>15544</v>
      </c>
      <c r="E7383" s="151" t="s">
        <v>15545</v>
      </c>
      <c r="F7383" s="151">
        <v>6</v>
      </c>
      <c r="G7383" s="151" t="s">
        <v>15385</v>
      </c>
      <c r="H7383" s="153">
        <v>9</v>
      </c>
      <c r="I7383" s="151">
        <v>17</v>
      </c>
      <c r="J7383" s="154" t="s">
        <v>72</v>
      </c>
    </row>
    <row r="7384" spans="1:10" x14ac:dyDescent="0.3">
      <c r="A7384" s="151">
        <v>7383</v>
      </c>
      <c r="B7384" s="151" t="s">
        <v>15578</v>
      </c>
      <c r="C7384" s="151" t="s">
        <v>15579</v>
      </c>
      <c r="D7384" s="151" t="s">
        <v>15580</v>
      </c>
      <c r="E7384" s="151" t="s">
        <v>15581</v>
      </c>
      <c r="F7384" s="151">
        <v>6</v>
      </c>
      <c r="G7384" s="151" t="s">
        <v>15385</v>
      </c>
      <c r="H7384" s="153">
        <v>9</v>
      </c>
      <c r="I7384" s="151">
        <v>17</v>
      </c>
      <c r="J7384" s="154" t="s">
        <v>72</v>
      </c>
    </row>
    <row r="7385" spans="1:10" x14ac:dyDescent="0.3">
      <c r="A7385" s="151">
        <v>7384</v>
      </c>
      <c r="B7385" s="151" t="s">
        <v>15582</v>
      </c>
      <c r="C7385" s="151" t="s">
        <v>15583</v>
      </c>
      <c r="D7385" s="151" t="s">
        <v>15580</v>
      </c>
      <c r="E7385" s="151" t="s">
        <v>15581</v>
      </c>
      <c r="F7385" s="151">
        <v>6</v>
      </c>
      <c r="G7385" s="151" t="s">
        <v>15385</v>
      </c>
      <c r="H7385" s="153">
        <v>9</v>
      </c>
      <c r="I7385" s="151">
        <v>17</v>
      </c>
      <c r="J7385" s="154" t="s">
        <v>72</v>
      </c>
    </row>
    <row r="7386" spans="1:10" x14ac:dyDescent="0.3">
      <c r="A7386" s="151">
        <v>7385</v>
      </c>
      <c r="B7386" s="151" t="s">
        <v>15584</v>
      </c>
      <c r="C7386" s="151" t="s">
        <v>15585</v>
      </c>
      <c r="D7386" s="151" t="s">
        <v>15580</v>
      </c>
      <c r="E7386" s="151" t="s">
        <v>15581</v>
      </c>
      <c r="F7386" s="151">
        <v>6</v>
      </c>
      <c r="G7386" s="151" t="s">
        <v>15385</v>
      </c>
      <c r="H7386" s="153">
        <v>9</v>
      </c>
      <c r="I7386" s="151">
        <v>17</v>
      </c>
      <c r="J7386" s="154" t="s">
        <v>72</v>
      </c>
    </row>
    <row r="7387" spans="1:10" x14ac:dyDescent="0.3">
      <c r="A7387" s="151">
        <v>7386</v>
      </c>
      <c r="B7387" s="151" t="s">
        <v>15586</v>
      </c>
      <c r="C7387" s="151" t="s">
        <v>15587</v>
      </c>
      <c r="D7387" s="151" t="s">
        <v>15580</v>
      </c>
      <c r="E7387" s="151" t="s">
        <v>15581</v>
      </c>
      <c r="F7387" s="151">
        <v>6</v>
      </c>
      <c r="G7387" s="151" t="s">
        <v>15385</v>
      </c>
      <c r="H7387" s="153">
        <v>9</v>
      </c>
      <c r="I7387" s="151">
        <v>17</v>
      </c>
      <c r="J7387" s="154" t="s">
        <v>72</v>
      </c>
    </row>
    <row r="7388" spans="1:10" x14ac:dyDescent="0.3">
      <c r="A7388" s="151">
        <v>7387</v>
      </c>
      <c r="B7388" s="151" t="s">
        <v>15588</v>
      </c>
      <c r="C7388" s="151" t="s">
        <v>15589</v>
      </c>
      <c r="D7388" s="151" t="s">
        <v>15580</v>
      </c>
      <c r="E7388" s="151" t="s">
        <v>15581</v>
      </c>
      <c r="F7388" s="151">
        <v>6</v>
      </c>
      <c r="G7388" s="151" t="s">
        <v>15385</v>
      </c>
      <c r="H7388" s="153">
        <v>9</v>
      </c>
      <c r="I7388" s="151">
        <v>17</v>
      </c>
      <c r="J7388" s="154" t="s">
        <v>72</v>
      </c>
    </row>
    <row r="7389" spans="1:10" x14ac:dyDescent="0.3">
      <c r="A7389" s="151">
        <v>7388</v>
      </c>
      <c r="B7389" s="151" t="s">
        <v>15590</v>
      </c>
      <c r="C7389" s="151" t="s">
        <v>15591</v>
      </c>
      <c r="D7389" s="151" t="s">
        <v>15580</v>
      </c>
      <c r="E7389" s="151" t="s">
        <v>15581</v>
      </c>
      <c r="F7389" s="151">
        <v>6</v>
      </c>
      <c r="G7389" s="151" t="s">
        <v>15385</v>
      </c>
      <c r="H7389" s="153">
        <v>9</v>
      </c>
      <c r="I7389" s="151">
        <v>17</v>
      </c>
      <c r="J7389" s="154" t="s">
        <v>72</v>
      </c>
    </row>
    <row r="7390" spans="1:10" x14ac:dyDescent="0.3">
      <c r="A7390" s="151">
        <v>7389</v>
      </c>
      <c r="B7390" s="151" t="s">
        <v>15592</v>
      </c>
      <c r="C7390" s="151" t="s">
        <v>15593</v>
      </c>
      <c r="D7390" s="151" t="s">
        <v>15580</v>
      </c>
      <c r="E7390" s="151" t="s">
        <v>15581</v>
      </c>
      <c r="F7390" s="151">
        <v>6</v>
      </c>
      <c r="G7390" s="151" t="s">
        <v>15385</v>
      </c>
      <c r="H7390" s="153">
        <v>9</v>
      </c>
      <c r="I7390" s="151">
        <v>17</v>
      </c>
      <c r="J7390" s="154" t="s">
        <v>72</v>
      </c>
    </row>
    <row r="7391" spans="1:10" x14ac:dyDescent="0.3">
      <c r="A7391" s="151">
        <v>7390</v>
      </c>
      <c r="B7391" s="151" t="s">
        <v>15594</v>
      </c>
      <c r="C7391" s="151" t="s">
        <v>15595</v>
      </c>
      <c r="D7391" s="151" t="s">
        <v>15580</v>
      </c>
      <c r="E7391" s="151" t="s">
        <v>15581</v>
      </c>
      <c r="F7391" s="151">
        <v>6</v>
      </c>
      <c r="G7391" s="151" t="s">
        <v>15385</v>
      </c>
      <c r="H7391" s="153">
        <v>9</v>
      </c>
      <c r="I7391" s="151">
        <v>17</v>
      </c>
      <c r="J7391" s="154" t="s">
        <v>88</v>
      </c>
    </row>
    <row r="7392" spans="1:10" x14ac:dyDescent="0.3">
      <c r="A7392" s="151">
        <v>7391</v>
      </c>
      <c r="B7392" s="151" t="s">
        <v>15596</v>
      </c>
      <c r="C7392" s="151" t="s">
        <v>15597</v>
      </c>
      <c r="D7392" s="151" t="s">
        <v>15580</v>
      </c>
      <c r="E7392" s="151" t="s">
        <v>15581</v>
      </c>
      <c r="F7392" s="151">
        <v>6</v>
      </c>
      <c r="G7392" s="151" t="s">
        <v>15385</v>
      </c>
      <c r="H7392" s="153">
        <v>9</v>
      </c>
      <c r="I7392" s="151">
        <v>17</v>
      </c>
      <c r="J7392" s="154" t="s">
        <v>88</v>
      </c>
    </row>
    <row r="7393" spans="1:10" x14ac:dyDescent="0.3">
      <c r="A7393" s="151">
        <v>7392</v>
      </c>
      <c r="B7393" s="151" t="s">
        <v>15598</v>
      </c>
      <c r="C7393" s="151" t="s">
        <v>15599</v>
      </c>
      <c r="D7393" s="151" t="s">
        <v>15580</v>
      </c>
      <c r="E7393" s="151" t="s">
        <v>15581</v>
      </c>
      <c r="F7393" s="151">
        <v>6</v>
      </c>
      <c r="G7393" s="151" t="s">
        <v>15385</v>
      </c>
      <c r="H7393" s="153">
        <v>9</v>
      </c>
      <c r="I7393" s="151">
        <v>17</v>
      </c>
      <c r="J7393" s="154" t="s">
        <v>72</v>
      </c>
    </row>
    <row r="7394" spans="1:10" x14ac:dyDescent="0.3">
      <c r="A7394" s="151">
        <v>7393</v>
      </c>
      <c r="B7394" s="151" t="s">
        <v>15600</v>
      </c>
      <c r="C7394" s="151" t="s">
        <v>15601</v>
      </c>
      <c r="D7394" s="151" t="s">
        <v>15580</v>
      </c>
      <c r="E7394" s="151" t="s">
        <v>15581</v>
      </c>
      <c r="F7394" s="151">
        <v>6</v>
      </c>
      <c r="G7394" s="151" t="s">
        <v>15385</v>
      </c>
      <c r="H7394" s="153">
        <v>9</v>
      </c>
      <c r="I7394" s="151">
        <v>17</v>
      </c>
      <c r="J7394" s="154" t="s">
        <v>72</v>
      </c>
    </row>
    <row r="7395" spans="1:10" x14ac:dyDescent="0.3">
      <c r="A7395" s="151">
        <v>7394</v>
      </c>
      <c r="B7395" s="151" t="s">
        <v>15602</v>
      </c>
      <c r="C7395" s="151" t="s">
        <v>15603</v>
      </c>
      <c r="D7395" s="151" t="s">
        <v>15580</v>
      </c>
      <c r="E7395" s="151" t="s">
        <v>15581</v>
      </c>
      <c r="F7395" s="151">
        <v>6</v>
      </c>
      <c r="G7395" s="151" t="s">
        <v>15385</v>
      </c>
      <c r="H7395" s="153">
        <v>9</v>
      </c>
      <c r="I7395" s="151">
        <v>17</v>
      </c>
      <c r="J7395" s="154" t="s">
        <v>72</v>
      </c>
    </row>
    <row r="7396" spans="1:10" x14ac:dyDescent="0.3">
      <c r="A7396" s="151">
        <v>7395</v>
      </c>
      <c r="B7396" s="151" t="s">
        <v>15604</v>
      </c>
      <c r="C7396" s="151" t="s">
        <v>15605</v>
      </c>
      <c r="D7396" s="151" t="s">
        <v>15580</v>
      </c>
      <c r="E7396" s="151" t="s">
        <v>15581</v>
      </c>
      <c r="F7396" s="151">
        <v>6</v>
      </c>
      <c r="G7396" s="151" t="s">
        <v>15385</v>
      </c>
      <c r="H7396" s="153">
        <v>9</v>
      </c>
      <c r="I7396" s="151">
        <v>17</v>
      </c>
      <c r="J7396" s="154" t="s">
        <v>72</v>
      </c>
    </row>
    <row r="7397" spans="1:10" x14ac:dyDescent="0.3">
      <c r="A7397" s="151">
        <v>7396</v>
      </c>
      <c r="B7397" s="151" t="s">
        <v>15606</v>
      </c>
      <c r="C7397" s="151" t="s">
        <v>15607</v>
      </c>
      <c r="D7397" s="151" t="s">
        <v>15580</v>
      </c>
      <c r="E7397" s="151" t="s">
        <v>15581</v>
      </c>
      <c r="F7397" s="151">
        <v>6</v>
      </c>
      <c r="G7397" s="151" t="s">
        <v>15385</v>
      </c>
      <c r="H7397" s="153">
        <v>9</v>
      </c>
      <c r="I7397" s="151">
        <v>17</v>
      </c>
      <c r="J7397" s="154" t="s">
        <v>72</v>
      </c>
    </row>
    <row r="7398" spans="1:10" x14ac:dyDescent="0.3">
      <c r="A7398" s="151">
        <v>7397</v>
      </c>
      <c r="B7398" s="151" t="s">
        <v>15608</v>
      </c>
      <c r="C7398" s="151" t="s">
        <v>15609</v>
      </c>
      <c r="D7398" s="151" t="s">
        <v>15580</v>
      </c>
      <c r="E7398" s="151" t="s">
        <v>15581</v>
      </c>
      <c r="F7398" s="151">
        <v>6</v>
      </c>
      <c r="G7398" s="151" t="s">
        <v>15385</v>
      </c>
      <c r="H7398" s="153">
        <v>9</v>
      </c>
      <c r="I7398" s="151">
        <v>17</v>
      </c>
      <c r="J7398" s="154" t="s">
        <v>72</v>
      </c>
    </row>
    <row r="7399" spans="1:10" x14ac:dyDescent="0.3">
      <c r="A7399" s="151">
        <v>7398</v>
      </c>
      <c r="B7399" s="151" t="s">
        <v>15610</v>
      </c>
      <c r="C7399" s="151" t="s">
        <v>15611</v>
      </c>
      <c r="D7399" s="151" t="s">
        <v>15580</v>
      </c>
      <c r="E7399" s="151" t="s">
        <v>15581</v>
      </c>
      <c r="F7399" s="151">
        <v>6</v>
      </c>
      <c r="G7399" s="151" t="s">
        <v>15385</v>
      </c>
      <c r="H7399" s="153">
        <v>9</v>
      </c>
      <c r="I7399" s="151">
        <v>17</v>
      </c>
      <c r="J7399" s="154" t="s">
        <v>88</v>
      </c>
    </row>
    <row r="7400" spans="1:10" x14ac:dyDescent="0.3">
      <c r="A7400" s="151">
        <v>7399</v>
      </c>
      <c r="B7400" s="151" t="s">
        <v>15612</v>
      </c>
      <c r="C7400" s="151" t="s">
        <v>15613</v>
      </c>
      <c r="D7400" s="151" t="s">
        <v>15580</v>
      </c>
      <c r="E7400" s="151" t="s">
        <v>15581</v>
      </c>
      <c r="F7400" s="151">
        <v>6</v>
      </c>
      <c r="G7400" s="151" t="s">
        <v>15385</v>
      </c>
      <c r="H7400" s="153">
        <v>9</v>
      </c>
      <c r="I7400" s="151">
        <v>17</v>
      </c>
      <c r="J7400" s="154" t="s">
        <v>72</v>
      </c>
    </row>
    <row r="7401" spans="1:10" x14ac:dyDescent="0.3">
      <c r="A7401" s="151">
        <v>7400</v>
      </c>
      <c r="B7401" s="151" t="s">
        <v>15614</v>
      </c>
      <c r="C7401" s="151" t="s">
        <v>15615</v>
      </c>
      <c r="D7401" s="151" t="s">
        <v>15616</v>
      </c>
      <c r="E7401" s="151" t="s">
        <v>15617</v>
      </c>
      <c r="F7401" s="151">
        <v>6</v>
      </c>
      <c r="G7401" s="151" t="s">
        <v>15385</v>
      </c>
      <c r="H7401" s="153">
        <v>9</v>
      </c>
      <c r="I7401" s="151">
        <v>17</v>
      </c>
      <c r="J7401" s="154" t="s">
        <v>72</v>
      </c>
    </row>
    <row r="7402" spans="1:10" x14ac:dyDescent="0.3">
      <c r="A7402" s="151">
        <v>7401</v>
      </c>
      <c r="B7402" s="151" t="s">
        <v>15618</v>
      </c>
      <c r="C7402" s="151" t="s">
        <v>15619</v>
      </c>
      <c r="D7402" s="151" t="s">
        <v>15616</v>
      </c>
      <c r="E7402" s="151" t="s">
        <v>15617</v>
      </c>
      <c r="F7402" s="151">
        <v>6</v>
      </c>
      <c r="G7402" s="151" t="s">
        <v>15385</v>
      </c>
      <c r="H7402" s="153">
        <v>9</v>
      </c>
      <c r="I7402" s="151">
        <v>17</v>
      </c>
      <c r="J7402" s="154" t="s">
        <v>88</v>
      </c>
    </row>
    <row r="7403" spans="1:10" x14ac:dyDescent="0.3">
      <c r="A7403" s="151">
        <v>7402</v>
      </c>
      <c r="B7403" s="151" t="s">
        <v>15620</v>
      </c>
      <c r="C7403" s="151" t="s">
        <v>15621</v>
      </c>
      <c r="D7403" s="151" t="s">
        <v>15616</v>
      </c>
      <c r="E7403" s="151" t="s">
        <v>15617</v>
      </c>
      <c r="F7403" s="151">
        <v>6</v>
      </c>
      <c r="G7403" s="151" t="s">
        <v>15385</v>
      </c>
      <c r="H7403" s="153">
        <v>9</v>
      </c>
      <c r="I7403" s="151">
        <v>17</v>
      </c>
      <c r="J7403" s="154" t="s">
        <v>88</v>
      </c>
    </row>
    <row r="7404" spans="1:10" x14ac:dyDescent="0.3">
      <c r="A7404" s="151">
        <v>7403</v>
      </c>
      <c r="B7404" s="151" t="s">
        <v>15622</v>
      </c>
      <c r="C7404" s="151" t="s">
        <v>15623</v>
      </c>
      <c r="D7404" s="151" t="s">
        <v>15616</v>
      </c>
      <c r="E7404" s="151" t="s">
        <v>15617</v>
      </c>
      <c r="F7404" s="151">
        <v>6</v>
      </c>
      <c r="G7404" s="151" t="s">
        <v>15385</v>
      </c>
      <c r="H7404" s="153">
        <v>9</v>
      </c>
      <c r="I7404" s="151">
        <v>17</v>
      </c>
      <c r="J7404" s="154" t="s">
        <v>72</v>
      </c>
    </row>
    <row r="7405" spans="1:10" x14ac:dyDescent="0.3">
      <c r="A7405" s="151">
        <v>7404</v>
      </c>
      <c r="B7405" s="151" t="s">
        <v>15624</v>
      </c>
      <c r="C7405" s="151" t="s">
        <v>15625</v>
      </c>
      <c r="D7405" s="151" t="s">
        <v>15616</v>
      </c>
      <c r="E7405" s="151" t="s">
        <v>15617</v>
      </c>
      <c r="F7405" s="151">
        <v>6</v>
      </c>
      <c r="G7405" s="151" t="s">
        <v>15385</v>
      </c>
      <c r="H7405" s="153">
        <v>9</v>
      </c>
      <c r="I7405" s="151">
        <v>17</v>
      </c>
      <c r="J7405" s="154" t="s">
        <v>72</v>
      </c>
    </row>
    <row r="7406" spans="1:10" x14ac:dyDescent="0.3">
      <c r="A7406" s="151">
        <v>7405</v>
      </c>
      <c r="B7406" s="151" t="s">
        <v>15626</v>
      </c>
      <c r="C7406" s="151" t="s">
        <v>15627</v>
      </c>
      <c r="D7406" s="151" t="s">
        <v>15616</v>
      </c>
      <c r="E7406" s="151" t="s">
        <v>15617</v>
      </c>
      <c r="F7406" s="151">
        <v>6</v>
      </c>
      <c r="G7406" s="151" t="s">
        <v>15385</v>
      </c>
      <c r="H7406" s="153">
        <v>9</v>
      </c>
      <c r="I7406" s="151">
        <v>17</v>
      </c>
      <c r="J7406" s="154" t="s">
        <v>72</v>
      </c>
    </row>
    <row r="7407" spans="1:10" x14ac:dyDescent="0.3">
      <c r="A7407" s="151">
        <v>7406</v>
      </c>
      <c r="B7407" s="151" t="s">
        <v>15628</v>
      </c>
      <c r="C7407" s="151" t="s">
        <v>15629</v>
      </c>
      <c r="D7407" s="151" t="s">
        <v>15616</v>
      </c>
      <c r="E7407" s="151" t="s">
        <v>15617</v>
      </c>
      <c r="F7407" s="151">
        <v>6</v>
      </c>
      <c r="G7407" s="151" t="s">
        <v>15385</v>
      </c>
      <c r="H7407" s="153">
        <v>9</v>
      </c>
      <c r="I7407" s="151">
        <v>17</v>
      </c>
      <c r="J7407" s="154" t="s">
        <v>72</v>
      </c>
    </row>
    <row r="7408" spans="1:10" x14ac:dyDescent="0.3">
      <c r="A7408" s="151">
        <v>7407</v>
      </c>
      <c r="B7408" s="151" t="s">
        <v>15630</v>
      </c>
      <c r="C7408" s="151" t="s">
        <v>15631</v>
      </c>
      <c r="D7408" s="151" t="s">
        <v>15616</v>
      </c>
      <c r="E7408" s="151" t="s">
        <v>15617</v>
      </c>
      <c r="F7408" s="151">
        <v>6</v>
      </c>
      <c r="G7408" s="151" t="s">
        <v>15385</v>
      </c>
      <c r="H7408" s="153">
        <v>9</v>
      </c>
      <c r="I7408" s="151">
        <v>17</v>
      </c>
      <c r="J7408" s="154" t="s">
        <v>72</v>
      </c>
    </row>
    <row r="7409" spans="1:10" x14ac:dyDescent="0.3">
      <c r="A7409" s="151">
        <v>7408</v>
      </c>
      <c r="B7409" s="151" t="s">
        <v>15632</v>
      </c>
      <c r="C7409" s="151" t="s">
        <v>15633</v>
      </c>
      <c r="D7409" s="151" t="s">
        <v>15634</v>
      </c>
      <c r="E7409" s="151" t="s">
        <v>15635</v>
      </c>
      <c r="F7409" s="151">
        <v>6</v>
      </c>
      <c r="G7409" s="151" t="s">
        <v>15385</v>
      </c>
      <c r="H7409" s="153">
        <v>9</v>
      </c>
      <c r="I7409" s="151">
        <v>17</v>
      </c>
      <c r="J7409" s="154" t="s">
        <v>72</v>
      </c>
    </row>
    <row r="7410" spans="1:10" x14ac:dyDescent="0.3">
      <c r="A7410" s="151">
        <v>7409</v>
      </c>
      <c r="B7410" s="151" t="s">
        <v>15636</v>
      </c>
      <c r="C7410" s="151" t="s">
        <v>15637</v>
      </c>
      <c r="D7410" s="151" t="s">
        <v>15634</v>
      </c>
      <c r="E7410" s="151" t="s">
        <v>15635</v>
      </c>
      <c r="F7410" s="151">
        <v>6</v>
      </c>
      <c r="G7410" s="151" t="s">
        <v>15385</v>
      </c>
      <c r="H7410" s="153">
        <v>9</v>
      </c>
      <c r="I7410" s="151">
        <v>17</v>
      </c>
      <c r="J7410" s="154" t="s">
        <v>72</v>
      </c>
    </row>
    <row r="7411" spans="1:10" x14ac:dyDescent="0.3">
      <c r="A7411" s="151">
        <v>7410</v>
      </c>
      <c r="B7411" s="151" t="s">
        <v>15638</v>
      </c>
      <c r="C7411" s="151" t="s">
        <v>15639</v>
      </c>
      <c r="D7411" s="151" t="s">
        <v>15634</v>
      </c>
      <c r="E7411" s="151" t="s">
        <v>15635</v>
      </c>
      <c r="F7411" s="151">
        <v>6</v>
      </c>
      <c r="G7411" s="151" t="s">
        <v>15385</v>
      </c>
      <c r="H7411" s="153">
        <v>9</v>
      </c>
      <c r="I7411" s="151">
        <v>17</v>
      </c>
      <c r="J7411" s="154" t="s">
        <v>72</v>
      </c>
    </row>
    <row r="7412" spans="1:10" x14ac:dyDescent="0.3">
      <c r="A7412" s="151">
        <v>7411</v>
      </c>
      <c r="B7412" s="151" t="s">
        <v>15640</v>
      </c>
      <c r="C7412" s="151" t="s">
        <v>15641</v>
      </c>
      <c r="D7412" s="151" t="s">
        <v>15634</v>
      </c>
      <c r="E7412" s="151" t="s">
        <v>15635</v>
      </c>
      <c r="F7412" s="151">
        <v>6</v>
      </c>
      <c r="G7412" s="151" t="s">
        <v>15385</v>
      </c>
      <c r="H7412" s="153">
        <v>9</v>
      </c>
      <c r="I7412" s="151">
        <v>17</v>
      </c>
      <c r="J7412" s="154" t="s">
        <v>72</v>
      </c>
    </row>
    <row r="7413" spans="1:10" x14ac:dyDescent="0.3">
      <c r="A7413" s="151">
        <v>7412</v>
      </c>
      <c r="B7413" s="151" t="s">
        <v>15642</v>
      </c>
      <c r="C7413" s="151" t="s">
        <v>15643</v>
      </c>
      <c r="D7413" s="151" t="s">
        <v>15634</v>
      </c>
      <c r="E7413" s="151" t="s">
        <v>15635</v>
      </c>
      <c r="F7413" s="151">
        <v>6</v>
      </c>
      <c r="G7413" s="151" t="s">
        <v>15385</v>
      </c>
      <c r="H7413" s="153">
        <v>9</v>
      </c>
      <c r="I7413" s="151">
        <v>17</v>
      </c>
      <c r="J7413" s="154" t="s">
        <v>88</v>
      </c>
    </row>
    <row r="7414" spans="1:10" x14ac:dyDescent="0.3">
      <c r="A7414" s="151">
        <v>7413</v>
      </c>
      <c r="B7414" s="151" t="s">
        <v>15644</v>
      </c>
      <c r="C7414" s="151" t="s">
        <v>15645</v>
      </c>
      <c r="D7414" s="151" t="s">
        <v>15634</v>
      </c>
      <c r="E7414" s="151" t="s">
        <v>15635</v>
      </c>
      <c r="F7414" s="151">
        <v>6</v>
      </c>
      <c r="G7414" s="151" t="s">
        <v>15385</v>
      </c>
      <c r="H7414" s="153">
        <v>9</v>
      </c>
      <c r="I7414" s="151">
        <v>17</v>
      </c>
      <c r="J7414" s="154" t="s">
        <v>72</v>
      </c>
    </row>
    <row r="7415" spans="1:10" x14ac:dyDescent="0.3">
      <c r="A7415" s="151">
        <v>7414</v>
      </c>
      <c r="B7415" s="151" t="s">
        <v>15646</v>
      </c>
      <c r="C7415" s="151" t="s">
        <v>15647</v>
      </c>
      <c r="D7415" s="151" t="s">
        <v>15634</v>
      </c>
      <c r="E7415" s="151" t="s">
        <v>15635</v>
      </c>
      <c r="F7415" s="151">
        <v>6</v>
      </c>
      <c r="G7415" s="151" t="s">
        <v>15385</v>
      </c>
      <c r="H7415" s="153">
        <v>9</v>
      </c>
      <c r="I7415" s="151">
        <v>17</v>
      </c>
      <c r="J7415" s="154" t="s">
        <v>72</v>
      </c>
    </row>
    <row r="7416" spans="1:10" x14ac:dyDescent="0.3">
      <c r="A7416" s="151">
        <v>7415</v>
      </c>
      <c r="B7416" s="151" t="s">
        <v>15648</v>
      </c>
      <c r="C7416" s="151" t="s">
        <v>15649</v>
      </c>
      <c r="D7416" s="151" t="s">
        <v>15634</v>
      </c>
      <c r="E7416" s="151" t="s">
        <v>15635</v>
      </c>
      <c r="F7416" s="151">
        <v>6</v>
      </c>
      <c r="G7416" s="151" t="s">
        <v>15385</v>
      </c>
      <c r="H7416" s="153">
        <v>9</v>
      </c>
      <c r="I7416" s="151">
        <v>17</v>
      </c>
      <c r="J7416" s="154" t="s">
        <v>72</v>
      </c>
    </row>
    <row r="7417" spans="1:10" x14ac:dyDescent="0.3">
      <c r="A7417" s="151">
        <v>7416</v>
      </c>
      <c r="B7417" s="151" t="s">
        <v>15650</v>
      </c>
      <c r="C7417" s="151" t="s">
        <v>15651</v>
      </c>
      <c r="D7417" s="151" t="s">
        <v>15634</v>
      </c>
      <c r="E7417" s="151" t="s">
        <v>15635</v>
      </c>
      <c r="F7417" s="151">
        <v>6</v>
      </c>
      <c r="G7417" s="151" t="s">
        <v>15385</v>
      </c>
      <c r="H7417" s="153">
        <v>9</v>
      </c>
      <c r="I7417" s="151">
        <v>17</v>
      </c>
      <c r="J7417" s="154" t="s">
        <v>72</v>
      </c>
    </row>
    <row r="7418" spans="1:10" x14ac:dyDescent="0.3">
      <c r="A7418" s="151">
        <v>7417</v>
      </c>
      <c r="B7418" s="151" t="s">
        <v>15652</v>
      </c>
      <c r="C7418" s="151" t="s">
        <v>15653</v>
      </c>
      <c r="D7418" s="151" t="s">
        <v>15634</v>
      </c>
      <c r="E7418" s="151" t="s">
        <v>15635</v>
      </c>
      <c r="F7418" s="151">
        <v>6</v>
      </c>
      <c r="G7418" s="151" t="s">
        <v>15385</v>
      </c>
      <c r="H7418" s="153">
        <v>9</v>
      </c>
      <c r="I7418" s="151">
        <v>17</v>
      </c>
      <c r="J7418" s="154" t="s">
        <v>88</v>
      </c>
    </row>
    <row r="7419" spans="1:10" x14ac:dyDescent="0.3">
      <c r="A7419" s="151">
        <v>7418</v>
      </c>
      <c r="B7419" s="151" t="s">
        <v>15654</v>
      </c>
      <c r="C7419" s="151" t="s">
        <v>15655</v>
      </c>
      <c r="D7419" s="151" t="s">
        <v>15634</v>
      </c>
      <c r="E7419" s="151" t="s">
        <v>15635</v>
      </c>
      <c r="F7419" s="151">
        <v>6</v>
      </c>
      <c r="G7419" s="151" t="s">
        <v>15385</v>
      </c>
      <c r="H7419" s="153">
        <v>9</v>
      </c>
      <c r="I7419" s="151">
        <v>17</v>
      </c>
      <c r="J7419" s="154" t="s">
        <v>72</v>
      </c>
    </row>
    <row r="7420" spans="1:10" x14ac:dyDescent="0.3">
      <c r="A7420" s="151">
        <v>7419</v>
      </c>
      <c r="B7420" s="151" t="s">
        <v>15656</v>
      </c>
      <c r="C7420" s="151" t="s">
        <v>15657</v>
      </c>
      <c r="D7420" s="151" t="s">
        <v>15634</v>
      </c>
      <c r="E7420" s="151" t="s">
        <v>15635</v>
      </c>
      <c r="F7420" s="151">
        <v>6</v>
      </c>
      <c r="G7420" s="151" t="s">
        <v>15385</v>
      </c>
      <c r="H7420" s="153">
        <v>9</v>
      </c>
      <c r="I7420" s="151">
        <v>17</v>
      </c>
      <c r="J7420" s="154" t="s">
        <v>88</v>
      </c>
    </row>
    <row r="7421" spans="1:10" x14ac:dyDescent="0.3">
      <c r="A7421" s="151">
        <v>7420</v>
      </c>
      <c r="B7421" s="151" t="s">
        <v>15658</v>
      </c>
      <c r="C7421" s="151" t="s">
        <v>15659</v>
      </c>
      <c r="D7421" s="151" t="s">
        <v>15634</v>
      </c>
      <c r="E7421" s="151" t="s">
        <v>15635</v>
      </c>
      <c r="F7421" s="151">
        <v>6</v>
      </c>
      <c r="G7421" s="151" t="s">
        <v>15385</v>
      </c>
      <c r="H7421" s="153">
        <v>9</v>
      </c>
      <c r="I7421" s="151">
        <v>17</v>
      </c>
      <c r="J7421" s="154" t="s">
        <v>88</v>
      </c>
    </row>
    <row r="7422" spans="1:10" x14ac:dyDescent="0.3">
      <c r="A7422" s="151">
        <v>7421</v>
      </c>
      <c r="B7422" s="151" t="s">
        <v>15660</v>
      </c>
      <c r="C7422" s="151" t="s">
        <v>15661</v>
      </c>
      <c r="D7422" s="151" t="s">
        <v>15634</v>
      </c>
      <c r="E7422" s="151" t="s">
        <v>15635</v>
      </c>
      <c r="F7422" s="151">
        <v>6</v>
      </c>
      <c r="G7422" s="151" t="s">
        <v>15385</v>
      </c>
      <c r="H7422" s="153">
        <v>9</v>
      </c>
      <c r="I7422" s="151">
        <v>17</v>
      </c>
      <c r="J7422" s="154" t="s">
        <v>72</v>
      </c>
    </row>
    <row r="7423" spans="1:10" x14ac:dyDescent="0.3">
      <c r="A7423" s="151">
        <v>7422</v>
      </c>
      <c r="B7423" s="151" t="s">
        <v>15662</v>
      </c>
      <c r="C7423" s="151" t="s">
        <v>15663</v>
      </c>
      <c r="D7423" s="151" t="s">
        <v>15634</v>
      </c>
      <c r="E7423" s="151" t="s">
        <v>15635</v>
      </c>
      <c r="F7423" s="151">
        <v>6</v>
      </c>
      <c r="G7423" s="151" t="s">
        <v>15385</v>
      </c>
      <c r="H7423" s="153">
        <v>9</v>
      </c>
      <c r="I7423" s="151">
        <v>17</v>
      </c>
      <c r="J7423" s="154" t="s">
        <v>72</v>
      </c>
    </row>
    <row r="7424" spans="1:10" x14ac:dyDescent="0.3">
      <c r="A7424" s="151">
        <v>7423</v>
      </c>
      <c r="B7424" s="151" t="s">
        <v>15664</v>
      </c>
      <c r="C7424" s="151" t="s">
        <v>15665</v>
      </c>
      <c r="D7424" s="151" t="s">
        <v>15634</v>
      </c>
      <c r="E7424" s="151" t="s">
        <v>15635</v>
      </c>
      <c r="F7424" s="151">
        <v>6</v>
      </c>
      <c r="G7424" s="151" t="s">
        <v>15385</v>
      </c>
      <c r="H7424" s="153">
        <v>9</v>
      </c>
      <c r="I7424" s="151">
        <v>17</v>
      </c>
      <c r="J7424" s="154" t="s">
        <v>72</v>
      </c>
    </row>
    <row r="7425" spans="1:10" x14ac:dyDescent="0.3">
      <c r="A7425" s="151">
        <v>7424</v>
      </c>
      <c r="B7425" s="151" t="s">
        <v>15666</v>
      </c>
      <c r="C7425" s="151" t="s">
        <v>15667</v>
      </c>
      <c r="D7425" s="151" t="s">
        <v>15668</v>
      </c>
      <c r="E7425" s="151" t="s">
        <v>15669</v>
      </c>
      <c r="F7425" s="151">
        <v>6</v>
      </c>
      <c r="G7425" s="151" t="s">
        <v>15385</v>
      </c>
      <c r="H7425" s="153">
        <v>9</v>
      </c>
      <c r="I7425" s="151">
        <v>17</v>
      </c>
      <c r="J7425" s="154" t="s">
        <v>72</v>
      </c>
    </row>
    <row r="7426" spans="1:10" x14ac:dyDescent="0.3">
      <c r="A7426" s="151">
        <v>7425</v>
      </c>
      <c r="B7426" s="151" t="s">
        <v>15670</v>
      </c>
      <c r="C7426" s="151" t="s">
        <v>15671</v>
      </c>
      <c r="D7426" s="151" t="s">
        <v>15668</v>
      </c>
      <c r="E7426" s="151" t="s">
        <v>15669</v>
      </c>
      <c r="F7426" s="151">
        <v>6</v>
      </c>
      <c r="G7426" s="151" t="s">
        <v>15385</v>
      </c>
      <c r="H7426" s="153">
        <v>9</v>
      </c>
      <c r="I7426" s="151">
        <v>17</v>
      </c>
      <c r="J7426" s="154" t="s">
        <v>72</v>
      </c>
    </row>
    <row r="7427" spans="1:10" x14ac:dyDescent="0.3">
      <c r="A7427" s="151">
        <v>7426</v>
      </c>
      <c r="B7427" s="151" t="s">
        <v>15672</v>
      </c>
      <c r="C7427" s="151" t="s">
        <v>15673</v>
      </c>
      <c r="D7427" s="151" t="s">
        <v>15668</v>
      </c>
      <c r="E7427" s="151" t="s">
        <v>15669</v>
      </c>
      <c r="F7427" s="151">
        <v>6</v>
      </c>
      <c r="G7427" s="151" t="s">
        <v>15385</v>
      </c>
      <c r="H7427" s="153">
        <v>9</v>
      </c>
      <c r="I7427" s="151">
        <v>17</v>
      </c>
      <c r="J7427" s="154" t="s">
        <v>72</v>
      </c>
    </row>
    <row r="7428" spans="1:10" x14ac:dyDescent="0.3">
      <c r="A7428" s="151">
        <v>7427</v>
      </c>
      <c r="B7428" s="151" t="s">
        <v>15674</v>
      </c>
      <c r="C7428" s="151" t="s">
        <v>15675</v>
      </c>
      <c r="D7428" s="151" t="s">
        <v>15668</v>
      </c>
      <c r="E7428" s="151" t="s">
        <v>15669</v>
      </c>
      <c r="F7428" s="151">
        <v>6</v>
      </c>
      <c r="G7428" s="151" t="s">
        <v>15385</v>
      </c>
      <c r="H7428" s="153">
        <v>9</v>
      </c>
      <c r="I7428" s="151">
        <v>17</v>
      </c>
      <c r="J7428" s="154" t="s">
        <v>72</v>
      </c>
    </row>
    <row r="7429" spans="1:10" x14ac:dyDescent="0.3">
      <c r="A7429" s="151">
        <v>7428</v>
      </c>
      <c r="B7429" s="151" t="s">
        <v>15676</v>
      </c>
      <c r="C7429" s="151" t="s">
        <v>15677</v>
      </c>
      <c r="D7429" s="151" t="s">
        <v>15668</v>
      </c>
      <c r="E7429" s="151" t="s">
        <v>15669</v>
      </c>
      <c r="F7429" s="151">
        <v>6</v>
      </c>
      <c r="G7429" s="151" t="s">
        <v>15385</v>
      </c>
      <c r="H7429" s="153">
        <v>9</v>
      </c>
      <c r="I7429" s="151">
        <v>17</v>
      </c>
      <c r="J7429" s="154" t="s">
        <v>72</v>
      </c>
    </row>
    <row r="7430" spans="1:10" x14ac:dyDescent="0.3">
      <c r="A7430" s="151">
        <v>7429</v>
      </c>
      <c r="B7430" s="151" t="s">
        <v>15678</v>
      </c>
      <c r="C7430" s="151" t="s">
        <v>15679</v>
      </c>
      <c r="D7430" s="151" t="s">
        <v>15668</v>
      </c>
      <c r="E7430" s="151" t="s">
        <v>15669</v>
      </c>
      <c r="F7430" s="151">
        <v>6</v>
      </c>
      <c r="G7430" s="151" t="s">
        <v>15385</v>
      </c>
      <c r="H7430" s="153">
        <v>9</v>
      </c>
      <c r="I7430" s="151">
        <v>17</v>
      </c>
      <c r="J7430" s="154" t="s">
        <v>72</v>
      </c>
    </row>
    <row r="7431" spans="1:10" x14ac:dyDescent="0.3">
      <c r="A7431" s="151">
        <v>7430</v>
      </c>
      <c r="B7431" s="151" t="s">
        <v>15680</v>
      </c>
      <c r="C7431" s="151" t="s">
        <v>15681</v>
      </c>
      <c r="D7431" s="151" t="s">
        <v>15668</v>
      </c>
      <c r="E7431" s="151" t="s">
        <v>15669</v>
      </c>
      <c r="F7431" s="151">
        <v>6</v>
      </c>
      <c r="G7431" s="151" t="s">
        <v>15385</v>
      </c>
      <c r="H7431" s="153">
        <v>9</v>
      </c>
      <c r="I7431" s="151">
        <v>17</v>
      </c>
      <c r="J7431" s="154" t="s">
        <v>72</v>
      </c>
    </row>
    <row r="7432" spans="1:10" x14ac:dyDescent="0.3">
      <c r="A7432" s="151">
        <v>7431</v>
      </c>
      <c r="B7432" s="151" t="s">
        <v>15682</v>
      </c>
      <c r="C7432" s="151" t="s">
        <v>15683</v>
      </c>
      <c r="D7432" s="151" t="s">
        <v>15668</v>
      </c>
      <c r="E7432" s="151" t="s">
        <v>15669</v>
      </c>
      <c r="F7432" s="151">
        <v>6</v>
      </c>
      <c r="G7432" s="151" t="s">
        <v>15385</v>
      </c>
      <c r="H7432" s="153">
        <v>9</v>
      </c>
      <c r="I7432" s="151">
        <v>17</v>
      </c>
      <c r="J7432" s="154" t="s">
        <v>72</v>
      </c>
    </row>
    <row r="7433" spans="1:10" x14ac:dyDescent="0.3">
      <c r="A7433" s="151">
        <v>7432</v>
      </c>
      <c r="B7433" s="151" t="s">
        <v>15684</v>
      </c>
      <c r="C7433" s="151" t="s">
        <v>15685</v>
      </c>
      <c r="D7433" s="151" t="s">
        <v>15668</v>
      </c>
      <c r="E7433" s="151" t="s">
        <v>15669</v>
      </c>
      <c r="F7433" s="151">
        <v>6</v>
      </c>
      <c r="G7433" s="151" t="s">
        <v>15385</v>
      </c>
      <c r="H7433" s="153">
        <v>9</v>
      </c>
      <c r="I7433" s="151">
        <v>17</v>
      </c>
      <c r="J7433" s="154" t="s">
        <v>72</v>
      </c>
    </row>
    <row r="7434" spans="1:10" x14ac:dyDescent="0.3">
      <c r="A7434" s="151">
        <v>7433</v>
      </c>
      <c r="B7434" s="151" t="s">
        <v>15686</v>
      </c>
      <c r="C7434" s="151" t="s">
        <v>15687</v>
      </c>
      <c r="D7434" s="151" t="s">
        <v>15668</v>
      </c>
      <c r="E7434" s="151" t="s">
        <v>15669</v>
      </c>
      <c r="F7434" s="151">
        <v>6</v>
      </c>
      <c r="G7434" s="151" t="s">
        <v>15385</v>
      </c>
      <c r="H7434" s="153">
        <v>9</v>
      </c>
      <c r="I7434" s="151">
        <v>17</v>
      </c>
      <c r="J7434" s="154" t="s">
        <v>72</v>
      </c>
    </row>
    <row r="7435" spans="1:10" x14ac:dyDescent="0.3">
      <c r="A7435" s="151">
        <v>7434</v>
      </c>
      <c r="B7435" s="151" t="s">
        <v>15688</v>
      </c>
      <c r="C7435" s="151" t="s">
        <v>15689</v>
      </c>
      <c r="D7435" s="151" t="s">
        <v>15668</v>
      </c>
      <c r="E7435" s="151" t="s">
        <v>15669</v>
      </c>
      <c r="F7435" s="151">
        <v>6</v>
      </c>
      <c r="G7435" s="151" t="s">
        <v>15385</v>
      </c>
      <c r="H7435" s="153">
        <v>9</v>
      </c>
      <c r="I7435" s="151">
        <v>17</v>
      </c>
      <c r="J7435" s="154" t="s">
        <v>72</v>
      </c>
    </row>
    <row r="7436" spans="1:10" x14ac:dyDescent="0.3">
      <c r="A7436" s="151">
        <v>7435</v>
      </c>
      <c r="B7436" s="151" t="s">
        <v>15690</v>
      </c>
      <c r="C7436" s="151" t="s">
        <v>15691</v>
      </c>
      <c r="D7436" s="151" t="s">
        <v>15668</v>
      </c>
      <c r="E7436" s="151" t="s">
        <v>15669</v>
      </c>
      <c r="F7436" s="151">
        <v>6</v>
      </c>
      <c r="G7436" s="151" t="s">
        <v>15385</v>
      </c>
      <c r="H7436" s="153">
        <v>9</v>
      </c>
      <c r="I7436" s="151">
        <v>17</v>
      </c>
      <c r="J7436" s="154" t="s">
        <v>72</v>
      </c>
    </row>
    <row r="7437" spans="1:10" x14ac:dyDescent="0.3">
      <c r="A7437" s="151">
        <v>7436</v>
      </c>
      <c r="B7437" s="151" t="s">
        <v>15692</v>
      </c>
      <c r="C7437" s="151" t="s">
        <v>15693</v>
      </c>
      <c r="D7437" s="151" t="s">
        <v>15668</v>
      </c>
      <c r="E7437" s="151" t="s">
        <v>15669</v>
      </c>
      <c r="F7437" s="151">
        <v>6</v>
      </c>
      <c r="G7437" s="151" t="s">
        <v>15385</v>
      </c>
      <c r="H7437" s="153">
        <v>9</v>
      </c>
      <c r="I7437" s="151">
        <v>17</v>
      </c>
      <c r="J7437" s="154" t="s">
        <v>72</v>
      </c>
    </row>
    <row r="7438" spans="1:10" x14ac:dyDescent="0.3">
      <c r="A7438" s="151">
        <v>7437</v>
      </c>
      <c r="B7438" s="151" t="s">
        <v>15694</v>
      </c>
      <c r="C7438" s="151" t="s">
        <v>15695</v>
      </c>
      <c r="D7438" s="151" t="s">
        <v>15668</v>
      </c>
      <c r="E7438" s="151" t="s">
        <v>15669</v>
      </c>
      <c r="F7438" s="151">
        <v>6</v>
      </c>
      <c r="G7438" s="151" t="s">
        <v>15385</v>
      </c>
      <c r="H7438" s="153">
        <v>9</v>
      </c>
      <c r="I7438" s="151">
        <v>17</v>
      </c>
      <c r="J7438" s="154" t="s">
        <v>72</v>
      </c>
    </row>
    <row r="7439" spans="1:10" x14ac:dyDescent="0.3">
      <c r="A7439" s="151">
        <v>7438</v>
      </c>
      <c r="B7439" s="151" t="s">
        <v>15696</v>
      </c>
      <c r="C7439" s="151" t="s">
        <v>15697</v>
      </c>
      <c r="D7439" s="151" t="s">
        <v>15668</v>
      </c>
      <c r="E7439" s="151" t="s">
        <v>15669</v>
      </c>
      <c r="F7439" s="151">
        <v>6</v>
      </c>
      <c r="G7439" s="151" t="s">
        <v>15385</v>
      </c>
      <c r="H7439" s="153">
        <v>9</v>
      </c>
      <c r="I7439" s="151">
        <v>17</v>
      </c>
      <c r="J7439" s="154" t="s">
        <v>72</v>
      </c>
    </row>
    <row r="7440" spans="1:10" x14ac:dyDescent="0.3">
      <c r="A7440" s="151">
        <v>7439</v>
      </c>
      <c r="B7440" s="151" t="s">
        <v>15698</v>
      </c>
      <c r="C7440" s="151" t="s">
        <v>15699</v>
      </c>
      <c r="D7440" s="151" t="s">
        <v>15668</v>
      </c>
      <c r="E7440" s="151" t="s">
        <v>15669</v>
      </c>
      <c r="F7440" s="151">
        <v>6</v>
      </c>
      <c r="G7440" s="151" t="s">
        <v>15385</v>
      </c>
      <c r="H7440" s="153">
        <v>9</v>
      </c>
      <c r="I7440" s="151">
        <v>17</v>
      </c>
      <c r="J7440" s="154" t="s">
        <v>72</v>
      </c>
    </row>
    <row r="7441" spans="1:10" x14ac:dyDescent="0.3">
      <c r="A7441" s="151">
        <v>7440</v>
      </c>
      <c r="B7441" s="151" t="s">
        <v>15700</v>
      </c>
      <c r="C7441" s="151" t="s">
        <v>15701</v>
      </c>
      <c r="D7441" s="151" t="s">
        <v>15668</v>
      </c>
      <c r="E7441" s="151" t="s">
        <v>15669</v>
      </c>
      <c r="F7441" s="151">
        <v>6</v>
      </c>
      <c r="G7441" s="151" t="s">
        <v>15385</v>
      </c>
      <c r="H7441" s="153">
        <v>9</v>
      </c>
      <c r="I7441" s="151">
        <v>17</v>
      </c>
      <c r="J7441" s="154" t="s">
        <v>72</v>
      </c>
    </row>
    <row r="7442" spans="1:10" x14ac:dyDescent="0.3">
      <c r="A7442" s="151">
        <v>7441</v>
      </c>
      <c r="B7442" s="151" t="s">
        <v>15702</v>
      </c>
      <c r="C7442" s="151" t="s">
        <v>15703</v>
      </c>
      <c r="D7442" s="151" t="s">
        <v>15668</v>
      </c>
      <c r="E7442" s="151" t="s">
        <v>15669</v>
      </c>
      <c r="F7442" s="151">
        <v>6</v>
      </c>
      <c r="G7442" s="151" t="s">
        <v>15385</v>
      </c>
      <c r="H7442" s="153">
        <v>8</v>
      </c>
      <c r="I7442" s="151">
        <v>16</v>
      </c>
      <c r="J7442" s="154" t="s">
        <v>161</v>
      </c>
    </row>
    <row r="7443" spans="1:10" x14ac:dyDescent="0.3">
      <c r="A7443" s="151">
        <v>7442</v>
      </c>
      <c r="B7443" s="151" t="s">
        <v>15704</v>
      </c>
      <c r="C7443" s="151" t="s">
        <v>15705</v>
      </c>
      <c r="D7443" s="151" t="s">
        <v>15668</v>
      </c>
      <c r="E7443" s="151" t="s">
        <v>15669</v>
      </c>
      <c r="F7443" s="151">
        <v>6</v>
      </c>
      <c r="G7443" s="151" t="s">
        <v>15385</v>
      </c>
      <c r="H7443" s="153">
        <v>9</v>
      </c>
      <c r="I7443" s="151">
        <v>17</v>
      </c>
      <c r="J7443" s="154" t="s">
        <v>72</v>
      </c>
    </row>
    <row r="7444" spans="1:10" x14ac:dyDescent="0.3">
      <c r="A7444" s="151">
        <v>7443</v>
      </c>
      <c r="B7444" s="151" t="s">
        <v>15706</v>
      </c>
      <c r="C7444" s="151" t="s">
        <v>15707</v>
      </c>
      <c r="D7444" s="151" t="s">
        <v>15668</v>
      </c>
      <c r="E7444" s="151" t="s">
        <v>15669</v>
      </c>
      <c r="F7444" s="151">
        <v>6</v>
      </c>
      <c r="G7444" s="151" t="s">
        <v>15385</v>
      </c>
      <c r="H7444" s="153">
        <v>8</v>
      </c>
      <c r="I7444" s="151">
        <v>16</v>
      </c>
      <c r="J7444" s="154" t="s">
        <v>161</v>
      </c>
    </row>
    <row r="7445" spans="1:10" x14ac:dyDescent="0.3">
      <c r="A7445" s="151">
        <v>7444</v>
      </c>
      <c r="B7445" s="151" t="s">
        <v>15708</v>
      </c>
      <c r="C7445" s="151" t="s">
        <v>15709</v>
      </c>
      <c r="D7445" s="151" t="s">
        <v>15668</v>
      </c>
      <c r="E7445" s="151" t="s">
        <v>15669</v>
      </c>
      <c r="F7445" s="151">
        <v>6</v>
      </c>
      <c r="G7445" s="151" t="s">
        <v>15385</v>
      </c>
      <c r="H7445" s="153">
        <v>8</v>
      </c>
      <c r="I7445" s="151">
        <v>16</v>
      </c>
      <c r="J7445" s="154" t="s">
        <v>161</v>
      </c>
    </row>
    <row r="7446" spans="1:10" x14ac:dyDescent="0.3">
      <c r="A7446" s="151">
        <v>7445</v>
      </c>
      <c r="B7446" s="151" t="s">
        <v>15710</v>
      </c>
      <c r="C7446" s="151" t="s">
        <v>15711</v>
      </c>
      <c r="D7446" s="151" t="s">
        <v>15668</v>
      </c>
      <c r="E7446" s="151" t="s">
        <v>15669</v>
      </c>
      <c r="F7446" s="151">
        <v>6</v>
      </c>
      <c r="G7446" s="151" t="s">
        <v>15385</v>
      </c>
      <c r="H7446" s="153">
        <v>8</v>
      </c>
      <c r="I7446" s="151">
        <v>16</v>
      </c>
      <c r="J7446" s="154" t="s">
        <v>161</v>
      </c>
    </row>
    <row r="7447" spans="1:10" x14ac:dyDescent="0.3">
      <c r="A7447" s="151">
        <v>7446</v>
      </c>
      <c r="B7447" s="151" t="s">
        <v>15712</v>
      </c>
      <c r="C7447" s="151" t="s">
        <v>15713</v>
      </c>
      <c r="D7447" s="151" t="s">
        <v>15668</v>
      </c>
      <c r="E7447" s="151" t="s">
        <v>15669</v>
      </c>
      <c r="F7447" s="151">
        <v>6</v>
      </c>
      <c r="G7447" s="151" t="s">
        <v>15385</v>
      </c>
      <c r="H7447" s="153">
        <v>8</v>
      </c>
      <c r="I7447" s="151">
        <v>16</v>
      </c>
      <c r="J7447" s="154" t="s">
        <v>161</v>
      </c>
    </row>
    <row r="7448" spans="1:10" x14ac:dyDescent="0.3">
      <c r="A7448" s="151">
        <v>7447</v>
      </c>
      <c r="B7448" s="151" t="s">
        <v>15714</v>
      </c>
      <c r="C7448" s="151" t="s">
        <v>15715</v>
      </c>
      <c r="D7448" s="151" t="s">
        <v>15668</v>
      </c>
      <c r="E7448" s="151" t="s">
        <v>15669</v>
      </c>
      <c r="F7448" s="151">
        <v>6</v>
      </c>
      <c r="G7448" s="151" t="s">
        <v>15385</v>
      </c>
      <c r="H7448" s="153">
        <v>8</v>
      </c>
      <c r="I7448" s="151">
        <v>16</v>
      </c>
      <c r="J7448" s="154" t="s">
        <v>161</v>
      </c>
    </row>
    <row r="7449" spans="1:10" x14ac:dyDescent="0.3">
      <c r="A7449" s="151">
        <v>7448</v>
      </c>
      <c r="B7449" s="151" t="s">
        <v>15716</v>
      </c>
      <c r="C7449" s="151" t="s">
        <v>15717</v>
      </c>
      <c r="D7449" s="151" t="s">
        <v>15718</v>
      </c>
      <c r="E7449" s="151" t="s">
        <v>15719</v>
      </c>
      <c r="F7449" s="151">
        <v>6</v>
      </c>
      <c r="G7449" s="151" t="s">
        <v>15385</v>
      </c>
      <c r="H7449" s="153">
        <v>9</v>
      </c>
      <c r="I7449" s="151">
        <v>17</v>
      </c>
      <c r="J7449" s="154" t="s">
        <v>72</v>
      </c>
    </row>
    <row r="7450" spans="1:10" x14ac:dyDescent="0.3">
      <c r="A7450" s="151">
        <v>7449</v>
      </c>
      <c r="B7450" s="151" t="s">
        <v>15720</v>
      </c>
      <c r="C7450" s="151" t="s">
        <v>15721</v>
      </c>
      <c r="D7450" s="151" t="s">
        <v>15718</v>
      </c>
      <c r="E7450" s="151" t="s">
        <v>15719</v>
      </c>
      <c r="F7450" s="151">
        <v>6</v>
      </c>
      <c r="G7450" s="151" t="s">
        <v>15385</v>
      </c>
      <c r="H7450" s="153">
        <v>9</v>
      </c>
      <c r="I7450" s="151">
        <v>17</v>
      </c>
      <c r="J7450" s="154" t="s">
        <v>72</v>
      </c>
    </row>
    <row r="7451" spans="1:10" x14ac:dyDescent="0.3">
      <c r="A7451" s="151">
        <v>7450</v>
      </c>
      <c r="B7451" s="151" t="s">
        <v>15722</v>
      </c>
      <c r="C7451" s="151" t="s">
        <v>15723</v>
      </c>
      <c r="D7451" s="151" t="s">
        <v>15718</v>
      </c>
      <c r="E7451" s="151" t="s">
        <v>15719</v>
      </c>
      <c r="F7451" s="151">
        <v>6</v>
      </c>
      <c r="G7451" s="151" t="s">
        <v>15385</v>
      </c>
      <c r="H7451" s="153">
        <v>6</v>
      </c>
      <c r="I7451" s="151">
        <v>10</v>
      </c>
      <c r="J7451" s="154" t="s">
        <v>277</v>
      </c>
    </row>
    <row r="7452" spans="1:10" x14ac:dyDescent="0.3">
      <c r="A7452" s="151">
        <v>7451</v>
      </c>
      <c r="B7452" s="151" t="s">
        <v>15724</v>
      </c>
      <c r="C7452" s="151" t="s">
        <v>15725</v>
      </c>
      <c r="D7452" s="151" t="s">
        <v>15718</v>
      </c>
      <c r="E7452" s="151" t="s">
        <v>15719</v>
      </c>
      <c r="F7452" s="151">
        <v>6</v>
      </c>
      <c r="G7452" s="151" t="s">
        <v>15385</v>
      </c>
      <c r="H7452" s="153">
        <v>9</v>
      </c>
      <c r="I7452" s="151">
        <v>17</v>
      </c>
      <c r="J7452" s="154" t="s">
        <v>72</v>
      </c>
    </row>
    <row r="7453" spans="1:10" x14ac:dyDescent="0.3">
      <c r="A7453" s="151">
        <v>7452</v>
      </c>
      <c r="B7453" s="151" t="s">
        <v>15726</v>
      </c>
      <c r="C7453" s="151" t="s">
        <v>15727</v>
      </c>
      <c r="D7453" s="151" t="s">
        <v>15718</v>
      </c>
      <c r="E7453" s="151" t="s">
        <v>15719</v>
      </c>
      <c r="F7453" s="151">
        <v>6</v>
      </c>
      <c r="G7453" s="151" t="s">
        <v>15385</v>
      </c>
      <c r="H7453" s="153">
        <v>9</v>
      </c>
      <c r="I7453" s="151">
        <v>17</v>
      </c>
      <c r="J7453" s="154" t="s">
        <v>72</v>
      </c>
    </row>
    <row r="7454" spans="1:10" x14ac:dyDescent="0.3">
      <c r="A7454" s="151">
        <v>7453</v>
      </c>
      <c r="B7454" s="151" t="s">
        <v>15728</v>
      </c>
      <c r="C7454" s="151" t="s">
        <v>15729</v>
      </c>
      <c r="D7454" s="151" t="s">
        <v>15718</v>
      </c>
      <c r="E7454" s="151" t="s">
        <v>15719</v>
      </c>
      <c r="F7454" s="151">
        <v>6</v>
      </c>
      <c r="G7454" s="151" t="s">
        <v>15385</v>
      </c>
      <c r="H7454" s="153">
        <v>6</v>
      </c>
      <c r="I7454" s="151">
        <v>10</v>
      </c>
      <c r="J7454" s="154" t="s">
        <v>277</v>
      </c>
    </row>
    <row r="7455" spans="1:10" x14ac:dyDescent="0.3">
      <c r="A7455" s="151">
        <v>7454</v>
      </c>
      <c r="B7455" s="151" t="s">
        <v>15730</v>
      </c>
      <c r="C7455" s="151" t="s">
        <v>15731</v>
      </c>
      <c r="D7455" s="151" t="s">
        <v>15718</v>
      </c>
      <c r="E7455" s="151" t="s">
        <v>15719</v>
      </c>
      <c r="F7455" s="151">
        <v>6</v>
      </c>
      <c r="G7455" s="151" t="s">
        <v>15385</v>
      </c>
      <c r="H7455" s="153">
        <v>9</v>
      </c>
      <c r="I7455" s="151">
        <v>17</v>
      </c>
      <c r="J7455" s="154" t="s">
        <v>72</v>
      </c>
    </row>
    <row r="7456" spans="1:10" x14ac:dyDescent="0.3">
      <c r="A7456" s="151">
        <v>7455</v>
      </c>
      <c r="B7456" s="151" t="s">
        <v>15732</v>
      </c>
      <c r="C7456" s="151" t="s">
        <v>15733</v>
      </c>
      <c r="D7456" s="151" t="s">
        <v>15718</v>
      </c>
      <c r="E7456" s="151" t="s">
        <v>15719</v>
      </c>
      <c r="F7456" s="151">
        <v>6</v>
      </c>
      <c r="G7456" s="151" t="s">
        <v>15385</v>
      </c>
      <c r="H7456" s="153">
        <v>6</v>
      </c>
      <c r="I7456" s="151">
        <v>10</v>
      </c>
      <c r="J7456" s="154" t="s">
        <v>277</v>
      </c>
    </row>
    <row r="7457" spans="1:10" x14ac:dyDescent="0.3">
      <c r="A7457" s="151">
        <v>7456</v>
      </c>
      <c r="B7457" s="151" t="s">
        <v>15734</v>
      </c>
      <c r="C7457" s="151" t="s">
        <v>15735</v>
      </c>
      <c r="D7457" s="151" t="s">
        <v>15718</v>
      </c>
      <c r="E7457" s="151" t="s">
        <v>15719</v>
      </c>
      <c r="F7457" s="151">
        <v>6</v>
      </c>
      <c r="G7457" s="151" t="s">
        <v>15385</v>
      </c>
      <c r="H7457" s="153">
        <v>6</v>
      </c>
      <c r="I7457" s="151">
        <v>10</v>
      </c>
      <c r="J7457" s="154" t="s">
        <v>277</v>
      </c>
    </row>
    <row r="7458" spans="1:10" x14ac:dyDescent="0.3">
      <c r="A7458" s="151">
        <v>7457</v>
      </c>
      <c r="B7458" s="151" t="s">
        <v>15736</v>
      </c>
      <c r="C7458" s="151" t="s">
        <v>15737</v>
      </c>
      <c r="D7458" s="151" t="s">
        <v>15718</v>
      </c>
      <c r="E7458" s="151" t="s">
        <v>15719</v>
      </c>
      <c r="F7458" s="151">
        <v>6</v>
      </c>
      <c r="G7458" s="151" t="s">
        <v>15385</v>
      </c>
      <c r="H7458" s="153">
        <v>6</v>
      </c>
      <c r="I7458" s="151">
        <v>10</v>
      </c>
      <c r="J7458" s="154" t="s">
        <v>277</v>
      </c>
    </row>
    <row r="7459" spans="1:10" x14ac:dyDescent="0.3">
      <c r="A7459" s="151">
        <v>7458</v>
      </c>
      <c r="B7459" s="151" t="s">
        <v>15738</v>
      </c>
      <c r="C7459" s="151" t="s">
        <v>15739</v>
      </c>
      <c r="D7459" s="151" t="s">
        <v>15718</v>
      </c>
      <c r="E7459" s="151" t="s">
        <v>15719</v>
      </c>
      <c r="F7459" s="151">
        <v>6</v>
      </c>
      <c r="G7459" s="151" t="s">
        <v>15385</v>
      </c>
      <c r="H7459" s="153">
        <v>6</v>
      </c>
      <c r="I7459" s="151">
        <v>10</v>
      </c>
      <c r="J7459" s="154" t="s">
        <v>277</v>
      </c>
    </row>
    <row r="7460" spans="1:10" x14ac:dyDescent="0.3">
      <c r="A7460" s="151">
        <v>7459</v>
      </c>
      <c r="B7460" s="151" t="s">
        <v>15740</v>
      </c>
      <c r="C7460" s="151" t="s">
        <v>15741</v>
      </c>
      <c r="D7460" s="151" t="s">
        <v>15718</v>
      </c>
      <c r="E7460" s="151" t="s">
        <v>15719</v>
      </c>
      <c r="F7460" s="151">
        <v>6</v>
      </c>
      <c r="G7460" s="151" t="s">
        <v>15385</v>
      </c>
      <c r="H7460" s="153">
        <v>6</v>
      </c>
      <c r="I7460" s="151">
        <v>10</v>
      </c>
      <c r="J7460" s="154" t="s">
        <v>277</v>
      </c>
    </row>
    <row r="7461" spans="1:10" x14ac:dyDescent="0.3">
      <c r="A7461" s="151">
        <v>7460</v>
      </c>
      <c r="B7461" s="151" t="s">
        <v>15742</v>
      </c>
      <c r="C7461" s="151" t="s">
        <v>15743</v>
      </c>
      <c r="D7461" s="151" t="s">
        <v>15718</v>
      </c>
      <c r="E7461" s="151" t="s">
        <v>15719</v>
      </c>
      <c r="F7461" s="151">
        <v>6</v>
      </c>
      <c r="G7461" s="151" t="s">
        <v>15385</v>
      </c>
      <c r="H7461" s="153">
        <v>6</v>
      </c>
      <c r="I7461" s="151">
        <v>10</v>
      </c>
      <c r="J7461" s="154" t="s">
        <v>277</v>
      </c>
    </row>
    <row r="7462" spans="1:10" x14ac:dyDescent="0.3">
      <c r="A7462" s="151">
        <v>7461</v>
      </c>
      <c r="B7462" s="151" t="s">
        <v>15744</v>
      </c>
      <c r="C7462" s="151" t="s">
        <v>15745</v>
      </c>
      <c r="D7462" s="151" t="s">
        <v>15718</v>
      </c>
      <c r="E7462" s="151" t="s">
        <v>15719</v>
      </c>
      <c r="F7462" s="151">
        <v>6</v>
      </c>
      <c r="G7462" s="151" t="s">
        <v>15385</v>
      </c>
      <c r="H7462" s="153">
        <v>6</v>
      </c>
      <c r="I7462" s="151">
        <v>10</v>
      </c>
      <c r="J7462" s="154" t="s">
        <v>277</v>
      </c>
    </row>
    <row r="7463" spans="1:10" x14ac:dyDescent="0.3">
      <c r="A7463" s="151">
        <v>7462</v>
      </c>
      <c r="B7463" s="151" t="s">
        <v>15746</v>
      </c>
      <c r="C7463" s="151" t="s">
        <v>15747</v>
      </c>
      <c r="D7463" s="151" t="s">
        <v>15718</v>
      </c>
      <c r="E7463" s="151" t="s">
        <v>15719</v>
      </c>
      <c r="F7463" s="151">
        <v>6</v>
      </c>
      <c r="G7463" s="151" t="s">
        <v>15385</v>
      </c>
      <c r="H7463" s="153">
        <v>6</v>
      </c>
      <c r="I7463" s="151">
        <v>10</v>
      </c>
      <c r="J7463" s="154" t="s">
        <v>277</v>
      </c>
    </row>
    <row r="7464" spans="1:10" x14ac:dyDescent="0.3">
      <c r="A7464" s="151">
        <v>7463</v>
      </c>
      <c r="B7464" s="151" t="s">
        <v>15748</v>
      </c>
      <c r="C7464" s="151" t="s">
        <v>15749</v>
      </c>
      <c r="D7464" s="151" t="s">
        <v>15718</v>
      </c>
      <c r="E7464" s="151" t="s">
        <v>15719</v>
      </c>
      <c r="F7464" s="151">
        <v>6</v>
      </c>
      <c r="G7464" s="151" t="s">
        <v>15385</v>
      </c>
      <c r="H7464" s="153">
        <v>6</v>
      </c>
      <c r="I7464" s="151">
        <v>10</v>
      </c>
      <c r="J7464" s="154" t="s">
        <v>277</v>
      </c>
    </row>
    <row r="7465" spans="1:10" x14ac:dyDescent="0.3">
      <c r="A7465" s="151">
        <v>7464</v>
      </c>
      <c r="B7465" s="151" t="s">
        <v>15750</v>
      </c>
      <c r="C7465" s="151" t="s">
        <v>15751</v>
      </c>
      <c r="D7465" s="151" t="s">
        <v>15718</v>
      </c>
      <c r="E7465" s="151" t="s">
        <v>15719</v>
      </c>
      <c r="F7465" s="151">
        <v>6</v>
      </c>
      <c r="G7465" s="151" t="s">
        <v>15385</v>
      </c>
      <c r="H7465" s="153">
        <v>6</v>
      </c>
      <c r="I7465" s="151">
        <v>10</v>
      </c>
      <c r="J7465" s="154" t="s">
        <v>277</v>
      </c>
    </row>
    <row r="7466" spans="1:10" x14ac:dyDescent="0.3">
      <c r="A7466" s="151">
        <v>7465</v>
      </c>
      <c r="B7466" s="151" t="s">
        <v>15752</v>
      </c>
      <c r="C7466" s="151" t="s">
        <v>15753</v>
      </c>
      <c r="D7466" s="151" t="s">
        <v>15718</v>
      </c>
      <c r="E7466" s="151" t="s">
        <v>15719</v>
      </c>
      <c r="F7466" s="151">
        <v>6</v>
      </c>
      <c r="G7466" s="151" t="s">
        <v>15385</v>
      </c>
      <c r="H7466" s="153">
        <v>9</v>
      </c>
      <c r="I7466" s="151">
        <v>17</v>
      </c>
      <c r="J7466" s="154" t="s">
        <v>72</v>
      </c>
    </row>
    <row r="7467" spans="1:10" x14ac:dyDescent="0.3">
      <c r="A7467" s="151">
        <v>7466</v>
      </c>
      <c r="B7467" s="151" t="s">
        <v>15754</v>
      </c>
      <c r="C7467" s="151" t="s">
        <v>15755</v>
      </c>
      <c r="D7467" s="151" t="s">
        <v>15718</v>
      </c>
      <c r="E7467" s="151" t="s">
        <v>15719</v>
      </c>
      <c r="F7467" s="151">
        <v>6</v>
      </c>
      <c r="G7467" s="151" t="s">
        <v>15385</v>
      </c>
      <c r="H7467" s="153">
        <v>6</v>
      </c>
      <c r="I7467" s="151">
        <v>10</v>
      </c>
      <c r="J7467" s="154" t="s">
        <v>277</v>
      </c>
    </row>
    <row r="7468" spans="1:10" x14ac:dyDescent="0.3">
      <c r="A7468" s="151">
        <v>7467</v>
      </c>
      <c r="B7468" s="151" t="s">
        <v>15756</v>
      </c>
      <c r="C7468" s="151" t="s">
        <v>15757</v>
      </c>
      <c r="D7468" s="151" t="s">
        <v>15718</v>
      </c>
      <c r="E7468" s="151" t="s">
        <v>15719</v>
      </c>
      <c r="F7468" s="151">
        <v>6</v>
      </c>
      <c r="G7468" s="151" t="s">
        <v>15385</v>
      </c>
      <c r="H7468" s="153">
        <v>6</v>
      </c>
      <c r="I7468" s="151">
        <v>10</v>
      </c>
      <c r="J7468" s="154" t="s">
        <v>277</v>
      </c>
    </row>
    <row r="7469" spans="1:10" x14ac:dyDescent="0.3">
      <c r="A7469" s="151">
        <v>7468</v>
      </c>
      <c r="B7469" s="151" t="s">
        <v>15758</v>
      </c>
      <c r="C7469" s="151" t="s">
        <v>15759</v>
      </c>
      <c r="D7469" s="151" t="s">
        <v>15718</v>
      </c>
      <c r="E7469" s="151" t="s">
        <v>15719</v>
      </c>
      <c r="F7469" s="151">
        <v>6</v>
      </c>
      <c r="G7469" s="151" t="s">
        <v>15385</v>
      </c>
      <c r="H7469" s="153">
        <v>6</v>
      </c>
      <c r="I7469" s="151">
        <v>10</v>
      </c>
      <c r="J7469" s="154" t="s">
        <v>277</v>
      </c>
    </row>
    <row r="7470" spans="1:10" x14ac:dyDescent="0.3">
      <c r="A7470" s="151">
        <v>7469</v>
      </c>
      <c r="B7470" s="151" t="s">
        <v>15760</v>
      </c>
      <c r="C7470" s="151" t="s">
        <v>15761</v>
      </c>
      <c r="D7470" s="151" t="s">
        <v>15718</v>
      </c>
      <c r="E7470" s="151" t="s">
        <v>15719</v>
      </c>
      <c r="F7470" s="151">
        <v>6</v>
      </c>
      <c r="G7470" s="151" t="s">
        <v>15385</v>
      </c>
      <c r="H7470" s="153">
        <v>6</v>
      </c>
      <c r="I7470" s="151">
        <v>10</v>
      </c>
      <c r="J7470" s="154" t="s">
        <v>277</v>
      </c>
    </row>
    <row r="7471" spans="1:10" x14ac:dyDescent="0.3">
      <c r="A7471" s="151">
        <v>7470</v>
      </c>
      <c r="B7471" s="151" t="s">
        <v>15762</v>
      </c>
      <c r="C7471" s="151" t="s">
        <v>15763</v>
      </c>
      <c r="D7471" s="151" t="s">
        <v>15718</v>
      </c>
      <c r="E7471" s="151" t="s">
        <v>15719</v>
      </c>
      <c r="F7471" s="151">
        <v>6</v>
      </c>
      <c r="G7471" s="151" t="s">
        <v>15385</v>
      </c>
      <c r="H7471" s="153">
        <v>6</v>
      </c>
      <c r="I7471" s="151">
        <v>10</v>
      </c>
      <c r="J7471" s="154" t="s">
        <v>277</v>
      </c>
    </row>
    <row r="7472" spans="1:10" x14ac:dyDescent="0.3">
      <c r="A7472" s="151">
        <v>7471</v>
      </c>
      <c r="B7472" s="151" t="s">
        <v>15764</v>
      </c>
      <c r="C7472" s="151" t="s">
        <v>15765</v>
      </c>
      <c r="D7472" s="151" t="s">
        <v>15718</v>
      </c>
      <c r="E7472" s="151" t="s">
        <v>15719</v>
      </c>
      <c r="F7472" s="151">
        <v>6</v>
      </c>
      <c r="G7472" s="151" t="s">
        <v>15385</v>
      </c>
      <c r="H7472" s="153">
        <v>6</v>
      </c>
      <c r="I7472" s="151">
        <v>10</v>
      </c>
      <c r="J7472" s="154" t="s">
        <v>277</v>
      </c>
    </row>
    <row r="7473" spans="1:10" x14ac:dyDescent="0.3">
      <c r="A7473" s="151">
        <v>7472</v>
      </c>
      <c r="B7473" s="151" t="s">
        <v>15766</v>
      </c>
      <c r="C7473" s="151" t="s">
        <v>15767</v>
      </c>
      <c r="D7473" s="151" t="s">
        <v>15718</v>
      </c>
      <c r="E7473" s="151" t="s">
        <v>15719</v>
      </c>
      <c r="F7473" s="151">
        <v>6</v>
      </c>
      <c r="G7473" s="151" t="s">
        <v>15385</v>
      </c>
      <c r="H7473" s="153">
        <v>6</v>
      </c>
      <c r="I7473" s="151">
        <v>10</v>
      </c>
      <c r="J7473" s="154" t="s">
        <v>277</v>
      </c>
    </row>
    <row r="7474" spans="1:10" x14ac:dyDescent="0.3">
      <c r="A7474" s="151">
        <v>7473</v>
      </c>
      <c r="B7474" s="151" t="s">
        <v>15768</v>
      </c>
      <c r="C7474" s="151" t="s">
        <v>15769</v>
      </c>
      <c r="D7474" s="151" t="s">
        <v>15718</v>
      </c>
      <c r="E7474" s="151" t="s">
        <v>15719</v>
      </c>
      <c r="F7474" s="151">
        <v>6</v>
      </c>
      <c r="G7474" s="151" t="s">
        <v>15385</v>
      </c>
      <c r="H7474" s="153">
        <v>6</v>
      </c>
      <c r="I7474" s="151">
        <v>10</v>
      </c>
      <c r="J7474" s="154" t="s">
        <v>277</v>
      </c>
    </row>
    <row r="7475" spans="1:10" x14ac:dyDescent="0.3">
      <c r="A7475" s="151">
        <v>7474</v>
      </c>
      <c r="B7475" s="151" t="s">
        <v>15770</v>
      </c>
      <c r="C7475" s="151" t="s">
        <v>15771</v>
      </c>
      <c r="D7475" s="151" t="s">
        <v>15718</v>
      </c>
      <c r="E7475" s="151" t="s">
        <v>15719</v>
      </c>
      <c r="F7475" s="151">
        <v>6</v>
      </c>
      <c r="G7475" s="151" t="s">
        <v>15385</v>
      </c>
      <c r="H7475" s="153">
        <v>6</v>
      </c>
      <c r="I7475" s="151">
        <v>10</v>
      </c>
      <c r="J7475" s="154" t="s">
        <v>277</v>
      </c>
    </row>
    <row r="7476" spans="1:10" x14ac:dyDescent="0.3">
      <c r="A7476" s="151">
        <v>7475</v>
      </c>
      <c r="B7476" s="151" t="s">
        <v>15772</v>
      </c>
      <c r="C7476" s="151" t="s">
        <v>15773</v>
      </c>
      <c r="D7476" s="151" t="s">
        <v>15718</v>
      </c>
      <c r="E7476" s="151" t="s">
        <v>15719</v>
      </c>
      <c r="F7476" s="151">
        <v>6</v>
      </c>
      <c r="G7476" s="151" t="s">
        <v>15385</v>
      </c>
      <c r="H7476" s="153">
        <v>9</v>
      </c>
      <c r="I7476" s="151">
        <v>17</v>
      </c>
      <c r="J7476" s="154" t="s">
        <v>72</v>
      </c>
    </row>
    <row r="7477" spans="1:10" x14ac:dyDescent="0.3">
      <c r="A7477" s="151">
        <v>7476</v>
      </c>
      <c r="B7477" s="151" t="s">
        <v>15774</v>
      </c>
      <c r="C7477" s="151" t="s">
        <v>15775</v>
      </c>
      <c r="D7477" s="151" t="s">
        <v>15718</v>
      </c>
      <c r="E7477" s="151" t="s">
        <v>15719</v>
      </c>
      <c r="F7477" s="151">
        <v>6</v>
      </c>
      <c r="G7477" s="151" t="s">
        <v>15385</v>
      </c>
      <c r="H7477" s="153">
        <v>6</v>
      </c>
      <c r="I7477" s="151">
        <v>10</v>
      </c>
      <c r="J7477" s="154" t="s">
        <v>277</v>
      </c>
    </row>
    <row r="7478" spans="1:10" x14ac:dyDescent="0.3">
      <c r="A7478" s="151">
        <v>7477</v>
      </c>
      <c r="B7478" s="151" t="s">
        <v>15776</v>
      </c>
      <c r="C7478" s="151" t="s">
        <v>15777</v>
      </c>
      <c r="D7478" s="151" t="s">
        <v>15718</v>
      </c>
      <c r="E7478" s="151" t="s">
        <v>15719</v>
      </c>
      <c r="F7478" s="151">
        <v>6</v>
      </c>
      <c r="G7478" s="151" t="s">
        <v>15385</v>
      </c>
      <c r="H7478" s="153">
        <v>9</v>
      </c>
      <c r="I7478" s="151">
        <v>17</v>
      </c>
      <c r="J7478" s="154" t="s">
        <v>72</v>
      </c>
    </row>
    <row r="7479" spans="1:10" x14ac:dyDescent="0.3">
      <c r="A7479" s="151">
        <v>7478</v>
      </c>
      <c r="B7479" s="151" t="s">
        <v>15778</v>
      </c>
      <c r="C7479" s="151" t="s">
        <v>15779</v>
      </c>
      <c r="D7479" s="151" t="s">
        <v>15718</v>
      </c>
      <c r="E7479" s="151" t="s">
        <v>15719</v>
      </c>
      <c r="F7479" s="151">
        <v>6</v>
      </c>
      <c r="G7479" s="151" t="s">
        <v>15385</v>
      </c>
      <c r="H7479" s="153">
        <v>6</v>
      </c>
      <c r="I7479" s="151">
        <v>10</v>
      </c>
      <c r="J7479" s="154" t="s">
        <v>277</v>
      </c>
    </row>
    <row r="7480" spans="1:10" x14ac:dyDescent="0.3">
      <c r="A7480" s="151">
        <v>7479</v>
      </c>
      <c r="B7480" s="151" t="s">
        <v>15780</v>
      </c>
      <c r="C7480" s="151" t="s">
        <v>15781</v>
      </c>
      <c r="D7480" s="151" t="s">
        <v>15782</v>
      </c>
      <c r="E7480" s="151" t="s">
        <v>15783</v>
      </c>
      <c r="F7480" s="151">
        <v>6</v>
      </c>
      <c r="G7480" s="151" t="s">
        <v>15385</v>
      </c>
      <c r="H7480" s="153">
        <v>9</v>
      </c>
      <c r="I7480" s="151">
        <v>17</v>
      </c>
      <c r="J7480" s="154" t="s">
        <v>72</v>
      </c>
    </row>
    <row r="7481" spans="1:10" x14ac:dyDescent="0.3">
      <c r="A7481" s="151">
        <v>7480</v>
      </c>
      <c r="B7481" s="151" t="s">
        <v>15784</v>
      </c>
      <c r="C7481" s="151" t="s">
        <v>15785</v>
      </c>
      <c r="D7481" s="151" t="s">
        <v>15782</v>
      </c>
      <c r="E7481" s="151" t="s">
        <v>15783</v>
      </c>
      <c r="F7481" s="151">
        <v>6</v>
      </c>
      <c r="G7481" s="151" t="s">
        <v>15385</v>
      </c>
      <c r="H7481" s="153">
        <v>9</v>
      </c>
      <c r="I7481" s="151">
        <v>17</v>
      </c>
      <c r="J7481" s="154" t="s">
        <v>72</v>
      </c>
    </row>
    <row r="7482" spans="1:10" x14ac:dyDescent="0.3">
      <c r="A7482" s="151">
        <v>7481</v>
      </c>
      <c r="B7482" s="151" t="s">
        <v>15786</v>
      </c>
      <c r="C7482" s="151" t="s">
        <v>15787</v>
      </c>
      <c r="D7482" s="151" t="s">
        <v>15782</v>
      </c>
      <c r="E7482" s="151" t="s">
        <v>15783</v>
      </c>
      <c r="F7482" s="151">
        <v>6</v>
      </c>
      <c r="G7482" s="151" t="s">
        <v>15385</v>
      </c>
      <c r="H7482" s="153">
        <v>9</v>
      </c>
      <c r="I7482" s="151">
        <v>17</v>
      </c>
      <c r="J7482" s="154" t="s">
        <v>72</v>
      </c>
    </row>
    <row r="7483" spans="1:10" x14ac:dyDescent="0.3">
      <c r="A7483" s="151">
        <v>7482</v>
      </c>
      <c r="B7483" s="151" t="s">
        <v>15788</v>
      </c>
      <c r="C7483" s="151" t="s">
        <v>15789</v>
      </c>
      <c r="D7483" s="151" t="s">
        <v>15782</v>
      </c>
      <c r="E7483" s="151" t="s">
        <v>15783</v>
      </c>
      <c r="F7483" s="151">
        <v>6</v>
      </c>
      <c r="G7483" s="151" t="s">
        <v>15385</v>
      </c>
      <c r="H7483" s="153">
        <v>9</v>
      </c>
      <c r="I7483" s="151">
        <v>17</v>
      </c>
      <c r="J7483" s="154" t="s">
        <v>72</v>
      </c>
    </row>
    <row r="7484" spans="1:10" x14ac:dyDescent="0.3">
      <c r="A7484" s="151">
        <v>7483</v>
      </c>
      <c r="B7484" s="151" t="s">
        <v>15790</v>
      </c>
      <c r="C7484" s="151" t="s">
        <v>15791</v>
      </c>
      <c r="D7484" s="151" t="s">
        <v>15782</v>
      </c>
      <c r="E7484" s="151" t="s">
        <v>15783</v>
      </c>
      <c r="F7484" s="151">
        <v>6</v>
      </c>
      <c r="G7484" s="151" t="s">
        <v>15385</v>
      </c>
      <c r="H7484" s="153">
        <v>6</v>
      </c>
      <c r="I7484" s="151">
        <v>10</v>
      </c>
      <c r="J7484" s="154" t="s">
        <v>277</v>
      </c>
    </row>
    <row r="7485" spans="1:10" x14ac:dyDescent="0.3">
      <c r="A7485" s="151">
        <v>7484</v>
      </c>
      <c r="B7485" s="151" t="s">
        <v>15792</v>
      </c>
      <c r="C7485" s="151" t="s">
        <v>15793</v>
      </c>
      <c r="D7485" s="151" t="s">
        <v>15782</v>
      </c>
      <c r="E7485" s="151" t="s">
        <v>15783</v>
      </c>
      <c r="F7485" s="151">
        <v>6</v>
      </c>
      <c r="G7485" s="151" t="s">
        <v>15385</v>
      </c>
      <c r="H7485" s="153">
        <v>6</v>
      </c>
      <c r="I7485" s="151">
        <v>10</v>
      </c>
      <c r="J7485" s="154" t="s">
        <v>277</v>
      </c>
    </row>
    <row r="7486" spans="1:10" x14ac:dyDescent="0.3">
      <c r="A7486" s="151">
        <v>7485</v>
      </c>
      <c r="B7486" s="151" t="s">
        <v>15794</v>
      </c>
      <c r="C7486" s="151" t="s">
        <v>15795</v>
      </c>
      <c r="D7486" s="151" t="s">
        <v>15782</v>
      </c>
      <c r="E7486" s="151" t="s">
        <v>15783</v>
      </c>
      <c r="F7486" s="151">
        <v>6</v>
      </c>
      <c r="G7486" s="151" t="s">
        <v>15385</v>
      </c>
      <c r="H7486" s="153">
        <v>6</v>
      </c>
      <c r="I7486" s="151">
        <v>10</v>
      </c>
      <c r="J7486" s="154" t="s">
        <v>277</v>
      </c>
    </row>
    <row r="7487" spans="1:10" x14ac:dyDescent="0.3">
      <c r="A7487" s="151">
        <v>7486</v>
      </c>
      <c r="B7487" s="151" t="s">
        <v>15796</v>
      </c>
      <c r="C7487" s="151" t="s">
        <v>15797</v>
      </c>
      <c r="D7487" s="151" t="s">
        <v>15782</v>
      </c>
      <c r="E7487" s="151" t="s">
        <v>15783</v>
      </c>
      <c r="F7487" s="151">
        <v>6</v>
      </c>
      <c r="G7487" s="151" t="s">
        <v>15385</v>
      </c>
      <c r="H7487" s="153">
        <v>9</v>
      </c>
      <c r="I7487" s="151">
        <v>17</v>
      </c>
      <c r="J7487" s="154" t="s">
        <v>72</v>
      </c>
    </row>
    <row r="7488" spans="1:10" x14ac:dyDescent="0.3">
      <c r="A7488" s="151">
        <v>7487</v>
      </c>
      <c r="B7488" s="151" t="s">
        <v>15798</v>
      </c>
      <c r="C7488" s="151" t="s">
        <v>15799</v>
      </c>
      <c r="D7488" s="151" t="s">
        <v>15782</v>
      </c>
      <c r="E7488" s="151" t="s">
        <v>15783</v>
      </c>
      <c r="F7488" s="151">
        <v>6</v>
      </c>
      <c r="G7488" s="151" t="s">
        <v>15385</v>
      </c>
      <c r="H7488" s="153">
        <v>6</v>
      </c>
      <c r="I7488" s="151">
        <v>10</v>
      </c>
      <c r="J7488" s="154" t="s">
        <v>277</v>
      </c>
    </row>
    <row r="7489" spans="1:10" x14ac:dyDescent="0.3">
      <c r="A7489" s="151">
        <v>7488</v>
      </c>
      <c r="B7489" s="151" t="s">
        <v>15800</v>
      </c>
      <c r="C7489" s="151" t="s">
        <v>15801</v>
      </c>
      <c r="D7489" s="151" t="s">
        <v>15782</v>
      </c>
      <c r="E7489" s="151" t="s">
        <v>15783</v>
      </c>
      <c r="F7489" s="151">
        <v>6</v>
      </c>
      <c r="G7489" s="151" t="s">
        <v>15385</v>
      </c>
      <c r="H7489" s="153">
        <v>9</v>
      </c>
      <c r="I7489" s="151">
        <v>17</v>
      </c>
      <c r="J7489" s="154" t="s">
        <v>72</v>
      </c>
    </row>
    <row r="7490" spans="1:10" x14ac:dyDescent="0.3">
      <c r="A7490" s="151">
        <v>7489</v>
      </c>
      <c r="B7490" s="151" t="s">
        <v>15802</v>
      </c>
      <c r="C7490" s="151" t="s">
        <v>15803</v>
      </c>
      <c r="D7490" s="151" t="s">
        <v>15782</v>
      </c>
      <c r="E7490" s="151" t="s">
        <v>15783</v>
      </c>
      <c r="F7490" s="151">
        <v>6</v>
      </c>
      <c r="G7490" s="151" t="s">
        <v>15385</v>
      </c>
      <c r="H7490" s="153">
        <v>6</v>
      </c>
      <c r="I7490" s="151">
        <v>10</v>
      </c>
      <c r="J7490" s="154" t="s">
        <v>277</v>
      </c>
    </row>
    <row r="7491" spans="1:10" x14ac:dyDescent="0.3">
      <c r="A7491" s="151">
        <v>7490</v>
      </c>
      <c r="B7491" s="151" t="s">
        <v>15804</v>
      </c>
      <c r="C7491" s="151" t="s">
        <v>15805</v>
      </c>
      <c r="D7491" s="151" t="s">
        <v>15782</v>
      </c>
      <c r="E7491" s="151" t="s">
        <v>15783</v>
      </c>
      <c r="F7491" s="151">
        <v>6</v>
      </c>
      <c r="G7491" s="151" t="s">
        <v>15385</v>
      </c>
      <c r="H7491" s="153">
        <v>6</v>
      </c>
      <c r="I7491" s="151">
        <v>10</v>
      </c>
      <c r="J7491" s="154" t="s">
        <v>277</v>
      </c>
    </row>
    <row r="7492" spans="1:10" x14ac:dyDescent="0.3">
      <c r="A7492" s="151">
        <v>7491</v>
      </c>
      <c r="B7492" s="151" t="s">
        <v>15806</v>
      </c>
      <c r="C7492" s="151" t="s">
        <v>15807</v>
      </c>
      <c r="D7492" s="151" t="s">
        <v>15782</v>
      </c>
      <c r="E7492" s="151" t="s">
        <v>15783</v>
      </c>
      <c r="F7492" s="151">
        <v>6</v>
      </c>
      <c r="G7492" s="151" t="s">
        <v>15385</v>
      </c>
      <c r="H7492" s="153">
        <v>9</v>
      </c>
      <c r="I7492" s="151">
        <v>17</v>
      </c>
      <c r="J7492" s="154" t="s">
        <v>72</v>
      </c>
    </row>
    <row r="7493" spans="1:10" x14ac:dyDescent="0.3">
      <c r="A7493" s="151">
        <v>7492</v>
      </c>
      <c r="B7493" s="151" t="s">
        <v>15808</v>
      </c>
      <c r="C7493" s="151" t="s">
        <v>15809</v>
      </c>
      <c r="D7493" s="151" t="s">
        <v>15782</v>
      </c>
      <c r="E7493" s="151" t="s">
        <v>15783</v>
      </c>
      <c r="F7493" s="151">
        <v>6</v>
      </c>
      <c r="G7493" s="151" t="s">
        <v>15385</v>
      </c>
      <c r="H7493" s="153">
        <v>6</v>
      </c>
      <c r="I7493" s="151">
        <v>10</v>
      </c>
      <c r="J7493" s="154" t="s">
        <v>277</v>
      </c>
    </row>
    <row r="7494" spans="1:10" x14ac:dyDescent="0.3">
      <c r="A7494" s="151">
        <v>7493</v>
      </c>
      <c r="B7494" s="151" t="s">
        <v>15810</v>
      </c>
      <c r="C7494" s="151" t="s">
        <v>15811</v>
      </c>
      <c r="D7494" s="151" t="s">
        <v>15782</v>
      </c>
      <c r="E7494" s="151" t="s">
        <v>15783</v>
      </c>
      <c r="F7494" s="151">
        <v>6</v>
      </c>
      <c r="G7494" s="151" t="s">
        <v>15385</v>
      </c>
      <c r="H7494" s="153">
        <v>6</v>
      </c>
      <c r="I7494" s="151">
        <v>10</v>
      </c>
      <c r="J7494" s="154" t="s">
        <v>277</v>
      </c>
    </row>
    <row r="7495" spans="1:10" x14ac:dyDescent="0.3">
      <c r="A7495" s="151">
        <v>7494</v>
      </c>
      <c r="B7495" s="151" t="s">
        <v>15812</v>
      </c>
      <c r="C7495" s="151" t="s">
        <v>15813</v>
      </c>
      <c r="D7495" s="151" t="s">
        <v>15782</v>
      </c>
      <c r="E7495" s="151" t="s">
        <v>15783</v>
      </c>
      <c r="F7495" s="151">
        <v>6</v>
      </c>
      <c r="G7495" s="151" t="s">
        <v>15385</v>
      </c>
      <c r="H7495" s="153">
        <v>6</v>
      </c>
      <c r="I7495" s="151">
        <v>10</v>
      </c>
      <c r="J7495" s="154" t="s">
        <v>277</v>
      </c>
    </row>
    <row r="7496" spans="1:10" x14ac:dyDescent="0.3">
      <c r="A7496" s="151">
        <v>7495</v>
      </c>
      <c r="B7496" s="151" t="s">
        <v>15814</v>
      </c>
      <c r="C7496" s="151" t="s">
        <v>15815</v>
      </c>
      <c r="D7496" s="151" t="s">
        <v>15782</v>
      </c>
      <c r="E7496" s="151" t="s">
        <v>15783</v>
      </c>
      <c r="F7496" s="151">
        <v>6</v>
      </c>
      <c r="G7496" s="151" t="s">
        <v>15385</v>
      </c>
      <c r="H7496" s="153">
        <v>6</v>
      </c>
      <c r="I7496" s="151">
        <v>10</v>
      </c>
      <c r="J7496" s="154" t="s">
        <v>277</v>
      </c>
    </row>
    <row r="7497" spans="1:10" x14ac:dyDescent="0.3">
      <c r="A7497" s="151">
        <v>7496</v>
      </c>
      <c r="B7497" s="151" t="s">
        <v>15816</v>
      </c>
      <c r="C7497" s="151" t="s">
        <v>15817</v>
      </c>
      <c r="D7497" s="151" t="s">
        <v>15782</v>
      </c>
      <c r="E7497" s="151" t="s">
        <v>15783</v>
      </c>
      <c r="F7497" s="151">
        <v>6</v>
      </c>
      <c r="G7497" s="151" t="s">
        <v>15385</v>
      </c>
      <c r="H7497" s="153">
        <v>9</v>
      </c>
      <c r="I7497" s="151">
        <v>17</v>
      </c>
      <c r="J7497" s="154" t="s">
        <v>72</v>
      </c>
    </row>
    <row r="7498" spans="1:10" x14ac:dyDescent="0.3">
      <c r="A7498" s="151">
        <v>7497</v>
      </c>
      <c r="B7498" s="151" t="s">
        <v>15818</v>
      </c>
      <c r="C7498" s="151" t="s">
        <v>15819</v>
      </c>
      <c r="D7498" s="151" t="s">
        <v>15820</v>
      </c>
      <c r="E7498" s="151" t="s">
        <v>15821</v>
      </c>
      <c r="F7498" s="151">
        <v>6</v>
      </c>
      <c r="G7498" s="151" t="s">
        <v>15385</v>
      </c>
      <c r="H7498" s="153">
        <v>9</v>
      </c>
      <c r="I7498" s="151">
        <v>17</v>
      </c>
      <c r="J7498" s="154" t="s">
        <v>72</v>
      </c>
    </row>
    <row r="7499" spans="1:10" x14ac:dyDescent="0.3">
      <c r="A7499" s="151">
        <v>7498</v>
      </c>
      <c r="B7499" s="151" t="s">
        <v>15822</v>
      </c>
      <c r="C7499" s="151" t="s">
        <v>15823</v>
      </c>
      <c r="D7499" s="151" t="s">
        <v>15820</v>
      </c>
      <c r="E7499" s="151" t="s">
        <v>15821</v>
      </c>
      <c r="F7499" s="151">
        <v>6</v>
      </c>
      <c r="G7499" s="151" t="s">
        <v>15385</v>
      </c>
      <c r="H7499" s="153">
        <v>9</v>
      </c>
      <c r="I7499" s="151">
        <v>17</v>
      </c>
      <c r="J7499" s="154" t="s">
        <v>72</v>
      </c>
    </row>
    <row r="7500" spans="1:10" x14ac:dyDescent="0.3">
      <c r="A7500" s="151">
        <v>7499</v>
      </c>
      <c r="B7500" s="151" t="s">
        <v>15824</v>
      </c>
      <c r="C7500" s="151" t="s">
        <v>15825</v>
      </c>
      <c r="D7500" s="151" t="s">
        <v>15820</v>
      </c>
      <c r="E7500" s="151" t="s">
        <v>15821</v>
      </c>
      <c r="F7500" s="151">
        <v>6</v>
      </c>
      <c r="G7500" s="151" t="s">
        <v>15385</v>
      </c>
      <c r="H7500" s="153">
        <v>9</v>
      </c>
      <c r="I7500" s="151">
        <v>17</v>
      </c>
      <c r="J7500" s="154" t="s">
        <v>72</v>
      </c>
    </row>
    <row r="7501" spans="1:10" x14ac:dyDescent="0.3">
      <c r="A7501" s="151">
        <v>7500</v>
      </c>
      <c r="B7501" s="151" t="s">
        <v>15826</v>
      </c>
      <c r="C7501" s="151" t="s">
        <v>15827</v>
      </c>
      <c r="D7501" s="151" t="s">
        <v>15820</v>
      </c>
      <c r="E7501" s="151" t="s">
        <v>15821</v>
      </c>
      <c r="F7501" s="151">
        <v>6</v>
      </c>
      <c r="G7501" s="151" t="s">
        <v>15385</v>
      </c>
      <c r="H7501" s="153">
        <v>9</v>
      </c>
      <c r="I7501" s="151">
        <v>17</v>
      </c>
      <c r="J7501" s="154" t="s">
        <v>72</v>
      </c>
    </row>
    <row r="7502" spans="1:10" x14ac:dyDescent="0.3">
      <c r="A7502" s="151">
        <v>7501</v>
      </c>
      <c r="B7502" s="151" t="s">
        <v>15828</v>
      </c>
      <c r="C7502" s="151" t="s">
        <v>15829</v>
      </c>
      <c r="D7502" s="151" t="s">
        <v>15820</v>
      </c>
      <c r="E7502" s="151" t="s">
        <v>15821</v>
      </c>
      <c r="F7502" s="151">
        <v>6</v>
      </c>
      <c r="G7502" s="151" t="s">
        <v>15385</v>
      </c>
      <c r="H7502" s="153">
        <v>9</v>
      </c>
      <c r="I7502" s="151">
        <v>17</v>
      </c>
      <c r="J7502" s="154" t="s">
        <v>72</v>
      </c>
    </row>
    <row r="7503" spans="1:10" x14ac:dyDescent="0.3">
      <c r="A7503" s="151">
        <v>7502</v>
      </c>
      <c r="B7503" s="151" t="s">
        <v>15830</v>
      </c>
      <c r="C7503" s="151" t="s">
        <v>15831</v>
      </c>
      <c r="D7503" s="151" t="s">
        <v>15820</v>
      </c>
      <c r="E7503" s="151" t="s">
        <v>15821</v>
      </c>
      <c r="F7503" s="151">
        <v>6</v>
      </c>
      <c r="G7503" s="151" t="s">
        <v>15385</v>
      </c>
      <c r="H7503" s="153">
        <v>9</v>
      </c>
      <c r="I7503" s="151">
        <v>17</v>
      </c>
      <c r="J7503" s="154" t="s">
        <v>72</v>
      </c>
    </row>
    <row r="7504" spans="1:10" x14ac:dyDescent="0.3">
      <c r="A7504" s="151">
        <v>7503</v>
      </c>
      <c r="B7504" s="151" t="s">
        <v>15832</v>
      </c>
      <c r="C7504" s="151" t="s">
        <v>15833</v>
      </c>
      <c r="D7504" s="151" t="s">
        <v>15820</v>
      </c>
      <c r="E7504" s="151" t="s">
        <v>15821</v>
      </c>
      <c r="F7504" s="151">
        <v>6</v>
      </c>
      <c r="G7504" s="151" t="s">
        <v>15385</v>
      </c>
      <c r="H7504" s="153">
        <v>9</v>
      </c>
      <c r="I7504" s="151">
        <v>17</v>
      </c>
      <c r="J7504" s="154" t="s">
        <v>72</v>
      </c>
    </row>
    <row r="7505" spans="1:10" x14ac:dyDescent="0.3">
      <c r="A7505" s="151">
        <v>7504</v>
      </c>
      <c r="B7505" s="151" t="s">
        <v>15834</v>
      </c>
      <c r="C7505" s="151" t="s">
        <v>15835</v>
      </c>
      <c r="D7505" s="151" t="s">
        <v>15820</v>
      </c>
      <c r="E7505" s="151" t="s">
        <v>15821</v>
      </c>
      <c r="F7505" s="151">
        <v>6</v>
      </c>
      <c r="G7505" s="151" t="s">
        <v>15385</v>
      </c>
      <c r="H7505" s="153">
        <v>9</v>
      </c>
      <c r="I7505" s="151">
        <v>17</v>
      </c>
      <c r="J7505" s="154" t="s">
        <v>72</v>
      </c>
    </row>
    <row r="7506" spans="1:10" x14ac:dyDescent="0.3">
      <c r="A7506" s="151">
        <v>7505</v>
      </c>
      <c r="B7506" s="151" t="s">
        <v>15836</v>
      </c>
      <c r="C7506" s="151" t="s">
        <v>15837</v>
      </c>
      <c r="D7506" s="151" t="s">
        <v>15820</v>
      </c>
      <c r="E7506" s="151" t="s">
        <v>15821</v>
      </c>
      <c r="F7506" s="151">
        <v>6</v>
      </c>
      <c r="G7506" s="151" t="s">
        <v>15385</v>
      </c>
      <c r="H7506" s="153">
        <v>9</v>
      </c>
      <c r="I7506" s="151">
        <v>17</v>
      </c>
      <c r="J7506" s="154" t="s">
        <v>72</v>
      </c>
    </row>
    <row r="7507" spans="1:10" x14ac:dyDescent="0.3">
      <c r="A7507" s="151">
        <v>7506</v>
      </c>
      <c r="B7507" s="151" t="s">
        <v>15838</v>
      </c>
      <c r="C7507" s="151" t="s">
        <v>15839</v>
      </c>
      <c r="D7507" s="151" t="s">
        <v>15820</v>
      </c>
      <c r="E7507" s="151" t="s">
        <v>15821</v>
      </c>
      <c r="F7507" s="151">
        <v>6</v>
      </c>
      <c r="G7507" s="151" t="s">
        <v>15385</v>
      </c>
      <c r="H7507" s="153">
        <v>9</v>
      </c>
      <c r="I7507" s="151">
        <v>17</v>
      </c>
      <c r="J7507" s="154" t="s">
        <v>72</v>
      </c>
    </row>
    <row r="7508" spans="1:10" x14ac:dyDescent="0.3">
      <c r="A7508" s="151">
        <v>7507</v>
      </c>
      <c r="B7508" s="151" t="s">
        <v>15840</v>
      </c>
      <c r="C7508" s="151" t="s">
        <v>15841</v>
      </c>
      <c r="D7508" s="151" t="s">
        <v>15820</v>
      </c>
      <c r="E7508" s="151" t="s">
        <v>15821</v>
      </c>
      <c r="F7508" s="151">
        <v>6</v>
      </c>
      <c r="G7508" s="151" t="s">
        <v>15385</v>
      </c>
      <c r="H7508" s="153">
        <v>8</v>
      </c>
      <c r="I7508" s="151">
        <v>16</v>
      </c>
      <c r="J7508" s="154" t="s">
        <v>161</v>
      </c>
    </row>
    <row r="7509" spans="1:10" x14ac:dyDescent="0.3">
      <c r="A7509" s="151">
        <v>7508</v>
      </c>
      <c r="B7509" s="151" t="s">
        <v>15842</v>
      </c>
      <c r="C7509" s="151" t="s">
        <v>15843</v>
      </c>
      <c r="D7509" s="151" t="s">
        <v>15820</v>
      </c>
      <c r="E7509" s="151" t="s">
        <v>15821</v>
      </c>
      <c r="F7509" s="151">
        <v>6</v>
      </c>
      <c r="G7509" s="151" t="s">
        <v>15385</v>
      </c>
      <c r="H7509" s="153">
        <v>8</v>
      </c>
      <c r="I7509" s="151">
        <v>16</v>
      </c>
      <c r="J7509" s="154" t="s">
        <v>161</v>
      </c>
    </row>
    <row r="7510" spans="1:10" x14ac:dyDescent="0.3">
      <c r="A7510" s="151">
        <v>7509</v>
      </c>
      <c r="B7510" s="151" t="s">
        <v>15844</v>
      </c>
      <c r="C7510" s="151" t="s">
        <v>15845</v>
      </c>
      <c r="D7510" s="151" t="s">
        <v>15820</v>
      </c>
      <c r="E7510" s="151" t="s">
        <v>15821</v>
      </c>
      <c r="F7510" s="151">
        <v>6</v>
      </c>
      <c r="G7510" s="151" t="s">
        <v>15385</v>
      </c>
      <c r="H7510" s="153">
        <v>9</v>
      </c>
      <c r="I7510" s="151">
        <v>17</v>
      </c>
      <c r="J7510" s="154" t="s">
        <v>72</v>
      </c>
    </row>
    <row r="7511" spans="1:10" x14ac:dyDescent="0.3">
      <c r="A7511" s="151">
        <v>7510</v>
      </c>
      <c r="B7511" s="151" t="s">
        <v>15846</v>
      </c>
      <c r="C7511" s="151" t="s">
        <v>15847</v>
      </c>
      <c r="D7511" s="151" t="s">
        <v>15820</v>
      </c>
      <c r="E7511" s="151" t="s">
        <v>15821</v>
      </c>
      <c r="F7511" s="151">
        <v>6</v>
      </c>
      <c r="G7511" s="151" t="s">
        <v>15385</v>
      </c>
      <c r="H7511" s="153">
        <v>8</v>
      </c>
      <c r="I7511" s="151">
        <v>16</v>
      </c>
      <c r="J7511" s="154" t="s">
        <v>161</v>
      </c>
    </row>
    <row r="7512" spans="1:10" x14ac:dyDescent="0.3">
      <c r="A7512" s="151">
        <v>7511</v>
      </c>
      <c r="B7512" s="151" t="s">
        <v>15848</v>
      </c>
      <c r="C7512" s="151" t="s">
        <v>15849</v>
      </c>
      <c r="D7512" s="151" t="s">
        <v>15820</v>
      </c>
      <c r="E7512" s="151" t="s">
        <v>15821</v>
      </c>
      <c r="F7512" s="151">
        <v>6</v>
      </c>
      <c r="G7512" s="151" t="s">
        <v>15385</v>
      </c>
      <c r="H7512" s="153">
        <v>8</v>
      </c>
      <c r="I7512" s="151">
        <v>16</v>
      </c>
      <c r="J7512" s="154" t="s">
        <v>161</v>
      </c>
    </row>
    <row r="7513" spans="1:10" x14ac:dyDescent="0.3">
      <c r="A7513" s="151">
        <v>7512</v>
      </c>
      <c r="B7513" s="151" t="s">
        <v>15850</v>
      </c>
      <c r="C7513" s="151" t="s">
        <v>15851</v>
      </c>
      <c r="D7513" s="151" t="s">
        <v>15820</v>
      </c>
      <c r="E7513" s="151" t="s">
        <v>15821</v>
      </c>
      <c r="F7513" s="151">
        <v>6</v>
      </c>
      <c r="G7513" s="151" t="s">
        <v>15385</v>
      </c>
      <c r="H7513" s="153">
        <v>8</v>
      </c>
      <c r="I7513" s="151">
        <v>16</v>
      </c>
      <c r="J7513" s="154" t="s">
        <v>161</v>
      </c>
    </row>
    <row r="7514" spans="1:10" x14ac:dyDescent="0.3">
      <c r="A7514" s="151">
        <v>7513</v>
      </c>
      <c r="B7514" s="151" t="s">
        <v>15852</v>
      </c>
      <c r="C7514" s="151" t="s">
        <v>15853</v>
      </c>
      <c r="D7514" s="151" t="s">
        <v>15820</v>
      </c>
      <c r="E7514" s="151" t="s">
        <v>15821</v>
      </c>
      <c r="F7514" s="151">
        <v>6</v>
      </c>
      <c r="G7514" s="151" t="s">
        <v>15385</v>
      </c>
      <c r="H7514" s="153">
        <v>8</v>
      </c>
      <c r="I7514" s="151">
        <v>16</v>
      </c>
      <c r="J7514" s="154" t="s">
        <v>161</v>
      </c>
    </row>
    <row r="7515" spans="1:10" x14ac:dyDescent="0.3">
      <c r="A7515" s="151">
        <v>7514</v>
      </c>
      <c r="B7515" s="151" t="s">
        <v>15854</v>
      </c>
      <c r="C7515" s="151" t="s">
        <v>15855</v>
      </c>
      <c r="D7515" s="151" t="s">
        <v>15820</v>
      </c>
      <c r="E7515" s="151" t="s">
        <v>15821</v>
      </c>
      <c r="F7515" s="151">
        <v>6</v>
      </c>
      <c r="G7515" s="151" t="s">
        <v>15385</v>
      </c>
      <c r="H7515" s="153">
        <v>9</v>
      </c>
      <c r="I7515" s="151">
        <v>17</v>
      </c>
      <c r="J7515" s="154" t="s">
        <v>88</v>
      </c>
    </row>
    <row r="7516" spans="1:10" x14ac:dyDescent="0.3">
      <c r="A7516" s="151">
        <v>7515</v>
      </c>
      <c r="B7516" s="151" t="s">
        <v>15856</v>
      </c>
      <c r="C7516" s="151" t="s">
        <v>15857</v>
      </c>
      <c r="D7516" s="151" t="s">
        <v>15820</v>
      </c>
      <c r="E7516" s="151" t="s">
        <v>15821</v>
      </c>
      <c r="F7516" s="151">
        <v>6</v>
      </c>
      <c r="G7516" s="151" t="s">
        <v>15385</v>
      </c>
      <c r="H7516" s="153">
        <v>9</v>
      </c>
      <c r="I7516" s="151">
        <v>17</v>
      </c>
      <c r="J7516" s="154" t="s">
        <v>88</v>
      </c>
    </row>
    <row r="7517" spans="1:10" x14ac:dyDescent="0.3">
      <c r="A7517" s="151">
        <v>7516</v>
      </c>
      <c r="B7517" s="151" t="s">
        <v>15858</v>
      </c>
      <c r="C7517" s="151" t="s">
        <v>15859</v>
      </c>
      <c r="D7517" s="151" t="s">
        <v>15860</v>
      </c>
      <c r="E7517" s="151" t="s">
        <v>15861</v>
      </c>
      <c r="F7517" s="151">
        <v>6</v>
      </c>
      <c r="G7517" s="151" t="s">
        <v>15385</v>
      </c>
      <c r="H7517" s="153">
        <v>9</v>
      </c>
      <c r="I7517" s="151">
        <v>17</v>
      </c>
      <c r="J7517" s="154" t="s">
        <v>72</v>
      </c>
    </row>
    <row r="7518" spans="1:10" x14ac:dyDescent="0.3">
      <c r="A7518" s="151">
        <v>7517</v>
      </c>
      <c r="B7518" s="151" t="s">
        <v>15862</v>
      </c>
      <c r="C7518" s="151" t="s">
        <v>15863</v>
      </c>
      <c r="D7518" s="151" t="s">
        <v>15860</v>
      </c>
      <c r="E7518" s="151" t="s">
        <v>15861</v>
      </c>
      <c r="F7518" s="151">
        <v>6</v>
      </c>
      <c r="G7518" s="151" t="s">
        <v>15385</v>
      </c>
      <c r="H7518" s="153">
        <v>9</v>
      </c>
      <c r="I7518" s="151">
        <v>17</v>
      </c>
      <c r="J7518" s="154" t="s">
        <v>72</v>
      </c>
    </row>
    <row r="7519" spans="1:10" x14ac:dyDescent="0.3">
      <c r="A7519" s="151">
        <v>7518</v>
      </c>
      <c r="B7519" s="151" t="s">
        <v>15864</v>
      </c>
      <c r="C7519" s="151" t="s">
        <v>15865</v>
      </c>
      <c r="D7519" s="151" t="s">
        <v>15860</v>
      </c>
      <c r="E7519" s="151" t="s">
        <v>15861</v>
      </c>
      <c r="F7519" s="151">
        <v>6</v>
      </c>
      <c r="G7519" s="151" t="s">
        <v>15385</v>
      </c>
      <c r="H7519" s="153">
        <v>9</v>
      </c>
      <c r="I7519" s="151">
        <v>17</v>
      </c>
      <c r="J7519" s="154" t="s">
        <v>72</v>
      </c>
    </row>
    <row r="7520" spans="1:10" x14ac:dyDescent="0.3">
      <c r="A7520" s="151">
        <v>7519</v>
      </c>
      <c r="B7520" s="151" t="s">
        <v>15866</v>
      </c>
      <c r="C7520" s="151" t="s">
        <v>15867</v>
      </c>
      <c r="D7520" s="151" t="s">
        <v>15860</v>
      </c>
      <c r="E7520" s="151" t="s">
        <v>15861</v>
      </c>
      <c r="F7520" s="151">
        <v>6</v>
      </c>
      <c r="G7520" s="151" t="s">
        <v>15385</v>
      </c>
      <c r="H7520" s="153">
        <v>6</v>
      </c>
      <c r="I7520" s="151">
        <v>10</v>
      </c>
      <c r="J7520" s="154" t="s">
        <v>277</v>
      </c>
    </row>
    <row r="7521" spans="1:10" x14ac:dyDescent="0.3">
      <c r="A7521" s="151">
        <v>7520</v>
      </c>
      <c r="B7521" s="151" t="s">
        <v>15868</v>
      </c>
      <c r="C7521" s="151" t="s">
        <v>15869</v>
      </c>
      <c r="D7521" s="151" t="s">
        <v>15860</v>
      </c>
      <c r="E7521" s="151" t="s">
        <v>15861</v>
      </c>
      <c r="F7521" s="151">
        <v>6</v>
      </c>
      <c r="G7521" s="151" t="s">
        <v>15385</v>
      </c>
      <c r="H7521" s="153">
        <v>6</v>
      </c>
      <c r="I7521" s="151">
        <v>10</v>
      </c>
      <c r="J7521" s="154" t="s">
        <v>277</v>
      </c>
    </row>
    <row r="7522" spans="1:10" x14ac:dyDescent="0.3">
      <c r="A7522" s="151">
        <v>7521</v>
      </c>
      <c r="B7522" s="151" t="s">
        <v>15870</v>
      </c>
      <c r="C7522" s="151" t="s">
        <v>15871</v>
      </c>
      <c r="D7522" s="151" t="s">
        <v>15860</v>
      </c>
      <c r="E7522" s="151" t="s">
        <v>15861</v>
      </c>
      <c r="F7522" s="151">
        <v>6</v>
      </c>
      <c r="G7522" s="151" t="s">
        <v>15385</v>
      </c>
      <c r="H7522" s="153">
        <v>9</v>
      </c>
      <c r="I7522" s="151">
        <v>17</v>
      </c>
      <c r="J7522" s="154" t="s">
        <v>72</v>
      </c>
    </row>
    <row r="7523" spans="1:10" x14ac:dyDescent="0.3">
      <c r="A7523" s="151">
        <v>7522</v>
      </c>
      <c r="B7523" s="151" t="s">
        <v>15872</v>
      </c>
      <c r="C7523" s="151" t="s">
        <v>15873</v>
      </c>
      <c r="D7523" s="151" t="s">
        <v>15860</v>
      </c>
      <c r="E7523" s="151" t="s">
        <v>15861</v>
      </c>
      <c r="F7523" s="151">
        <v>6</v>
      </c>
      <c r="G7523" s="151" t="s">
        <v>15385</v>
      </c>
      <c r="H7523" s="153">
        <v>8</v>
      </c>
      <c r="I7523" s="151">
        <v>16</v>
      </c>
      <c r="J7523" s="154" t="s">
        <v>161</v>
      </c>
    </row>
    <row r="7524" spans="1:10" x14ac:dyDescent="0.3">
      <c r="A7524" s="151">
        <v>7523</v>
      </c>
      <c r="B7524" s="151" t="s">
        <v>15874</v>
      </c>
      <c r="C7524" s="151" t="s">
        <v>15875</v>
      </c>
      <c r="D7524" s="151" t="s">
        <v>15860</v>
      </c>
      <c r="E7524" s="151" t="s">
        <v>15861</v>
      </c>
      <c r="F7524" s="151">
        <v>6</v>
      </c>
      <c r="G7524" s="151" t="s">
        <v>15385</v>
      </c>
      <c r="H7524" s="153">
        <v>6</v>
      </c>
      <c r="I7524" s="151">
        <v>10</v>
      </c>
      <c r="J7524" s="154" t="s">
        <v>277</v>
      </c>
    </row>
    <row r="7525" spans="1:10" x14ac:dyDescent="0.3">
      <c r="A7525" s="151">
        <v>7524</v>
      </c>
      <c r="B7525" s="151" t="s">
        <v>15876</v>
      </c>
      <c r="C7525" s="151" t="s">
        <v>15877</v>
      </c>
      <c r="D7525" s="151" t="s">
        <v>15860</v>
      </c>
      <c r="E7525" s="151" t="s">
        <v>15861</v>
      </c>
      <c r="F7525" s="151">
        <v>6</v>
      </c>
      <c r="G7525" s="151" t="s">
        <v>15385</v>
      </c>
      <c r="H7525" s="153">
        <v>8</v>
      </c>
      <c r="I7525" s="151">
        <v>16</v>
      </c>
      <c r="J7525" s="154" t="s">
        <v>161</v>
      </c>
    </row>
    <row r="7526" spans="1:10" x14ac:dyDescent="0.3">
      <c r="A7526" s="151">
        <v>7525</v>
      </c>
      <c r="B7526" s="151" t="s">
        <v>15878</v>
      </c>
      <c r="C7526" s="151" t="s">
        <v>15879</v>
      </c>
      <c r="D7526" s="151" t="s">
        <v>15860</v>
      </c>
      <c r="E7526" s="151" t="s">
        <v>15861</v>
      </c>
      <c r="F7526" s="151">
        <v>6</v>
      </c>
      <c r="G7526" s="151" t="s">
        <v>15385</v>
      </c>
      <c r="H7526" s="153">
        <v>8</v>
      </c>
      <c r="I7526" s="151">
        <v>16</v>
      </c>
      <c r="J7526" s="154" t="s">
        <v>161</v>
      </c>
    </row>
    <row r="7527" spans="1:10" x14ac:dyDescent="0.3">
      <c r="A7527" s="151">
        <v>7526</v>
      </c>
      <c r="B7527" s="151" t="s">
        <v>15880</v>
      </c>
      <c r="C7527" s="151" t="s">
        <v>15881</v>
      </c>
      <c r="D7527" s="151" t="s">
        <v>15860</v>
      </c>
      <c r="E7527" s="151" t="s">
        <v>15861</v>
      </c>
      <c r="F7527" s="151">
        <v>6</v>
      </c>
      <c r="G7527" s="151" t="s">
        <v>15385</v>
      </c>
      <c r="H7527" s="153">
        <v>9</v>
      </c>
      <c r="I7527" s="151">
        <v>17</v>
      </c>
      <c r="J7527" s="154" t="s">
        <v>72</v>
      </c>
    </row>
    <row r="7528" spans="1:10" x14ac:dyDescent="0.3">
      <c r="A7528" s="151">
        <v>7527</v>
      </c>
      <c r="B7528" s="151" t="s">
        <v>15882</v>
      </c>
      <c r="C7528" s="151" t="s">
        <v>15883</v>
      </c>
      <c r="D7528" s="151" t="s">
        <v>15860</v>
      </c>
      <c r="E7528" s="151" t="s">
        <v>15861</v>
      </c>
      <c r="F7528" s="151">
        <v>6</v>
      </c>
      <c r="G7528" s="151" t="s">
        <v>15385</v>
      </c>
      <c r="H7528" s="153">
        <v>8</v>
      </c>
      <c r="I7528" s="151">
        <v>16</v>
      </c>
      <c r="J7528" s="154" t="s">
        <v>161</v>
      </c>
    </row>
    <row r="7529" spans="1:10" x14ac:dyDescent="0.3">
      <c r="A7529" s="151">
        <v>7528</v>
      </c>
      <c r="B7529" s="151" t="s">
        <v>15884</v>
      </c>
      <c r="C7529" s="151" t="s">
        <v>15885</v>
      </c>
      <c r="D7529" s="151" t="s">
        <v>15860</v>
      </c>
      <c r="E7529" s="151" t="s">
        <v>15861</v>
      </c>
      <c r="F7529" s="151">
        <v>6</v>
      </c>
      <c r="G7529" s="151" t="s">
        <v>15385</v>
      </c>
      <c r="H7529" s="153">
        <v>8</v>
      </c>
      <c r="I7529" s="151">
        <v>16</v>
      </c>
      <c r="J7529" s="154" t="s">
        <v>161</v>
      </c>
    </row>
    <row r="7530" spans="1:10" x14ac:dyDescent="0.3">
      <c r="A7530" s="151">
        <v>7529</v>
      </c>
      <c r="B7530" s="151" t="s">
        <v>15886</v>
      </c>
      <c r="C7530" s="151" t="s">
        <v>15887</v>
      </c>
      <c r="D7530" s="151" t="s">
        <v>15860</v>
      </c>
      <c r="E7530" s="151" t="s">
        <v>15861</v>
      </c>
      <c r="F7530" s="151">
        <v>6</v>
      </c>
      <c r="G7530" s="151" t="s">
        <v>15385</v>
      </c>
      <c r="H7530" s="153">
        <v>9</v>
      </c>
      <c r="I7530" s="151">
        <v>17</v>
      </c>
      <c r="J7530" s="154" t="s">
        <v>72</v>
      </c>
    </row>
    <row r="7531" spans="1:10" x14ac:dyDescent="0.3">
      <c r="A7531" s="151">
        <v>7530</v>
      </c>
      <c r="B7531" s="151" t="s">
        <v>15888</v>
      </c>
      <c r="C7531" s="151" t="s">
        <v>15889</v>
      </c>
      <c r="D7531" s="151" t="s">
        <v>15860</v>
      </c>
      <c r="E7531" s="151" t="s">
        <v>15861</v>
      </c>
      <c r="F7531" s="151">
        <v>6</v>
      </c>
      <c r="G7531" s="151" t="s">
        <v>15385</v>
      </c>
      <c r="H7531" s="153">
        <v>8</v>
      </c>
      <c r="I7531" s="151">
        <v>16</v>
      </c>
      <c r="J7531" s="154" t="s">
        <v>161</v>
      </c>
    </row>
    <row r="7532" spans="1:10" x14ac:dyDescent="0.3">
      <c r="A7532" s="151">
        <v>7531</v>
      </c>
      <c r="B7532" s="151" t="s">
        <v>15890</v>
      </c>
      <c r="C7532" s="151" t="s">
        <v>15891</v>
      </c>
      <c r="D7532" s="151" t="s">
        <v>15892</v>
      </c>
      <c r="E7532" s="151" t="s">
        <v>15893</v>
      </c>
      <c r="F7532" s="151">
        <v>6</v>
      </c>
      <c r="G7532" s="151" t="s">
        <v>15385</v>
      </c>
      <c r="H7532" s="153">
        <v>9</v>
      </c>
      <c r="I7532" s="151">
        <v>17</v>
      </c>
      <c r="J7532" s="154" t="s">
        <v>72</v>
      </c>
    </row>
    <row r="7533" spans="1:10" x14ac:dyDescent="0.3">
      <c r="A7533" s="151">
        <v>7532</v>
      </c>
      <c r="B7533" s="151" t="s">
        <v>15894</v>
      </c>
      <c r="C7533" s="151" t="s">
        <v>15895</v>
      </c>
      <c r="D7533" s="151" t="s">
        <v>15892</v>
      </c>
      <c r="E7533" s="151" t="s">
        <v>15893</v>
      </c>
      <c r="F7533" s="151">
        <v>6</v>
      </c>
      <c r="G7533" s="151" t="s">
        <v>15385</v>
      </c>
      <c r="H7533" s="153">
        <v>8</v>
      </c>
      <c r="I7533" s="151">
        <v>16</v>
      </c>
      <c r="J7533" s="154" t="s">
        <v>161</v>
      </c>
    </row>
    <row r="7534" spans="1:10" x14ac:dyDescent="0.3">
      <c r="A7534" s="151">
        <v>7533</v>
      </c>
      <c r="B7534" s="151" t="s">
        <v>15896</v>
      </c>
      <c r="C7534" s="151" t="s">
        <v>15897</v>
      </c>
      <c r="D7534" s="151" t="s">
        <v>15892</v>
      </c>
      <c r="E7534" s="151" t="s">
        <v>15893</v>
      </c>
      <c r="F7534" s="151">
        <v>6</v>
      </c>
      <c r="G7534" s="151" t="s">
        <v>15385</v>
      </c>
      <c r="H7534" s="153">
        <v>9</v>
      </c>
      <c r="I7534" s="151">
        <v>17</v>
      </c>
      <c r="J7534" s="154" t="s">
        <v>72</v>
      </c>
    </row>
    <row r="7535" spans="1:10" x14ac:dyDescent="0.3">
      <c r="A7535" s="151">
        <v>7534</v>
      </c>
      <c r="B7535" s="151" t="s">
        <v>15898</v>
      </c>
      <c r="C7535" s="151" t="s">
        <v>15899</v>
      </c>
      <c r="D7535" s="151" t="s">
        <v>15892</v>
      </c>
      <c r="E7535" s="151" t="s">
        <v>15893</v>
      </c>
      <c r="F7535" s="151">
        <v>6</v>
      </c>
      <c r="G7535" s="151" t="s">
        <v>15385</v>
      </c>
      <c r="H7535" s="153">
        <v>8</v>
      </c>
      <c r="I7535" s="151">
        <v>16</v>
      </c>
      <c r="J7535" s="154" t="s">
        <v>161</v>
      </c>
    </row>
    <row r="7536" spans="1:10" x14ac:dyDescent="0.3">
      <c r="A7536" s="151">
        <v>7535</v>
      </c>
      <c r="B7536" s="151" t="s">
        <v>15900</v>
      </c>
      <c r="C7536" s="151" t="s">
        <v>15901</v>
      </c>
      <c r="D7536" s="151" t="s">
        <v>15892</v>
      </c>
      <c r="E7536" s="151" t="s">
        <v>15893</v>
      </c>
      <c r="F7536" s="151">
        <v>6</v>
      </c>
      <c r="G7536" s="151" t="s">
        <v>15385</v>
      </c>
      <c r="H7536" s="153">
        <v>9</v>
      </c>
      <c r="I7536" s="151">
        <v>17</v>
      </c>
      <c r="J7536" s="154" t="s">
        <v>72</v>
      </c>
    </row>
    <row r="7537" spans="1:10" x14ac:dyDescent="0.3">
      <c r="A7537" s="151">
        <v>7536</v>
      </c>
      <c r="B7537" s="151" t="s">
        <v>15902</v>
      </c>
      <c r="C7537" s="151" t="s">
        <v>15903</v>
      </c>
      <c r="D7537" s="151" t="s">
        <v>15892</v>
      </c>
      <c r="E7537" s="151" t="s">
        <v>15893</v>
      </c>
      <c r="F7537" s="151">
        <v>6</v>
      </c>
      <c r="G7537" s="151" t="s">
        <v>15385</v>
      </c>
      <c r="H7537" s="153">
        <v>9</v>
      </c>
      <c r="I7537" s="151">
        <v>17</v>
      </c>
      <c r="J7537" s="154" t="s">
        <v>72</v>
      </c>
    </row>
    <row r="7538" spans="1:10" x14ac:dyDescent="0.3">
      <c r="A7538" s="151">
        <v>7537</v>
      </c>
      <c r="B7538" s="151" t="s">
        <v>15904</v>
      </c>
      <c r="C7538" s="151" t="s">
        <v>15905</v>
      </c>
      <c r="D7538" s="151" t="s">
        <v>15892</v>
      </c>
      <c r="E7538" s="151" t="s">
        <v>15893</v>
      </c>
      <c r="F7538" s="151">
        <v>6</v>
      </c>
      <c r="G7538" s="151" t="s">
        <v>15385</v>
      </c>
      <c r="H7538" s="153">
        <v>9</v>
      </c>
      <c r="I7538" s="151">
        <v>17</v>
      </c>
      <c r="J7538" s="154" t="s">
        <v>72</v>
      </c>
    </row>
    <row r="7539" spans="1:10" x14ac:dyDescent="0.3">
      <c r="A7539" s="151">
        <v>7538</v>
      </c>
      <c r="B7539" s="151" t="s">
        <v>15906</v>
      </c>
      <c r="C7539" s="151" t="s">
        <v>15907</v>
      </c>
      <c r="D7539" s="151" t="s">
        <v>15892</v>
      </c>
      <c r="E7539" s="151" t="s">
        <v>15893</v>
      </c>
      <c r="F7539" s="151">
        <v>6</v>
      </c>
      <c r="G7539" s="151" t="s">
        <v>15385</v>
      </c>
      <c r="H7539" s="153">
        <v>9</v>
      </c>
      <c r="I7539" s="151">
        <v>17</v>
      </c>
      <c r="J7539" s="154" t="s">
        <v>72</v>
      </c>
    </row>
    <row r="7540" spans="1:10" x14ac:dyDescent="0.3">
      <c r="A7540" s="151">
        <v>7539</v>
      </c>
      <c r="B7540" s="151" t="s">
        <v>15908</v>
      </c>
      <c r="C7540" s="151" t="s">
        <v>15909</v>
      </c>
      <c r="D7540" s="151" t="s">
        <v>15892</v>
      </c>
      <c r="E7540" s="151" t="s">
        <v>15893</v>
      </c>
      <c r="F7540" s="151">
        <v>6</v>
      </c>
      <c r="G7540" s="151" t="s">
        <v>15385</v>
      </c>
      <c r="H7540" s="153">
        <v>9</v>
      </c>
      <c r="I7540" s="151">
        <v>17</v>
      </c>
      <c r="J7540" s="154" t="s">
        <v>72</v>
      </c>
    </row>
    <row r="7541" spans="1:10" x14ac:dyDescent="0.3">
      <c r="A7541" s="151">
        <v>7540</v>
      </c>
      <c r="B7541" s="151" t="s">
        <v>15910</v>
      </c>
      <c r="C7541" s="151" t="s">
        <v>15911</v>
      </c>
      <c r="D7541" s="151" t="s">
        <v>15892</v>
      </c>
      <c r="E7541" s="151" t="s">
        <v>15893</v>
      </c>
      <c r="F7541" s="151">
        <v>6</v>
      </c>
      <c r="G7541" s="151" t="s">
        <v>15385</v>
      </c>
      <c r="H7541" s="153">
        <v>8</v>
      </c>
      <c r="I7541" s="151">
        <v>16</v>
      </c>
      <c r="J7541" s="154" t="s">
        <v>161</v>
      </c>
    </row>
    <row r="7542" spans="1:10" x14ac:dyDescent="0.3">
      <c r="A7542" s="151">
        <v>7541</v>
      </c>
      <c r="B7542" s="151" t="s">
        <v>15912</v>
      </c>
      <c r="C7542" s="151" t="s">
        <v>15913</v>
      </c>
      <c r="D7542" s="151" t="s">
        <v>15892</v>
      </c>
      <c r="E7542" s="151" t="s">
        <v>15893</v>
      </c>
      <c r="F7542" s="151">
        <v>6</v>
      </c>
      <c r="G7542" s="151" t="s">
        <v>15385</v>
      </c>
      <c r="H7542" s="153">
        <v>8</v>
      </c>
      <c r="I7542" s="151">
        <v>16</v>
      </c>
      <c r="J7542" s="154" t="s">
        <v>161</v>
      </c>
    </row>
    <row r="7543" spans="1:10" x14ac:dyDescent="0.3">
      <c r="A7543" s="151">
        <v>7542</v>
      </c>
      <c r="B7543" s="151" t="s">
        <v>15914</v>
      </c>
      <c r="C7543" s="151" t="s">
        <v>15915</v>
      </c>
      <c r="D7543" s="151" t="s">
        <v>15892</v>
      </c>
      <c r="E7543" s="151" t="s">
        <v>15893</v>
      </c>
      <c r="F7543" s="151">
        <v>6</v>
      </c>
      <c r="G7543" s="151" t="s">
        <v>15385</v>
      </c>
      <c r="H7543" s="153">
        <v>9</v>
      </c>
      <c r="I7543" s="151">
        <v>17</v>
      </c>
      <c r="J7543" s="154" t="s">
        <v>72</v>
      </c>
    </row>
    <row r="7544" spans="1:10" x14ac:dyDescent="0.3">
      <c r="A7544" s="151">
        <v>7543</v>
      </c>
      <c r="B7544" s="151" t="s">
        <v>15916</v>
      </c>
      <c r="C7544" s="151" t="s">
        <v>15917</v>
      </c>
      <c r="D7544" s="151" t="s">
        <v>15892</v>
      </c>
      <c r="E7544" s="151" t="s">
        <v>15893</v>
      </c>
      <c r="F7544" s="151">
        <v>6</v>
      </c>
      <c r="G7544" s="151" t="s">
        <v>15385</v>
      </c>
      <c r="H7544" s="153">
        <v>9</v>
      </c>
      <c r="I7544" s="151">
        <v>17</v>
      </c>
      <c r="J7544" s="154" t="s">
        <v>72</v>
      </c>
    </row>
    <row r="7545" spans="1:10" x14ac:dyDescent="0.3">
      <c r="A7545" s="151">
        <v>7544</v>
      </c>
      <c r="B7545" s="151" t="s">
        <v>15918</v>
      </c>
      <c r="C7545" s="151" t="s">
        <v>15919</v>
      </c>
      <c r="D7545" s="151" t="s">
        <v>15892</v>
      </c>
      <c r="E7545" s="151" t="s">
        <v>15893</v>
      </c>
      <c r="F7545" s="151">
        <v>6</v>
      </c>
      <c r="G7545" s="151" t="s">
        <v>15385</v>
      </c>
      <c r="H7545" s="153">
        <v>8</v>
      </c>
      <c r="I7545" s="151">
        <v>16</v>
      </c>
      <c r="J7545" s="154" t="s">
        <v>161</v>
      </c>
    </row>
    <row r="7546" spans="1:10" x14ac:dyDescent="0.3">
      <c r="A7546" s="151">
        <v>7545</v>
      </c>
      <c r="B7546" s="151" t="s">
        <v>15920</v>
      </c>
      <c r="C7546" s="151" t="s">
        <v>15921</v>
      </c>
      <c r="D7546" s="151" t="s">
        <v>15892</v>
      </c>
      <c r="E7546" s="151" t="s">
        <v>15893</v>
      </c>
      <c r="F7546" s="151">
        <v>6</v>
      </c>
      <c r="G7546" s="151" t="s">
        <v>15385</v>
      </c>
      <c r="H7546" s="153">
        <v>9</v>
      </c>
      <c r="I7546" s="151">
        <v>17</v>
      </c>
      <c r="J7546" s="154" t="s">
        <v>72</v>
      </c>
    </row>
    <row r="7547" spans="1:10" x14ac:dyDescent="0.3">
      <c r="A7547" s="151">
        <v>7546</v>
      </c>
      <c r="B7547" s="151" t="s">
        <v>15922</v>
      </c>
      <c r="C7547" s="151" t="s">
        <v>15923</v>
      </c>
      <c r="D7547" s="151" t="s">
        <v>15892</v>
      </c>
      <c r="E7547" s="151" t="s">
        <v>15893</v>
      </c>
      <c r="F7547" s="151">
        <v>6</v>
      </c>
      <c r="G7547" s="151" t="s">
        <v>15385</v>
      </c>
      <c r="H7547" s="153">
        <v>8</v>
      </c>
      <c r="I7547" s="151">
        <v>16</v>
      </c>
      <c r="J7547" s="154" t="s">
        <v>161</v>
      </c>
    </row>
    <row r="7548" spans="1:10" x14ac:dyDescent="0.3">
      <c r="A7548" s="151">
        <v>7547</v>
      </c>
      <c r="B7548" s="151" t="s">
        <v>15924</v>
      </c>
      <c r="C7548" s="151" t="s">
        <v>15925</v>
      </c>
      <c r="D7548" s="151" t="s">
        <v>15892</v>
      </c>
      <c r="E7548" s="151" t="s">
        <v>15893</v>
      </c>
      <c r="F7548" s="151">
        <v>6</v>
      </c>
      <c r="G7548" s="151" t="s">
        <v>15385</v>
      </c>
      <c r="H7548" s="153">
        <v>8</v>
      </c>
      <c r="I7548" s="151">
        <v>16</v>
      </c>
      <c r="J7548" s="154" t="s">
        <v>161</v>
      </c>
    </row>
    <row r="7549" spans="1:10" x14ac:dyDescent="0.3">
      <c r="A7549" s="151">
        <v>7548</v>
      </c>
      <c r="B7549" s="151" t="s">
        <v>15926</v>
      </c>
      <c r="C7549" s="151" t="s">
        <v>15927</v>
      </c>
      <c r="D7549" s="151" t="s">
        <v>15892</v>
      </c>
      <c r="E7549" s="151" t="s">
        <v>15893</v>
      </c>
      <c r="F7549" s="151">
        <v>6</v>
      </c>
      <c r="G7549" s="151" t="s">
        <v>15385</v>
      </c>
      <c r="H7549" s="153">
        <v>8</v>
      </c>
      <c r="I7549" s="151">
        <v>16</v>
      </c>
      <c r="J7549" s="154" t="s">
        <v>161</v>
      </c>
    </row>
    <row r="7550" spans="1:10" x14ac:dyDescent="0.3">
      <c r="A7550" s="151">
        <v>7549</v>
      </c>
      <c r="B7550" s="151" t="s">
        <v>15928</v>
      </c>
      <c r="C7550" s="151" t="s">
        <v>15929</v>
      </c>
      <c r="D7550" s="151" t="s">
        <v>15892</v>
      </c>
      <c r="E7550" s="151" t="s">
        <v>15893</v>
      </c>
      <c r="F7550" s="151">
        <v>6</v>
      </c>
      <c r="G7550" s="151" t="s">
        <v>15385</v>
      </c>
      <c r="H7550" s="153">
        <v>8</v>
      </c>
      <c r="I7550" s="151">
        <v>16</v>
      </c>
      <c r="J7550" s="154" t="s">
        <v>161</v>
      </c>
    </row>
    <row r="7551" spans="1:10" x14ac:dyDescent="0.3">
      <c r="A7551" s="151">
        <v>7550</v>
      </c>
      <c r="B7551" s="151" t="s">
        <v>15930</v>
      </c>
      <c r="C7551" s="151" t="s">
        <v>15931</v>
      </c>
      <c r="D7551" s="151" t="s">
        <v>15892</v>
      </c>
      <c r="E7551" s="151" t="s">
        <v>15893</v>
      </c>
      <c r="F7551" s="151">
        <v>6</v>
      </c>
      <c r="G7551" s="151" t="s">
        <v>15385</v>
      </c>
      <c r="H7551" s="153">
        <v>8</v>
      </c>
      <c r="I7551" s="151">
        <v>16</v>
      </c>
      <c r="J7551" s="154" t="s">
        <v>161</v>
      </c>
    </row>
    <row r="7552" spans="1:10" x14ac:dyDescent="0.3">
      <c r="A7552" s="151">
        <v>7551</v>
      </c>
      <c r="B7552" s="151" t="s">
        <v>15932</v>
      </c>
      <c r="C7552" s="151" t="s">
        <v>15933</v>
      </c>
      <c r="D7552" s="151" t="s">
        <v>15892</v>
      </c>
      <c r="E7552" s="151" t="s">
        <v>15893</v>
      </c>
      <c r="F7552" s="151">
        <v>6</v>
      </c>
      <c r="G7552" s="151" t="s">
        <v>15385</v>
      </c>
      <c r="H7552" s="153">
        <v>8</v>
      </c>
      <c r="I7552" s="151">
        <v>16</v>
      </c>
      <c r="J7552" s="154" t="s">
        <v>161</v>
      </c>
    </row>
    <row r="7553" spans="1:10" x14ac:dyDescent="0.3">
      <c r="A7553" s="151">
        <v>7552</v>
      </c>
      <c r="B7553" s="151" t="s">
        <v>15934</v>
      </c>
      <c r="C7553" s="151" t="s">
        <v>15935</v>
      </c>
      <c r="D7553" s="151" t="s">
        <v>15892</v>
      </c>
      <c r="E7553" s="151" t="s">
        <v>15893</v>
      </c>
      <c r="F7553" s="151">
        <v>6</v>
      </c>
      <c r="G7553" s="151" t="s">
        <v>15385</v>
      </c>
      <c r="H7553" s="153">
        <v>8</v>
      </c>
      <c r="I7553" s="151">
        <v>16</v>
      </c>
      <c r="J7553" s="154" t="s">
        <v>161</v>
      </c>
    </row>
    <row r="7554" spans="1:10" x14ac:dyDescent="0.3">
      <c r="A7554" s="151">
        <v>7553</v>
      </c>
      <c r="B7554" s="151" t="s">
        <v>15936</v>
      </c>
      <c r="C7554" s="151" t="s">
        <v>15937</v>
      </c>
      <c r="D7554" s="151" t="s">
        <v>15892</v>
      </c>
      <c r="E7554" s="151" t="s">
        <v>15893</v>
      </c>
      <c r="F7554" s="151">
        <v>6</v>
      </c>
      <c r="G7554" s="151" t="s">
        <v>15385</v>
      </c>
      <c r="H7554" s="153">
        <v>9</v>
      </c>
      <c r="I7554" s="151">
        <v>17</v>
      </c>
      <c r="J7554" s="154" t="s">
        <v>72</v>
      </c>
    </row>
    <row r="7555" spans="1:10" x14ac:dyDescent="0.3">
      <c r="A7555" s="151">
        <v>7554</v>
      </c>
      <c r="B7555" s="151" t="s">
        <v>15938</v>
      </c>
      <c r="C7555" s="151" t="s">
        <v>15939</v>
      </c>
      <c r="D7555" s="151" t="s">
        <v>15892</v>
      </c>
      <c r="E7555" s="151" t="s">
        <v>15893</v>
      </c>
      <c r="F7555" s="151">
        <v>6</v>
      </c>
      <c r="G7555" s="151" t="s">
        <v>15385</v>
      </c>
      <c r="H7555" s="153">
        <v>9</v>
      </c>
      <c r="I7555" s="151">
        <v>17</v>
      </c>
      <c r="J7555" s="154" t="s">
        <v>72</v>
      </c>
    </row>
    <row r="7556" spans="1:10" x14ac:dyDescent="0.3">
      <c r="A7556" s="151">
        <v>7555</v>
      </c>
      <c r="B7556" s="151" t="s">
        <v>15940</v>
      </c>
      <c r="C7556" s="151" t="s">
        <v>15941</v>
      </c>
      <c r="D7556" s="151" t="s">
        <v>15892</v>
      </c>
      <c r="E7556" s="151" t="s">
        <v>15893</v>
      </c>
      <c r="F7556" s="151">
        <v>6</v>
      </c>
      <c r="G7556" s="151" t="s">
        <v>15385</v>
      </c>
      <c r="H7556" s="153">
        <v>8</v>
      </c>
      <c r="I7556" s="151">
        <v>16</v>
      </c>
      <c r="J7556" s="154" t="s">
        <v>161</v>
      </c>
    </row>
    <row r="7557" spans="1:10" x14ac:dyDescent="0.3">
      <c r="A7557" s="151">
        <v>7556</v>
      </c>
      <c r="B7557" s="151" t="s">
        <v>15942</v>
      </c>
      <c r="C7557" s="151" t="s">
        <v>15943</v>
      </c>
      <c r="D7557" s="151" t="s">
        <v>15892</v>
      </c>
      <c r="E7557" s="151" t="s">
        <v>15893</v>
      </c>
      <c r="F7557" s="151">
        <v>6</v>
      </c>
      <c r="G7557" s="151" t="s">
        <v>15385</v>
      </c>
      <c r="H7557" s="153">
        <v>8</v>
      </c>
      <c r="I7557" s="151">
        <v>16</v>
      </c>
      <c r="J7557" s="154" t="s">
        <v>161</v>
      </c>
    </row>
    <row r="7558" spans="1:10" x14ac:dyDescent="0.3">
      <c r="A7558" s="151">
        <v>7557</v>
      </c>
      <c r="B7558" s="151" t="s">
        <v>15944</v>
      </c>
      <c r="C7558" s="151" t="s">
        <v>15945</v>
      </c>
      <c r="D7558" s="151" t="s">
        <v>15892</v>
      </c>
      <c r="E7558" s="151" t="s">
        <v>15893</v>
      </c>
      <c r="F7558" s="151">
        <v>6</v>
      </c>
      <c r="G7558" s="151" t="s">
        <v>15385</v>
      </c>
      <c r="H7558" s="153">
        <v>8</v>
      </c>
      <c r="I7558" s="151">
        <v>16</v>
      </c>
      <c r="J7558" s="154" t="s">
        <v>161</v>
      </c>
    </row>
    <row r="7559" spans="1:10" x14ac:dyDescent="0.3">
      <c r="A7559" s="151">
        <v>7558</v>
      </c>
      <c r="B7559" s="151" t="s">
        <v>15946</v>
      </c>
      <c r="C7559" s="151" t="s">
        <v>15947</v>
      </c>
      <c r="D7559" s="151" t="s">
        <v>15892</v>
      </c>
      <c r="E7559" s="151" t="s">
        <v>15893</v>
      </c>
      <c r="F7559" s="151">
        <v>6</v>
      </c>
      <c r="G7559" s="151" t="s">
        <v>15385</v>
      </c>
      <c r="H7559" s="153">
        <v>9</v>
      </c>
      <c r="I7559" s="151">
        <v>17</v>
      </c>
      <c r="J7559" s="154" t="s">
        <v>72</v>
      </c>
    </row>
    <row r="7560" spans="1:10" x14ac:dyDescent="0.3">
      <c r="A7560" s="151">
        <v>7559</v>
      </c>
      <c r="B7560" s="151" t="s">
        <v>15948</v>
      </c>
      <c r="C7560" s="151" t="s">
        <v>15949</v>
      </c>
      <c r="D7560" s="151" t="s">
        <v>15892</v>
      </c>
      <c r="E7560" s="151" t="s">
        <v>15893</v>
      </c>
      <c r="F7560" s="151">
        <v>6</v>
      </c>
      <c r="G7560" s="151" t="s">
        <v>15385</v>
      </c>
      <c r="H7560" s="153">
        <v>9</v>
      </c>
      <c r="I7560" s="151">
        <v>17</v>
      </c>
      <c r="J7560" s="154" t="s">
        <v>72</v>
      </c>
    </row>
    <row r="7561" spans="1:10" x14ac:dyDescent="0.3">
      <c r="A7561" s="151">
        <v>7560</v>
      </c>
      <c r="B7561" s="151" t="s">
        <v>15950</v>
      </c>
      <c r="C7561" s="151" t="s">
        <v>15951</v>
      </c>
      <c r="D7561" s="151" t="s">
        <v>15892</v>
      </c>
      <c r="E7561" s="151" t="s">
        <v>15893</v>
      </c>
      <c r="F7561" s="151">
        <v>6</v>
      </c>
      <c r="G7561" s="151" t="s">
        <v>15385</v>
      </c>
      <c r="H7561" s="153">
        <v>9</v>
      </c>
      <c r="I7561" s="151">
        <v>17</v>
      </c>
      <c r="J7561" s="154" t="s">
        <v>72</v>
      </c>
    </row>
    <row r="7562" spans="1:10" x14ac:dyDescent="0.3">
      <c r="A7562" s="151">
        <v>7561</v>
      </c>
      <c r="B7562" s="151" t="s">
        <v>15952</v>
      </c>
      <c r="C7562" s="151" t="s">
        <v>15953</v>
      </c>
      <c r="D7562" s="151" t="s">
        <v>15892</v>
      </c>
      <c r="E7562" s="151" t="s">
        <v>15893</v>
      </c>
      <c r="F7562" s="151">
        <v>6</v>
      </c>
      <c r="G7562" s="151" t="s">
        <v>15385</v>
      </c>
      <c r="H7562" s="153">
        <v>9</v>
      </c>
      <c r="I7562" s="151">
        <v>17</v>
      </c>
      <c r="J7562" s="154" t="s">
        <v>72</v>
      </c>
    </row>
    <row r="7563" spans="1:10" x14ac:dyDescent="0.3">
      <c r="A7563" s="151">
        <v>7562</v>
      </c>
      <c r="B7563" s="151" t="s">
        <v>15954</v>
      </c>
      <c r="C7563" s="151" t="s">
        <v>15955</v>
      </c>
      <c r="D7563" s="151" t="s">
        <v>15956</v>
      </c>
      <c r="E7563" s="151" t="s">
        <v>15957</v>
      </c>
      <c r="F7563" s="151">
        <v>6</v>
      </c>
      <c r="G7563" s="151" t="s">
        <v>15385</v>
      </c>
      <c r="H7563" s="153">
        <v>8</v>
      </c>
      <c r="I7563" s="151">
        <v>16</v>
      </c>
      <c r="J7563" s="154" t="s">
        <v>161</v>
      </c>
    </row>
    <row r="7564" spans="1:10" x14ac:dyDescent="0.3">
      <c r="A7564" s="151">
        <v>7563</v>
      </c>
      <c r="B7564" s="151" t="s">
        <v>15958</v>
      </c>
      <c r="C7564" s="151" t="s">
        <v>15959</v>
      </c>
      <c r="D7564" s="151" t="s">
        <v>15956</v>
      </c>
      <c r="E7564" s="151" t="s">
        <v>15957</v>
      </c>
      <c r="F7564" s="151">
        <v>6</v>
      </c>
      <c r="G7564" s="151" t="s">
        <v>15385</v>
      </c>
      <c r="H7564" s="153">
        <v>8</v>
      </c>
      <c r="I7564" s="151">
        <v>16</v>
      </c>
      <c r="J7564" s="154" t="s">
        <v>161</v>
      </c>
    </row>
    <row r="7565" spans="1:10" x14ac:dyDescent="0.3">
      <c r="A7565" s="151">
        <v>7564</v>
      </c>
      <c r="B7565" s="151" t="s">
        <v>15960</v>
      </c>
      <c r="C7565" s="151" t="s">
        <v>15961</v>
      </c>
      <c r="D7565" s="151" t="s">
        <v>15956</v>
      </c>
      <c r="E7565" s="151" t="s">
        <v>15957</v>
      </c>
      <c r="F7565" s="151">
        <v>6</v>
      </c>
      <c r="G7565" s="151" t="s">
        <v>15385</v>
      </c>
      <c r="H7565" s="153">
        <v>8</v>
      </c>
      <c r="I7565" s="151">
        <v>16</v>
      </c>
      <c r="J7565" s="154" t="s">
        <v>161</v>
      </c>
    </row>
    <row r="7566" spans="1:10" x14ac:dyDescent="0.3">
      <c r="A7566" s="151">
        <v>7565</v>
      </c>
      <c r="B7566" s="151" t="s">
        <v>15962</v>
      </c>
      <c r="C7566" s="151" t="s">
        <v>15963</v>
      </c>
      <c r="D7566" s="151" t="s">
        <v>15956</v>
      </c>
      <c r="E7566" s="151" t="s">
        <v>15957</v>
      </c>
      <c r="F7566" s="151">
        <v>6</v>
      </c>
      <c r="G7566" s="151" t="s">
        <v>15385</v>
      </c>
      <c r="H7566" s="153">
        <v>8</v>
      </c>
      <c r="I7566" s="151">
        <v>16</v>
      </c>
      <c r="J7566" s="154" t="s">
        <v>161</v>
      </c>
    </row>
    <row r="7567" spans="1:10" x14ac:dyDescent="0.3">
      <c r="A7567" s="151">
        <v>7566</v>
      </c>
      <c r="B7567" s="151" t="s">
        <v>15964</v>
      </c>
      <c r="C7567" s="151" t="s">
        <v>15965</v>
      </c>
      <c r="D7567" s="151" t="s">
        <v>15956</v>
      </c>
      <c r="E7567" s="151" t="s">
        <v>15957</v>
      </c>
      <c r="F7567" s="151">
        <v>6</v>
      </c>
      <c r="G7567" s="151" t="s">
        <v>15385</v>
      </c>
      <c r="H7567" s="153">
        <v>9</v>
      </c>
      <c r="I7567" s="151">
        <v>17</v>
      </c>
      <c r="J7567" s="154" t="s">
        <v>72</v>
      </c>
    </row>
    <row r="7568" spans="1:10" x14ac:dyDescent="0.3">
      <c r="A7568" s="151">
        <v>7567</v>
      </c>
      <c r="B7568" s="151" t="s">
        <v>15966</v>
      </c>
      <c r="C7568" s="151" t="s">
        <v>15967</v>
      </c>
      <c r="D7568" s="151" t="s">
        <v>15956</v>
      </c>
      <c r="E7568" s="151" t="s">
        <v>15957</v>
      </c>
      <c r="F7568" s="151">
        <v>6</v>
      </c>
      <c r="G7568" s="151" t="s">
        <v>15385</v>
      </c>
      <c r="H7568" s="153">
        <v>9</v>
      </c>
      <c r="I7568" s="151">
        <v>17</v>
      </c>
      <c r="J7568" s="154" t="s">
        <v>72</v>
      </c>
    </row>
    <row r="7569" spans="1:10" x14ac:dyDescent="0.3">
      <c r="A7569" s="151">
        <v>7568</v>
      </c>
      <c r="B7569" s="151" t="s">
        <v>15968</v>
      </c>
      <c r="C7569" s="151" t="s">
        <v>15969</v>
      </c>
      <c r="D7569" s="151" t="s">
        <v>15970</v>
      </c>
      <c r="E7569" s="151" t="s">
        <v>15971</v>
      </c>
      <c r="F7569" s="151">
        <v>6</v>
      </c>
      <c r="G7569" s="151" t="s">
        <v>15385</v>
      </c>
      <c r="H7569" s="153">
        <v>9</v>
      </c>
      <c r="I7569" s="151">
        <v>17</v>
      </c>
      <c r="J7569" s="154" t="s">
        <v>72</v>
      </c>
    </row>
    <row r="7570" spans="1:10" x14ac:dyDescent="0.3">
      <c r="A7570" s="151">
        <v>7569</v>
      </c>
      <c r="B7570" s="151" t="s">
        <v>15972</v>
      </c>
      <c r="C7570" s="151" t="s">
        <v>15973</v>
      </c>
      <c r="D7570" s="151" t="s">
        <v>15970</v>
      </c>
      <c r="E7570" s="151" t="s">
        <v>15971</v>
      </c>
      <c r="F7570" s="151">
        <v>6</v>
      </c>
      <c r="G7570" s="151" t="s">
        <v>15385</v>
      </c>
      <c r="H7570" s="153">
        <v>9</v>
      </c>
      <c r="I7570" s="151">
        <v>17</v>
      </c>
      <c r="J7570" s="154" t="s">
        <v>72</v>
      </c>
    </row>
    <row r="7571" spans="1:10" x14ac:dyDescent="0.3">
      <c r="A7571" s="151">
        <v>7570</v>
      </c>
      <c r="B7571" s="151" t="s">
        <v>15974</v>
      </c>
      <c r="C7571" s="151" t="s">
        <v>15975</v>
      </c>
      <c r="D7571" s="151" t="s">
        <v>15970</v>
      </c>
      <c r="E7571" s="151" t="s">
        <v>15971</v>
      </c>
      <c r="F7571" s="151">
        <v>6</v>
      </c>
      <c r="G7571" s="151" t="s">
        <v>15385</v>
      </c>
      <c r="H7571" s="153">
        <v>8</v>
      </c>
      <c r="I7571" s="151">
        <v>16</v>
      </c>
      <c r="J7571" s="154" t="s">
        <v>161</v>
      </c>
    </row>
    <row r="7572" spans="1:10" x14ac:dyDescent="0.3">
      <c r="A7572" s="151">
        <v>7571</v>
      </c>
      <c r="B7572" s="151" t="s">
        <v>15976</v>
      </c>
      <c r="C7572" s="151" t="s">
        <v>15977</v>
      </c>
      <c r="D7572" s="151" t="s">
        <v>15970</v>
      </c>
      <c r="E7572" s="151" t="s">
        <v>15971</v>
      </c>
      <c r="F7572" s="151">
        <v>6</v>
      </c>
      <c r="G7572" s="151" t="s">
        <v>15385</v>
      </c>
      <c r="H7572" s="153">
        <v>8</v>
      </c>
      <c r="I7572" s="151">
        <v>16</v>
      </c>
      <c r="J7572" s="154" t="s">
        <v>161</v>
      </c>
    </row>
    <row r="7573" spans="1:10" x14ac:dyDescent="0.3">
      <c r="A7573" s="151">
        <v>7572</v>
      </c>
      <c r="B7573" s="151" t="s">
        <v>15978</v>
      </c>
      <c r="C7573" s="151" t="s">
        <v>15979</v>
      </c>
      <c r="D7573" s="151" t="s">
        <v>15970</v>
      </c>
      <c r="E7573" s="151" t="s">
        <v>15971</v>
      </c>
      <c r="F7573" s="151">
        <v>6</v>
      </c>
      <c r="G7573" s="151" t="s">
        <v>15385</v>
      </c>
      <c r="H7573" s="153">
        <v>9</v>
      </c>
      <c r="I7573" s="151">
        <v>17</v>
      </c>
      <c r="J7573" s="154" t="s">
        <v>72</v>
      </c>
    </row>
    <row r="7574" spans="1:10" x14ac:dyDescent="0.3">
      <c r="A7574" s="151">
        <v>7573</v>
      </c>
      <c r="B7574" s="151" t="s">
        <v>15980</v>
      </c>
      <c r="C7574" s="151" t="s">
        <v>15981</v>
      </c>
      <c r="D7574" s="151" t="s">
        <v>15970</v>
      </c>
      <c r="E7574" s="151" t="s">
        <v>15971</v>
      </c>
      <c r="F7574" s="151">
        <v>6</v>
      </c>
      <c r="G7574" s="151" t="s">
        <v>15385</v>
      </c>
      <c r="H7574" s="153">
        <v>8</v>
      </c>
      <c r="I7574" s="151">
        <v>16</v>
      </c>
      <c r="J7574" s="154" t="s">
        <v>161</v>
      </c>
    </row>
    <row r="7575" spans="1:10" x14ac:dyDescent="0.3">
      <c r="A7575" s="151">
        <v>7574</v>
      </c>
      <c r="B7575" s="151" t="s">
        <v>15982</v>
      </c>
      <c r="C7575" s="151" t="s">
        <v>15983</v>
      </c>
      <c r="D7575" s="151" t="s">
        <v>15970</v>
      </c>
      <c r="E7575" s="151" t="s">
        <v>15971</v>
      </c>
      <c r="F7575" s="151">
        <v>6</v>
      </c>
      <c r="G7575" s="151" t="s">
        <v>15385</v>
      </c>
      <c r="H7575" s="153">
        <v>8</v>
      </c>
      <c r="I7575" s="151">
        <v>16</v>
      </c>
      <c r="J7575" s="154" t="s">
        <v>161</v>
      </c>
    </row>
    <row r="7576" spans="1:10" x14ac:dyDescent="0.3">
      <c r="A7576" s="151">
        <v>7575</v>
      </c>
      <c r="B7576" s="151" t="s">
        <v>15984</v>
      </c>
      <c r="C7576" s="151" t="s">
        <v>15985</v>
      </c>
      <c r="D7576" s="151" t="s">
        <v>15970</v>
      </c>
      <c r="E7576" s="151" t="s">
        <v>15971</v>
      </c>
      <c r="F7576" s="151">
        <v>6</v>
      </c>
      <c r="G7576" s="151" t="s">
        <v>15385</v>
      </c>
      <c r="H7576" s="153">
        <v>8</v>
      </c>
      <c r="I7576" s="151">
        <v>16</v>
      </c>
      <c r="J7576" s="154" t="s">
        <v>161</v>
      </c>
    </row>
    <row r="7577" spans="1:10" x14ac:dyDescent="0.3">
      <c r="A7577" s="151">
        <v>7576</v>
      </c>
      <c r="B7577" s="151" t="s">
        <v>15986</v>
      </c>
      <c r="C7577" s="151" t="s">
        <v>15987</v>
      </c>
      <c r="D7577" s="151" t="s">
        <v>15970</v>
      </c>
      <c r="E7577" s="151" t="s">
        <v>15971</v>
      </c>
      <c r="F7577" s="151">
        <v>6</v>
      </c>
      <c r="G7577" s="151" t="s">
        <v>15385</v>
      </c>
      <c r="H7577" s="153">
        <v>8</v>
      </c>
      <c r="I7577" s="151">
        <v>16</v>
      </c>
      <c r="J7577" s="154" t="s">
        <v>161</v>
      </c>
    </row>
    <row r="7578" spans="1:10" x14ac:dyDescent="0.3">
      <c r="A7578" s="151">
        <v>7577</v>
      </c>
      <c r="B7578" s="151" t="s">
        <v>15988</v>
      </c>
      <c r="C7578" s="151" t="s">
        <v>15989</v>
      </c>
      <c r="D7578" s="151" t="s">
        <v>15970</v>
      </c>
      <c r="E7578" s="151" t="s">
        <v>15971</v>
      </c>
      <c r="F7578" s="151">
        <v>6</v>
      </c>
      <c r="G7578" s="151" t="s">
        <v>15385</v>
      </c>
      <c r="H7578" s="153">
        <v>8</v>
      </c>
      <c r="I7578" s="151">
        <v>16</v>
      </c>
      <c r="J7578" s="154" t="s">
        <v>161</v>
      </c>
    </row>
    <row r="7579" spans="1:10" x14ac:dyDescent="0.3">
      <c r="A7579" s="151">
        <v>7578</v>
      </c>
      <c r="B7579" s="151" t="s">
        <v>15990</v>
      </c>
      <c r="C7579" s="151" t="s">
        <v>15991</v>
      </c>
      <c r="D7579" s="151" t="s">
        <v>15970</v>
      </c>
      <c r="E7579" s="151" t="s">
        <v>15971</v>
      </c>
      <c r="F7579" s="151">
        <v>6</v>
      </c>
      <c r="G7579" s="151" t="s">
        <v>15385</v>
      </c>
      <c r="H7579" s="153">
        <v>8</v>
      </c>
      <c r="I7579" s="151">
        <v>16</v>
      </c>
      <c r="J7579" s="154" t="s">
        <v>161</v>
      </c>
    </row>
    <row r="7580" spans="1:10" x14ac:dyDescent="0.3">
      <c r="A7580" s="151">
        <v>7579</v>
      </c>
      <c r="B7580" s="151" t="s">
        <v>15992</v>
      </c>
      <c r="C7580" s="151" t="s">
        <v>15993</v>
      </c>
      <c r="D7580" s="151" t="s">
        <v>15970</v>
      </c>
      <c r="E7580" s="151" t="s">
        <v>15971</v>
      </c>
      <c r="F7580" s="151">
        <v>6</v>
      </c>
      <c r="G7580" s="151" t="s">
        <v>15385</v>
      </c>
      <c r="H7580" s="153">
        <v>8</v>
      </c>
      <c r="I7580" s="151">
        <v>16</v>
      </c>
      <c r="J7580" s="154" t="s">
        <v>161</v>
      </c>
    </row>
    <row r="7581" spans="1:10" x14ac:dyDescent="0.3">
      <c r="A7581" s="151">
        <v>7580</v>
      </c>
      <c r="B7581" s="151" t="s">
        <v>15994</v>
      </c>
      <c r="C7581" s="151" t="s">
        <v>15995</v>
      </c>
      <c r="D7581" s="151" t="s">
        <v>15970</v>
      </c>
      <c r="E7581" s="151" t="s">
        <v>15971</v>
      </c>
      <c r="F7581" s="151">
        <v>6</v>
      </c>
      <c r="G7581" s="151" t="s">
        <v>15385</v>
      </c>
      <c r="H7581" s="153">
        <v>9</v>
      </c>
      <c r="I7581" s="151">
        <v>17</v>
      </c>
      <c r="J7581" s="154" t="s">
        <v>72</v>
      </c>
    </row>
    <row r="7582" spans="1:10" x14ac:dyDescent="0.3">
      <c r="A7582" s="151">
        <v>7581</v>
      </c>
      <c r="B7582" s="151" t="s">
        <v>15996</v>
      </c>
      <c r="C7582" s="151" t="s">
        <v>15997</v>
      </c>
      <c r="D7582" s="151" t="s">
        <v>15970</v>
      </c>
      <c r="E7582" s="151" t="s">
        <v>15971</v>
      </c>
      <c r="F7582" s="151">
        <v>6</v>
      </c>
      <c r="G7582" s="151" t="s">
        <v>15385</v>
      </c>
      <c r="H7582" s="153">
        <v>9</v>
      </c>
      <c r="I7582" s="151">
        <v>17</v>
      </c>
      <c r="J7582" s="154" t="s">
        <v>72</v>
      </c>
    </row>
    <row r="7583" spans="1:10" x14ac:dyDescent="0.3">
      <c r="A7583" s="151">
        <v>7582</v>
      </c>
      <c r="B7583" s="151" t="s">
        <v>15998</v>
      </c>
      <c r="C7583" s="151" t="s">
        <v>15999</v>
      </c>
      <c r="D7583" s="151" t="s">
        <v>15970</v>
      </c>
      <c r="E7583" s="151" t="s">
        <v>15971</v>
      </c>
      <c r="F7583" s="151">
        <v>6</v>
      </c>
      <c r="G7583" s="151" t="s">
        <v>15385</v>
      </c>
      <c r="H7583" s="153">
        <v>9</v>
      </c>
      <c r="I7583" s="151">
        <v>17</v>
      </c>
      <c r="J7583" s="154" t="s">
        <v>72</v>
      </c>
    </row>
    <row r="7584" spans="1:10" x14ac:dyDescent="0.3">
      <c r="A7584" s="151">
        <v>7583</v>
      </c>
      <c r="B7584" s="151" t="s">
        <v>16000</v>
      </c>
      <c r="C7584" s="151" t="s">
        <v>16001</v>
      </c>
      <c r="D7584" s="151" t="s">
        <v>15970</v>
      </c>
      <c r="E7584" s="151" t="s">
        <v>15971</v>
      </c>
      <c r="F7584" s="151">
        <v>6</v>
      </c>
      <c r="G7584" s="151" t="s">
        <v>15385</v>
      </c>
      <c r="H7584" s="153">
        <v>7</v>
      </c>
      <c r="I7584" s="151">
        <v>14</v>
      </c>
      <c r="J7584" s="154" t="s">
        <v>75</v>
      </c>
    </row>
    <row r="7585" spans="1:10" x14ac:dyDescent="0.3">
      <c r="A7585" s="151">
        <v>7584</v>
      </c>
      <c r="B7585" s="151" t="s">
        <v>16002</v>
      </c>
      <c r="C7585" s="151" t="s">
        <v>16003</v>
      </c>
      <c r="D7585" s="151" t="s">
        <v>15970</v>
      </c>
      <c r="E7585" s="151" t="s">
        <v>15971</v>
      </c>
      <c r="F7585" s="151">
        <v>6</v>
      </c>
      <c r="G7585" s="151" t="s">
        <v>15385</v>
      </c>
      <c r="H7585" s="153">
        <v>7</v>
      </c>
      <c r="I7585" s="151">
        <v>14</v>
      </c>
      <c r="J7585" s="154" t="s">
        <v>75</v>
      </c>
    </row>
    <row r="7586" spans="1:10" x14ac:dyDescent="0.3">
      <c r="A7586" s="151">
        <v>7585</v>
      </c>
      <c r="B7586" s="151" t="s">
        <v>16004</v>
      </c>
      <c r="C7586" s="151" t="s">
        <v>16005</v>
      </c>
      <c r="D7586" s="151" t="s">
        <v>15970</v>
      </c>
      <c r="E7586" s="151" t="s">
        <v>15971</v>
      </c>
      <c r="F7586" s="151">
        <v>6</v>
      </c>
      <c r="G7586" s="151" t="s">
        <v>15385</v>
      </c>
      <c r="H7586" s="153">
        <v>9</v>
      </c>
      <c r="I7586" s="151">
        <v>17</v>
      </c>
      <c r="J7586" s="154" t="s">
        <v>72</v>
      </c>
    </row>
    <row r="7587" spans="1:10" x14ac:dyDescent="0.3">
      <c r="A7587" s="151">
        <v>7586</v>
      </c>
      <c r="B7587" s="151" t="s">
        <v>16006</v>
      </c>
      <c r="C7587" s="151" t="s">
        <v>16007</v>
      </c>
      <c r="D7587" s="151" t="s">
        <v>15970</v>
      </c>
      <c r="E7587" s="151" t="s">
        <v>15971</v>
      </c>
      <c r="F7587" s="151">
        <v>6</v>
      </c>
      <c r="G7587" s="151" t="s">
        <v>15385</v>
      </c>
      <c r="H7587" s="153">
        <v>8</v>
      </c>
      <c r="I7587" s="151">
        <v>16</v>
      </c>
      <c r="J7587" s="154" t="s">
        <v>161</v>
      </c>
    </row>
    <row r="7588" spans="1:10" x14ac:dyDescent="0.3">
      <c r="A7588" s="151">
        <v>7587</v>
      </c>
      <c r="B7588" s="151" t="s">
        <v>16008</v>
      </c>
      <c r="C7588" s="151" t="s">
        <v>16009</v>
      </c>
      <c r="D7588" s="151" t="s">
        <v>15970</v>
      </c>
      <c r="E7588" s="151" t="s">
        <v>15971</v>
      </c>
      <c r="F7588" s="151">
        <v>6</v>
      </c>
      <c r="G7588" s="151" t="s">
        <v>15385</v>
      </c>
      <c r="H7588" s="153">
        <v>8</v>
      </c>
      <c r="I7588" s="151">
        <v>16</v>
      </c>
      <c r="J7588" s="154" t="s">
        <v>161</v>
      </c>
    </row>
    <row r="7589" spans="1:10" x14ac:dyDescent="0.3">
      <c r="A7589" s="151">
        <v>7588</v>
      </c>
      <c r="B7589" s="151" t="s">
        <v>16010</v>
      </c>
      <c r="C7589" s="151" t="s">
        <v>16011</v>
      </c>
      <c r="D7589" s="151" t="s">
        <v>15970</v>
      </c>
      <c r="E7589" s="151" t="s">
        <v>15971</v>
      </c>
      <c r="F7589" s="151">
        <v>6</v>
      </c>
      <c r="G7589" s="151" t="s">
        <v>15385</v>
      </c>
      <c r="H7589" s="153">
        <v>9</v>
      </c>
      <c r="I7589" s="151">
        <v>17</v>
      </c>
      <c r="J7589" s="154" t="s">
        <v>72</v>
      </c>
    </row>
    <row r="7590" spans="1:10" x14ac:dyDescent="0.3">
      <c r="A7590" s="151">
        <v>7589</v>
      </c>
      <c r="B7590" s="151" t="s">
        <v>16012</v>
      </c>
      <c r="C7590" s="151" t="s">
        <v>16013</v>
      </c>
      <c r="D7590" s="151" t="s">
        <v>15970</v>
      </c>
      <c r="E7590" s="151" t="s">
        <v>15971</v>
      </c>
      <c r="F7590" s="151">
        <v>6</v>
      </c>
      <c r="G7590" s="151" t="s">
        <v>15385</v>
      </c>
      <c r="H7590" s="153">
        <v>8</v>
      </c>
      <c r="I7590" s="151">
        <v>16</v>
      </c>
      <c r="J7590" s="154" t="s">
        <v>161</v>
      </c>
    </row>
    <row r="7591" spans="1:10" x14ac:dyDescent="0.3">
      <c r="A7591" s="151">
        <v>7590</v>
      </c>
      <c r="B7591" s="151" t="s">
        <v>16014</v>
      </c>
      <c r="C7591" s="151" t="s">
        <v>16015</v>
      </c>
      <c r="D7591" s="151" t="s">
        <v>15970</v>
      </c>
      <c r="E7591" s="151" t="s">
        <v>15971</v>
      </c>
      <c r="F7591" s="151">
        <v>6</v>
      </c>
      <c r="G7591" s="151" t="s">
        <v>15385</v>
      </c>
      <c r="H7591" s="153">
        <v>8</v>
      </c>
      <c r="I7591" s="151">
        <v>16</v>
      </c>
      <c r="J7591" s="154" t="s">
        <v>161</v>
      </c>
    </row>
    <row r="7592" spans="1:10" x14ac:dyDescent="0.3">
      <c r="A7592" s="151">
        <v>7591</v>
      </c>
      <c r="B7592" s="151" t="s">
        <v>16016</v>
      </c>
      <c r="C7592" s="151" t="s">
        <v>16017</v>
      </c>
      <c r="D7592" s="151" t="s">
        <v>15970</v>
      </c>
      <c r="E7592" s="151" t="s">
        <v>15971</v>
      </c>
      <c r="F7592" s="151">
        <v>6</v>
      </c>
      <c r="G7592" s="151" t="s">
        <v>15385</v>
      </c>
      <c r="H7592" s="153">
        <v>8</v>
      </c>
      <c r="I7592" s="151">
        <v>16</v>
      </c>
      <c r="J7592" s="154" t="s">
        <v>161</v>
      </c>
    </row>
    <row r="7593" spans="1:10" x14ac:dyDescent="0.3">
      <c r="A7593" s="151">
        <v>7592</v>
      </c>
      <c r="B7593" s="151" t="s">
        <v>16018</v>
      </c>
      <c r="C7593" s="151" t="s">
        <v>16019</v>
      </c>
      <c r="D7593" s="151" t="s">
        <v>16020</v>
      </c>
      <c r="E7593" s="151" t="s">
        <v>16021</v>
      </c>
      <c r="F7593" s="151">
        <v>6</v>
      </c>
      <c r="G7593" s="151" t="s">
        <v>15385</v>
      </c>
      <c r="H7593" s="153">
        <v>8</v>
      </c>
      <c r="I7593" s="151">
        <v>16</v>
      </c>
      <c r="J7593" s="154" t="s">
        <v>161</v>
      </c>
    </row>
    <row r="7594" spans="1:10" x14ac:dyDescent="0.3">
      <c r="A7594" s="151">
        <v>7593</v>
      </c>
      <c r="B7594" s="151" t="s">
        <v>16022</v>
      </c>
      <c r="C7594" s="151" t="s">
        <v>16023</v>
      </c>
      <c r="D7594" s="151" t="s">
        <v>16020</v>
      </c>
      <c r="E7594" s="151" t="s">
        <v>16021</v>
      </c>
      <c r="F7594" s="151">
        <v>6</v>
      </c>
      <c r="G7594" s="151" t="s">
        <v>15385</v>
      </c>
      <c r="H7594" s="153">
        <v>8</v>
      </c>
      <c r="I7594" s="151">
        <v>16</v>
      </c>
      <c r="J7594" s="154" t="s">
        <v>161</v>
      </c>
    </row>
    <row r="7595" spans="1:10" x14ac:dyDescent="0.3">
      <c r="A7595" s="151">
        <v>7594</v>
      </c>
      <c r="B7595" s="151" t="s">
        <v>16024</v>
      </c>
      <c r="C7595" s="151" t="s">
        <v>16025</v>
      </c>
      <c r="D7595" s="151" t="s">
        <v>16020</v>
      </c>
      <c r="E7595" s="151" t="s">
        <v>16021</v>
      </c>
      <c r="F7595" s="151">
        <v>6</v>
      </c>
      <c r="G7595" s="151" t="s">
        <v>15385</v>
      </c>
      <c r="H7595" s="153">
        <v>9</v>
      </c>
      <c r="I7595" s="151">
        <v>17</v>
      </c>
      <c r="J7595" s="154" t="s">
        <v>72</v>
      </c>
    </row>
    <row r="7596" spans="1:10" x14ac:dyDescent="0.3">
      <c r="A7596" s="151">
        <v>7595</v>
      </c>
      <c r="B7596" s="151" t="s">
        <v>16026</v>
      </c>
      <c r="C7596" s="151" t="s">
        <v>16027</v>
      </c>
      <c r="D7596" s="151" t="s">
        <v>16020</v>
      </c>
      <c r="E7596" s="151" t="s">
        <v>16021</v>
      </c>
      <c r="F7596" s="151">
        <v>6</v>
      </c>
      <c r="G7596" s="151" t="s">
        <v>15385</v>
      </c>
      <c r="H7596" s="153">
        <v>8</v>
      </c>
      <c r="I7596" s="151">
        <v>16</v>
      </c>
      <c r="J7596" s="154" t="s">
        <v>161</v>
      </c>
    </row>
    <row r="7597" spans="1:10" x14ac:dyDescent="0.3">
      <c r="A7597" s="151">
        <v>7596</v>
      </c>
      <c r="B7597" s="151" t="s">
        <v>16028</v>
      </c>
      <c r="C7597" s="151" t="s">
        <v>16029</v>
      </c>
      <c r="D7597" s="151" t="s">
        <v>16020</v>
      </c>
      <c r="E7597" s="151" t="s">
        <v>16021</v>
      </c>
      <c r="F7597" s="151">
        <v>6</v>
      </c>
      <c r="G7597" s="151" t="s">
        <v>15385</v>
      </c>
      <c r="H7597" s="153">
        <v>8</v>
      </c>
      <c r="I7597" s="151">
        <v>16</v>
      </c>
      <c r="J7597" s="154" t="s">
        <v>161</v>
      </c>
    </row>
    <row r="7598" spans="1:10" x14ac:dyDescent="0.3">
      <c r="A7598" s="151">
        <v>7597</v>
      </c>
      <c r="B7598" s="151" t="s">
        <v>16030</v>
      </c>
      <c r="C7598" s="151" t="s">
        <v>16031</v>
      </c>
      <c r="D7598" s="151" t="s">
        <v>16020</v>
      </c>
      <c r="E7598" s="151" t="s">
        <v>16021</v>
      </c>
      <c r="F7598" s="151">
        <v>6</v>
      </c>
      <c r="G7598" s="151" t="s">
        <v>15385</v>
      </c>
      <c r="H7598" s="153">
        <v>9</v>
      </c>
      <c r="I7598" s="151">
        <v>17</v>
      </c>
      <c r="J7598" s="154" t="s">
        <v>72</v>
      </c>
    </row>
    <row r="7599" spans="1:10" x14ac:dyDescent="0.3">
      <c r="A7599" s="151">
        <v>7598</v>
      </c>
      <c r="B7599" s="151" t="s">
        <v>16032</v>
      </c>
      <c r="C7599" s="151" t="s">
        <v>16033</v>
      </c>
      <c r="D7599" s="151" t="s">
        <v>16020</v>
      </c>
      <c r="E7599" s="151" t="s">
        <v>16021</v>
      </c>
      <c r="F7599" s="151">
        <v>6</v>
      </c>
      <c r="G7599" s="151" t="s">
        <v>15385</v>
      </c>
      <c r="H7599" s="153">
        <v>9</v>
      </c>
      <c r="I7599" s="151">
        <v>17</v>
      </c>
      <c r="J7599" s="154" t="s">
        <v>72</v>
      </c>
    </row>
    <row r="7600" spans="1:10" x14ac:dyDescent="0.3">
      <c r="A7600" s="151">
        <v>7599</v>
      </c>
      <c r="B7600" s="151" t="s">
        <v>16034</v>
      </c>
      <c r="C7600" s="151" t="s">
        <v>16035</v>
      </c>
      <c r="D7600" s="151" t="s">
        <v>16020</v>
      </c>
      <c r="E7600" s="151" t="s">
        <v>16021</v>
      </c>
      <c r="F7600" s="151">
        <v>6</v>
      </c>
      <c r="G7600" s="151" t="s">
        <v>15385</v>
      </c>
      <c r="H7600" s="153">
        <v>9</v>
      </c>
      <c r="I7600" s="151">
        <v>17</v>
      </c>
      <c r="J7600" s="154" t="s">
        <v>72</v>
      </c>
    </row>
    <row r="7601" spans="1:10" x14ac:dyDescent="0.3">
      <c r="A7601" s="151">
        <v>7600</v>
      </c>
      <c r="B7601" s="151" t="s">
        <v>16036</v>
      </c>
      <c r="C7601" s="151" t="s">
        <v>16037</v>
      </c>
      <c r="D7601" s="151" t="s">
        <v>16020</v>
      </c>
      <c r="E7601" s="151" t="s">
        <v>16021</v>
      </c>
      <c r="F7601" s="151">
        <v>6</v>
      </c>
      <c r="G7601" s="151" t="s">
        <v>15385</v>
      </c>
      <c r="H7601" s="153">
        <v>9</v>
      </c>
      <c r="I7601" s="151">
        <v>17</v>
      </c>
      <c r="J7601" s="154" t="s">
        <v>72</v>
      </c>
    </row>
    <row r="7602" spans="1:10" x14ac:dyDescent="0.3">
      <c r="A7602" s="151">
        <v>7601</v>
      </c>
      <c r="B7602" s="151" t="s">
        <v>16038</v>
      </c>
      <c r="C7602" s="151" t="s">
        <v>16039</v>
      </c>
      <c r="D7602" s="151" t="s">
        <v>16040</v>
      </c>
      <c r="E7602" s="151" t="s">
        <v>16041</v>
      </c>
      <c r="F7602" s="151">
        <v>6</v>
      </c>
      <c r="G7602" s="151" t="s">
        <v>15385</v>
      </c>
      <c r="H7602" s="153">
        <v>9</v>
      </c>
      <c r="I7602" s="151">
        <v>17</v>
      </c>
      <c r="J7602" s="154" t="s">
        <v>72</v>
      </c>
    </row>
    <row r="7603" spans="1:10" x14ac:dyDescent="0.3">
      <c r="A7603" s="151">
        <v>7602</v>
      </c>
      <c r="B7603" s="151" t="s">
        <v>16042</v>
      </c>
      <c r="C7603" s="151" t="s">
        <v>16043</v>
      </c>
      <c r="D7603" s="151" t="s">
        <v>16040</v>
      </c>
      <c r="E7603" s="151" t="s">
        <v>16041</v>
      </c>
      <c r="F7603" s="151">
        <v>6</v>
      </c>
      <c r="G7603" s="151" t="s">
        <v>15385</v>
      </c>
      <c r="H7603" s="153">
        <v>9</v>
      </c>
      <c r="I7603" s="151">
        <v>17</v>
      </c>
      <c r="J7603" s="154" t="s">
        <v>72</v>
      </c>
    </row>
    <row r="7604" spans="1:10" x14ac:dyDescent="0.3">
      <c r="A7604" s="151">
        <v>7603</v>
      </c>
      <c r="B7604" s="151" t="s">
        <v>16044</v>
      </c>
      <c r="C7604" s="151" t="s">
        <v>16045</v>
      </c>
      <c r="D7604" s="151" t="s">
        <v>16040</v>
      </c>
      <c r="E7604" s="151" t="s">
        <v>16041</v>
      </c>
      <c r="F7604" s="151">
        <v>6</v>
      </c>
      <c r="G7604" s="151" t="s">
        <v>15385</v>
      </c>
      <c r="H7604" s="153">
        <v>8</v>
      </c>
      <c r="I7604" s="151">
        <v>16</v>
      </c>
      <c r="J7604" s="154" t="s">
        <v>161</v>
      </c>
    </row>
    <row r="7605" spans="1:10" x14ac:dyDescent="0.3">
      <c r="A7605" s="151">
        <v>7604</v>
      </c>
      <c r="B7605" s="151" t="s">
        <v>16046</v>
      </c>
      <c r="C7605" s="151" t="s">
        <v>16047</v>
      </c>
      <c r="D7605" s="151" t="s">
        <v>16040</v>
      </c>
      <c r="E7605" s="151" t="s">
        <v>16041</v>
      </c>
      <c r="F7605" s="151">
        <v>6</v>
      </c>
      <c r="G7605" s="151" t="s">
        <v>15385</v>
      </c>
      <c r="H7605" s="153">
        <v>8</v>
      </c>
      <c r="I7605" s="151">
        <v>16</v>
      </c>
      <c r="J7605" s="154" t="s">
        <v>161</v>
      </c>
    </row>
    <row r="7606" spans="1:10" x14ac:dyDescent="0.3">
      <c r="A7606" s="151">
        <v>7605</v>
      </c>
      <c r="B7606" s="151" t="s">
        <v>16048</v>
      </c>
      <c r="C7606" s="151" t="s">
        <v>16049</v>
      </c>
      <c r="D7606" s="151" t="s">
        <v>16040</v>
      </c>
      <c r="E7606" s="151" t="s">
        <v>16041</v>
      </c>
      <c r="F7606" s="151">
        <v>6</v>
      </c>
      <c r="G7606" s="151" t="s">
        <v>15385</v>
      </c>
      <c r="H7606" s="153">
        <v>8</v>
      </c>
      <c r="I7606" s="151">
        <v>16</v>
      </c>
      <c r="J7606" s="154" t="s">
        <v>161</v>
      </c>
    </row>
    <row r="7607" spans="1:10" x14ac:dyDescent="0.3">
      <c r="A7607" s="151">
        <v>7606</v>
      </c>
      <c r="B7607" s="151" t="s">
        <v>16050</v>
      </c>
      <c r="C7607" s="151" t="s">
        <v>16051</v>
      </c>
      <c r="D7607" s="151" t="s">
        <v>16040</v>
      </c>
      <c r="E7607" s="151" t="s">
        <v>16041</v>
      </c>
      <c r="F7607" s="151">
        <v>6</v>
      </c>
      <c r="G7607" s="151" t="s">
        <v>15385</v>
      </c>
      <c r="H7607" s="153">
        <v>8</v>
      </c>
      <c r="I7607" s="151">
        <v>16</v>
      </c>
      <c r="J7607" s="154" t="s">
        <v>161</v>
      </c>
    </row>
    <row r="7608" spans="1:10" x14ac:dyDescent="0.3">
      <c r="A7608" s="151">
        <v>7607</v>
      </c>
      <c r="B7608" s="151" t="s">
        <v>16052</v>
      </c>
      <c r="C7608" s="151" t="s">
        <v>16053</v>
      </c>
      <c r="D7608" s="151" t="s">
        <v>16040</v>
      </c>
      <c r="E7608" s="151" t="s">
        <v>16041</v>
      </c>
      <c r="F7608" s="151">
        <v>6</v>
      </c>
      <c r="G7608" s="151" t="s">
        <v>15385</v>
      </c>
      <c r="H7608" s="153">
        <v>8</v>
      </c>
      <c r="I7608" s="151">
        <v>16</v>
      </c>
      <c r="J7608" s="154" t="s">
        <v>161</v>
      </c>
    </row>
    <row r="7609" spans="1:10" x14ac:dyDescent="0.3">
      <c r="A7609" s="151">
        <v>7608</v>
      </c>
      <c r="B7609" s="151" t="s">
        <v>16054</v>
      </c>
      <c r="C7609" s="151" t="s">
        <v>16055</v>
      </c>
      <c r="D7609" s="151" t="s">
        <v>16040</v>
      </c>
      <c r="E7609" s="151" t="s">
        <v>16041</v>
      </c>
      <c r="F7609" s="151">
        <v>6</v>
      </c>
      <c r="G7609" s="151" t="s">
        <v>15385</v>
      </c>
      <c r="H7609" s="153">
        <v>8</v>
      </c>
      <c r="I7609" s="151">
        <v>16</v>
      </c>
      <c r="J7609" s="154" t="s">
        <v>161</v>
      </c>
    </row>
    <row r="7610" spans="1:10" x14ac:dyDescent="0.3">
      <c r="A7610" s="151">
        <v>7609</v>
      </c>
      <c r="B7610" s="151" t="s">
        <v>16056</v>
      </c>
      <c r="C7610" s="151" t="s">
        <v>16057</v>
      </c>
      <c r="D7610" s="151" t="s">
        <v>16040</v>
      </c>
      <c r="E7610" s="151" t="s">
        <v>16041</v>
      </c>
      <c r="F7610" s="151">
        <v>6</v>
      </c>
      <c r="G7610" s="151" t="s">
        <v>15385</v>
      </c>
      <c r="H7610" s="153">
        <v>8</v>
      </c>
      <c r="I7610" s="151">
        <v>16</v>
      </c>
      <c r="J7610" s="154" t="s">
        <v>161</v>
      </c>
    </row>
    <row r="7611" spans="1:10" x14ac:dyDescent="0.3">
      <c r="A7611" s="151">
        <v>7610</v>
      </c>
      <c r="B7611" s="151" t="s">
        <v>16058</v>
      </c>
      <c r="C7611" s="151" t="s">
        <v>16059</v>
      </c>
      <c r="D7611" s="151" t="s">
        <v>16040</v>
      </c>
      <c r="E7611" s="151" t="s">
        <v>16041</v>
      </c>
      <c r="F7611" s="151">
        <v>6</v>
      </c>
      <c r="G7611" s="151" t="s">
        <v>15385</v>
      </c>
      <c r="H7611" s="153">
        <v>8</v>
      </c>
      <c r="I7611" s="151">
        <v>16</v>
      </c>
      <c r="J7611" s="154" t="s">
        <v>161</v>
      </c>
    </row>
    <row r="7612" spans="1:10" x14ac:dyDescent="0.3">
      <c r="A7612" s="151">
        <v>7611</v>
      </c>
      <c r="B7612" s="151" t="s">
        <v>16060</v>
      </c>
      <c r="C7612" s="151" t="s">
        <v>16061</v>
      </c>
      <c r="D7612" s="151" t="s">
        <v>16040</v>
      </c>
      <c r="E7612" s="151" t="s">
        <v>16041</v>
      </c>
      <c r="F7612" s="151">
        <v>6</v>
      </c>
      <c r="G7612" s="151" t="s">
        <v>15385</v>
      </c>
      <c r="H7612" s="153">
        <v>8</v>
      </c>
      <c r="I7612" s="151">
        <v>16</v>
      </c>
      <c r="J7612" s="154" t="s">
        <v>161</v>
      </c>
    </row>
    <row r="7613" spans="1:10" x14ac:dyDescent="0.3">
      <c r="A7613" s="151">
        <v>7612</v>
      </c>
      <c r="B7613" s="151" t="s">
        <v>16062</v>
      </c>
      <c r="C7613" s="151" t="s">
        <v>16063</v>
      </c>
      <c r="D7613" s="151" t="s">
        <v>16040</v>
      </c>
      <c r="E7613" s="151" t="s">
        <v>16041</v>
      </c>
      <c r="F7613" s="151">
        <v>6</v>
      </c>
      <c r="G7613" s="151" t="s">
        <v>15385</v>
      </c>
      <c r="H7613" s="153">
        <v>8</v>
      </c>
      <c r="I7613" s="151">
        <v>16</v>
      </c>
      <c r="J7613" s="154" t="s">
        <v>161</v>
      </c>
    </row>
    <row r="7614" spans="1:10" x14ac:dyDescent="0.3">
      <c r="A7614" s="151">
        <v>7613</v>
      </c>
      <c r="B7614" s="151" t="s">
        <v>16064</v>
      </c>
      <c r="C7614" s="151" t="s">
        <v>16065</v>
      </c>
      <c r="D7614" s="151" t="s">
        <v>16040</v>
      </c>
      <c r="E7614" s="151" t="s">
        <v>16041</v>
      </c>
      <c r="F7614" s="151">
        <v>6</v>
      </c>
      <c r="G7614" s="151" t="s">
        <v>15385</v>
      </c>
      <c r="H7614" s="153">
        <v>8</v>
      </c>
      <c r="I7614" s="151">
        <v>16</v>
      </c>
      <c r="J7614" s="154" t="s">
        <v>161</v>
      </c>
    </row>
    <row r="7615" spans="1:10" x14ac:dyDescent="0.3">
      <c r="A7615" s="151">
        <v>7614</v>
      </c>
      <c r="B7615" s="151" t="s">
        <v>16066</v>
      </c>
      <c r="C7615" s="151" t="s">
        <v>16067</v>
      </c>
      <c r="D7615" s="151" t="s">
        <v>16068</v>
      </c>
      <c r="E7615" s="151" t="s">
        <v>16069</v>
      </c>
      <c r="F7615" s="151">
        <v>6</v>
      </c>
      <c r="G7615" s="151" t="s">
        <v>15385</v>
      </c>
      <c r="H7615" s="153">
        <v>9</v>
      </c>
      <c r="I7615" s="151">
        <v>17</v>
      </c>
      <c r="J7615" s="154" t="s">
        <v>72</v>
      </c>
    </row>
    <row r="7616" spans="1:10" x14ac:dyDescent="0.3">
      <c r="A7616" s="151">
        <v>7615</v>
      </c>
      <c r="B7616" s="151" t="s">
        <v>16070</v>
      </c>
      <c r="C7616" s="151" t="s">
        <v>16071</v>
      </c>
      <c r="D7616" s="151" t="s">
        <v>16068</v>
      </c>
      <c r="E7616" s="151" t="s">
        <v>16069</v>
      </c>
      <c r="F7616" s="151">
        <v>6</v>
      </c>
      <c r="G7616" s="151" t="s">
        <v>15385</v>
      </c>
      <c r="H7616" s="153">
        <v>9</v>
      </c>
      <c r="I7616" s="151">
        <v>17</v>
      </c>
      <c r="J7616" s="154" t="s">
        <v>88</v>
      </c>
    </row>
    <row r="7617" spans="1:10" x14ac:dyDescent="0.3">
      <c r="A7617" s="151">
        <v>7616</v>
      </c>
      <c r="B7617" s="151" t="s">
        <v>16072</v>
      </c>
      <c r="C7617" s="151" t="s">
        <v>16073</v>
      </c>
      <c r="D7617" s="151" t="s">
        <v>16068</v>
      </c>
      <c r="E7617" s="151" t="s">
        <v>16069</v>
      </c>
      <c r="F7617" s="151">
        <v>6</v>
      </c>
      <c r="G7617" s="151" t="s">
        <v>15385</v>
      </c>
      <c r="H7617" s="153">
        <v>9</v>
      </c>
      <c r="I7617" s="151">
        <v>17</v>
      </c>
      <c r="J7617" s="154" t="s">
        <v>72</v>
      </c>
    </row>
    <row r="7618" spans="1:10" x14ac:dyDescent="0.3">
      <c r="A7618" s="151">
        <v>7617</v>
      </c>
      <c r="B7618" s="151" t="s">
        <v>16074</v>
      </c>
      <c r="C7618" s="151" t="s">
        <v>16075</v>
      </c>
      <c r="D7618" s="151" t="s">
        <v>16068</v>
      </c>
      <c r="E7618" s="151" t="s">
        <v>16069</v>
      </c>
      <c r="F7618" s="151">
        <v>6</v>
      </c>
      <c r="G7618" s="151" t="s">
        <v>15385</v>
      </c>
      <c r="H7618" s="153">
        <v>9</v>
      </c>
      <c r="I7618" s="151">
        <v>17</v>
      </c>
      <c r="J7618" s="154" t="s">
        <v>72</v>
      </c>
    </row>
    <row r="7619" spans="1:10" x14ac:dyDescent="0.3">
      <c r="A7619" s="151">
        <v>7618</v>
      </c>
      <c r="B7619" s="151" t="s">
        <v>16076</v>
      </c>
      <c r="C7619" s="151" t="s">
        <v>16077</v>
      </c>
      <c r="D7619" s="151" t="s">
        <v>16068</v>
      </c>
      <c r="E7619" s="151" t="s">
        <v>16069</v>
      </c>
      <c r="F7619" s="151">
        <v>6</v>
      </c>
      <c r="G7619" s="151" t="s">
        <v>15385</v>
      </c>
      <c r="H7619" s="153">
        <v>9</v>
      </c>
      <c r="I7619" s="151">
        <v>17</v>
      </c>
      <c r="J7619" s="154" t="s">
        <v>72</v>
      </c>
    </row>
    <row r="7620" spans="1:10" x14ac:dyDescent="0.3">
      <c r="A7620" s="151">
        <v>7619</v>
      </c>
      <c r="B7620" s="151" t="s">
        <v>16078</v>
      </c>
      <c r="C7620" s="151" t="s">
        <v>16079</v>
      </c>
      <c r="D7620" s="151" t="s">
        <v>16068</v>
      </c>
      <c r="E7620" s="151" t="s">
        <v>16069</v>
      </c>
      <c r="F7620" s="151">
        <v>6</v>
      </c>
      <c r="G7620" s="151" t="s">
        <v>15385</v>
      </c>
      <c r="H7620" s="153">
        <v>9</v>
      </c>
      <c r="I7620" s="151">
        <v>17</v>
      </c>
      <c r="J7620" s="154" t="s">
        <v>72</v>
      </c>
    </row>
    <row r="7621" spans="1:10" x14ac:dyDescent="0.3">
      <c r="A7621" s="151">
        <v>7620</v>
      </c>
      <c r="B7621" s="151" t="s">
        <v>16080</v>
      </c>
      <c r="C7621" s="151" t="s">
        <v>16081</v>
      </c>
      <c r="D7621" s="151" t="s">
        <v>16068</v>
      </c>
      <c r="E7621" s="151" t="s">
        <v>16069</v>
      </c>
      <c r="F7621" s="151">
        <v>6</v>
      </c>
      <c r="G7621" s="151" t="s">
        <v>15385</v>
      </c>
      <c r="H7621" s="153">
        <v>9</v>
      </c>
      <c r="I7621" s="151">
        <v>17</v>
      </c>
      <c r="J7621" s="154" t="s">
        <v>72</v>
      </c>
    </row>
    <row r="7622" spans="1:10" x14ac:dyDescent="0.3">
      <c r="A7622" s="151">
        <v>7621</v>
      </c>
      <c r="B7622" s="151" t="s">
        <v>16082</v>
      </c>
      <c r="C7622" s="151" t="s">
        <v>16083</v>
      </c>
      <c r="D7622" s="151" t="s">
        <v>16068</v>
      </c>
      <c r="E7622" s="151" t="s">
        <v>16069</v>
      </c>
      <c r="F7622" s="151">
        <v>6</v>
      </c>
      <c r="G7622" s="151" t="s">
        <v>15385</v>
      </c>
      <c r="H7622" s="153">
        <v>9</v>
      </c>
      <c r="I7622" s="151">
        <v>17</v>
      </c>
      <c r="J7622" s="154" t="s">
        <v>72</v>
      </c>
    </row>
    <row r="7623" spans="1:10" x14ac:dyDescent="0.3">
      <c r="A7623" s="151">
        <v>7622</v>
      </c>
      <c r="B7623" s="151" t="s">
        <v>16084</v>
      </c>
      <c r="C7623" s="151" t="s">
        <v>16085</v>
      </c>
      <c r="D7623" s="151" t="s">
        <v>16068</v>
      </c>
      <c r="E7623" s="151" t="s">
        <v>16069</v>
      </c>
      <c r="F7623" s="151">
        <v>6</v>
      </c>
      <c r="G7623" s="151" t="s">
        <v>15385</v>
      </c>
      <c r="H7623" s="153">
        <v>9</v>
      </c>
      <c r="I7623" s="151">
        <v>17</v>
      </c>
      <c r="J7623" s="154" t="s">
        <v>72</v>
      </c>
    </row>
    <row r="7624" spans="1:10" x14ac:dyDescent="0.3">
      <c r="A7624" s="151">
        <v>7623</v>
      </c>
      <c r="B7624" s="151" t="s">
        <v>16086</v>
      </c>
      <c r="C7624" s="151" t="s">
        <v>16087</v>
      </c>
      <c r="D7624" s="151" t="s">
        <v>16068</v>
      </c>
      <c r="E7624" s="151" t="s">
        <v>16069</v>
      </c>
      <c r="F7624" s="151">
        <v>6</v>
      </c>
      <c r="G7624" s="151" t="s">
        <v>15385</v>
      </c>
      <c r="H7624" s="153">
        <v>9</v>
      </c>
      <c r="I7624" s="151">
        <v>17</v>
      </c>
      <c r="J7624" s="154" t="s">
        <v>72</v>
      </c>
    </row>
    <row r="7625" spans="1:10" x14ac:dyDescent="0.3">
      <c r="A7625" s="151">
        <v>7624</v>
      </c>
      <c r="B7625" s="151" t="s">
        <v>16088</v>
      </c>
      <c r="C7625" s="151" t="s">
        <v>16089</v>
      </c>
      <c r="D7625" s="151" t="s">
        <v>16068</v>
      </c>
      <c r="E7625" s="151" t="s">
        <v>16069</v>
      </c>
      <c r="F7625" s="151">
        <v>6</v>
      </c>
      <c r="G7625" s="151" t="s">
        <v>15385</v>
      </c>
      <c r="H7625" s="153">
        <v>9</v>
      </c>
      <c r="I7625" s="151">
        <v>17</v>
      </c>
      <c r="J7625" s="154" t="s">
        <v>72</v>
      </c>
    </row>
    <row r="7626" spans="1:10" x14ac:dyDescent="0.3">
      <c r="A7626" s="151">
        <v>7625</v>
      </c>
      <c r="B7626" s="151" t="s">
        <v>16090</v>
      </c>
      <c r="C7626" s="151" t="s">
        <v>16091</v>
      </c>
      <c r="D7626" s="151" t="s">
        <v>16092</v>
      </c>
      <c r="E7626" s="151" t="s">
        <v>16093</v>
      </c>
      <c r="F7626" s="151">
        <v>6</v>
      </c>
      <c r="G7626" s="151" t="s">
        <v>15385</v>
      </c>
      <c r="H7626" s="153">
        <v>9</v>
      </c>
      <c r="I7626" s="151">
        <v>17</v>
      </c>
      <c r="J7626" s="154" t="s">
        <v>72</v>
      </c>
    </row>
    <row r="7627" spans="1:10" x14ac:dyDescent="0.3">
      <c r="A7627" s="151">
        <v>7626</v>
      </c>
      <c r="B7627" s="151" t="s">
        <v>16094</v>
      </c>
      <c r="C7627" s="151" t="s">
        <v>16095</v>
      </c>
      <c r="D7627" s="151" t="s">
        <v>16092</v>
      </c>
      <c r="E7627" s="151" t="s">
        <v>16093</v>
      </c>
      <c r="F7627" s="151">
        <v>6</v>
      </c>
      <c r="G7627" s="151" t="s">
        <v>15385</v>
      </c>
      <c r="H7627" s="153">
        <v>7</v>
      </c>
      <c r="I7627" s="151">
        <v>14</v>
      </c>
      <c r="J7627" s="154" t="s">
        <v>75</v>
      </c>
    </row>
    <row r="7628" spans="1:10" x14ac:dyDescent="0.3">
      <c r="A7628" s="151">
        <v>7627</v>
      </c>
      <c r="B7628" s="151" t="s">
        <v>16096</v>
      </c>
      <c r="C7628" s="151" t="s">
        <v>16097</v>
      </c>
      <c r="D7628" s="151" t="s">
        <v>16092</v>
      </c>
      <c r="E7628" s="151" t="s">
        <v>16093</v>
      </c>
      <c r="F7628" s="151">
        <v>6</v>
      </c>
      <c r="G7628" s="151" t="s">
        <v>15385</v>
      </c>
      <c r="H7628" s="153">
        <v>7</v>
      </c>
      <c r="I7628" s="151">
        <v>14</v>
      </c>
      <c r="J7628" s="154" t="s">
        <v>75</v>
      </c>
    </row>
    <row r="7629" spans="1:10" x14ac:dyDescent="0.3">
      <c r="A7629" s="151">
        <v>7628</v>
      </c>
      <c r="B7629" s="151" t="s">
        <v>16098</v>
      </c>
      <c r="C7629" s="151" t="s">
        <v>16099</v>
      </c>
      <c r="D7629" s="151" t="s">
        <v>16092</v>
      </c>
      <c r="E7629" s="151" t="s">
        <v>16093</v>
      </c>
      <c r="F7629" s="151">
        <v>6</v>
      </c>
      <c r="G7629" s="151" t="s">
        <v>15385</v>
      </c>
      <c r="H7629" s="153">
        <v>9</v>
      </c>
      <c r="I7629" s="151">
        <v>17</v>
      </c>
      <c r="J7629" s="154" t="s">
        <v>72</v>
      </c>
    </row>
    <row r="7630" spans="1:10" x14ac:dyDescent="0.3">
      <c r="A7630" s="151">
        <v>7629</v>
      </c>
      <c r="B7630" s="151" t="s">
        <v>16100</v>
      </c>
      <c r="C7630" s="151" t="s">
        <v>16101</v>
      </c>
      <c r="D7630" s="151" t="s">
        <v>16092</v>
      </c>
      <c r="E7630" s="151" t="s">
        <v>16093</v>
      </c>
      <c r="F7630" s="151">
        <v>6</v>
      </c>
      <c r="G7630" s="151" t="s">
        <v>15385</v>
      </c>
      <c r="H7630" s="153">
        <v>7</v>
      </c>
      <c r="I7630" s="151">
        <v>14</v>
      </c>
      <c r="J7630" s="154" t="s">
        <v>75</v>
      </c>
    </row>
    <row r="7631" spans="1:10" x14ac:dyDescent="0.3">
      <c r="A7631" s="151">
        <v>7630</v>
      </c>
      <c r="B7631" s="151" t="s">
        <v>16102</v>
      </c>
      <c r="C7631" s="151" t="s">
        <v>16103</v>
      </c>
      <c r="D7631" s="151" t="s">
        <v>16092</v>
      </c>
      <c r="E7631" s="151" t="s">
        <v>16093</v>
      </c>
      <c r="F7631" s="151">
        <v>6</v>
      </c>
      <c r="G7631" s="151" t="s">
        <v>15385</v>
      </c>
      <c r="H7631" s="153">
        <v>7</v>
      </c>
      <c r="I7631" s="151">
        <v>14</v>
      </c>
      <c r="J7631" s="154" t="s">
        <v>75</v>
      </c>
    </row>
    <row r="7632" spans="1:10" x14ac:dyDescent="0.3">
      <c r="A7632" s="151">
        <v>7631</v>
      </c>
      <c r="B7632" s="151" t="s">
        <v>16104</v>
      </c>
      <c r="C7632" s="151" t="s">
        <v>16105</v>
      </c>
      <c r="D7632" s="151" t="s">
        <v>16092</v>
      </c>
      <c r="E7632" s="151" t="s">
        <v>16093</v>
      </c>
      <c r="F7632" s="151">
        <v>6</v>
      </c>
      <c r="G7632" s="151" t="s">
        <v>15385</v>
      </c>
      <c r="H7632" s="153">
        <v>7</v>
      </c>
      <c r="I7632" s="151">
        <v>14</v>
      </c>
      <c r="J7632" s="154" t="s">
        <v>75</v>
      </c>
    </row>
    <row r="7633" spans="1:10" x14ac:dyDescent="0.3">
      <c r="A7633" s="151">
        <v>7632</v>
      </c>
      <c r="B7633" s="151" t="s">
        <v>16106</v>
      </c>
      <c r="C7633" s="151" t="s">
        <v>16107</v>
      </c>
      <c r="D7633" s="151" t="s">
        <v>16092</v>
      </c>
      <c r="E7633" s="151" t="s">
        <v>16093</v>
      </c>
      <c r="F7633" s="151">
        <v>6</v>
      </c>
      <c r="G7633" s="151" t="s">
        <v>15385</v>
      </c>
      <c r="H7633" s="153">
        <v>7</v>
      </c>
      <c r="I7633" s="151">
        <v>14</v>
      </c>
      <c r="J7633" s="154" t="s">
        <v>75</v>
      </c>
    </row>
    <row r="7634" spans="1:10" x14ac:dyDescent="0.3">
      <c r="A7634" s="151">
        <v>7633</v>
      </c>
      <c r="B7634" s="151" t="s">
        <v>16108</v>
      </c>
      <c r="C7634" s="151" t="s">
        <v>16109</v>
      </c>
      <c r="D7634" s="151" t="s">
        <v>16092</v>
      </c>
      <c r="E7634" s="151" t="s">
        <v>16093</v>
      </c>
      <c r="F7634" s="151">
        <v>6</v>
      </c>
      <c r="G7634" s="151" t="s">
        <v>15385</v>
      </c>
      <c r="H7634" s="153">
        <v>7</v>
      </c>
      <c r="I7634" s="151">
        <v>14</v>
      </c>
      <c r="J7634" s="154" t="s">
        <v>75</v>
      </c>
    </row>
    <row r="7635" spans="1:10" x14ac:dyDescent="0.3">
      <c r="A7635" s="151">
        <v>7634</v>
      </c>
      <c r="B7635" s="151" t="s">
        <v>16110</v>
      </c>
      <c r="C7635" s="151" t="s">
        <v>16111</v>
      </c>
      <c r="D7635" s="151" t="s">
        <v>16092</v>
      </c>
      <c r="E7635" s="151" t="s">
        <v>16093</v>
      </c>
      <c r="F7635" s="151">
        <v>6</v>
      </c>
      <c r="G7635" s="151" t="s">
        <v>15385</v>
      </c>
      <c r="H7635" s="153">
        <v>7</v>
      </c>
      <c r="I7635" s="151">
        <v>14</v>
      </c>
      <c r="J7635" s="154" t="s">
        <v>75</v>
      </c>
    </row>
    <row r="7636" spans="1:10" x14ac:dyDescent="0.3">
      <c r="A7636" s="151">
        <v>7635</v>
      </c>
      <c r="B7636" s="151" t="s">
        <v>16112</v>
      </c>
      <c r="C7636" s="151" t="s">
        <v>16113</v>
      </c>
      <c r="D7636" s="151" t="s">
        <v>16092</v>
      </c>
      <c r="E7636" s="151" t="s">
        <v>16093</v>
      </c>
      <c r="F7636" s="151">
        <v>6</v>
      </c>
      <c r="G7636" s="151" t="s">
        <v>15385</v>
      </c>
      <c r="H7636" s="153">
        <v>7</v>
      </c>
      <c r="I7636" s="151">
        <v>14</v>
      </c>
      <c r="J7636" s="154" t="s">
        <v>75</v>
      </c>
    </row>
    <row r="7637" spans="1:10" x14ac:dyDescent="0.3">
      <c r="A7637" s="151">
        <v>7636</v>
      </c>
      <c r="B7637" s="151" t="s">
        <v>16114</v>
      </c>
      <c r="C7637" s="151" t="s">
        <v>16115</v>
      </c>
      <c r="D7637" s="151" t="s">
        <v>16092</v>
      </c>
      <c r="E7637" s="151" t="s">
        <v>16093</v>
      </c>
      <c r="F7637" s="151">
        <v>6</v>
      </c>
      <c r="G7637" s="151" t="s">
        <v>15385</v>
      </c>
      <c r="H7637" s="153">
        <v>7</v>
      </c>
      <c r="I7637" s="151">
        <v>14</v>
      </c>
      <c r="J7637" s="154" t="s">
        <v>75</v>
      </c>
    </row>
    <row r="7638" spans="1:10" x14ac:dyDescent="0.3">
      <c r="A7638" s="151">
        <v>7637</v>
      </c>
      <c r="B7638" s="151" t="s">
        <v>16116</v>
      </c>
      <c r="C7638" s="151" t="s">
        <v>16117</v>
      </c>
      <c r="D7638" s="151" t="s">
        <v>16092</v>
      </c>
      <c r="E7638" s="151" t="s">
        <v>16093</v>
      </c>
      <c r="F7638" s="151">
        <v>6</v>
      </c>
      <c r="G7638" s="151" t="s">
        <v>15385</v>
      </c>
      <c r="H7638" s="153">
        <v>7</v>
      </c>
      <c r="I7638" s="151">
        <v>14</v>
      </c>
      <c r="J7638" s="154" t="s">
        <v>75</v>
      </c>
    </row>
    <row r="7639" spans="1:10" x14ac:dyDescent="0.3">
      <c r="A7639" s="151">
        <v>7638</v>
      </c>
      <c r="B7639" s="151" t="s">
        <v>16118</v>
      </c>
      <c r="C7639" s="151" t="s">
        <v>16119</v>
      </c>
      <c r="D7639" s="151" t="s">
        <v>16092</v>
      </c>
      <c r="E7639" s="151" t="s">
        <v>16093</v>
      </c>
      <c r="F7639" s="151">
        <v>6</v>
      </c>
      <c r="G7639" s="151" t="s">
        <v>15385</v>
      </c>
      <c r="H7639" s="153">
        <v>7</v>
      </c>
      <c r="I7639" s="151">
        <v>14</v>
      </c>
      <c r="J7639" s="154" t="s">
        <v>75</v>
      </c>
    </row>
    <row r="7640" spans="1:10" x14ac:dyDescent="0.3">
      <c r="A7640" s="151">
        <v>7639</v>
      </c>
      <c r="B7640" s="151" t="s">
        <v>16120</v>
      </c>
      <c r="C7640" s="151" t="s">
        <v>16121</v>
      </c>
      <c r="D7640" s="151" t="s">
        <v>16092</v>
      </c>
      <c r="E7640" s="151" t="s">
        <v>16093</v>
      </c>
      <c r="F7640" s="151">
        <v>6</v>
      </c>
      <c r="G7640" s="151" t="s">
        <v>15385</v>
      </c>
      <c r="H7640" s="153">
        <v>7</v>
      </c>
      <c r="I7640" s="151">
        <v>14</v>
      </c>
      <c r="J7640" s="154" t="s">
        <v>75</v>
      </c>
    </row>
    <row r="7641" spans="1:10" x14ac:dyDescent="0.3">
      <c r="A7641" s="151">
        <v>7640</v>
      </c>
      <c r="B7641" s="151" t="s">
        <v>16122</v>
      </c>
      <c r="C7641" s="151" t="s">
        <v>16123</v>
      </c>
      <c r="D7641" s="151" t="s">
        <v>16092</v>
      </c>
      <c r="E7641" s="151" t="s">
        <v>16093</v>
      </c>
      <c r="F7641" s="151">
        <v>6</v>
      </c>
      <c r="G7641" s="151" t="s">
        <v>15385</v>
      </c>
      <c r="H7641" s="153">
        <v>7</v>
      </c>
      <c r="I7641" s="151">
        <v>14</v>
      </c>
      <c r="J7641" s="154" t="s">
        <v>75</v>
      </c>
    </row>
    <row r="7642" spans="1:10" x14ac:dyDescent="0.3">
      <c r="A7642" s="151">
        <v>7641</v>
      </c>
      <c r="B7642" s="151" t="s">
        <v>16124</v>
      </c>
      <c r="C7642" s="151" t="s">
        <v>16125</v>
      </c>
      <c r="D7642" s="151" t="s">
        <v>16092</v>
      </c>
      <c r="E7642" s="151" t="s">
        <v>16093</v>
      </c>
      <c r="F7642" s="151">
        <v>6</v>
      </c>
      <c r="G7642" s="151" t="s">
        <v>15385</v>
      </c>
      <c r="H7642" s="153">
        <v>7</v>
      </c>
      <c r="I7642" s="151">
        <v>14</v>
      </c>
      <c r="J7642" s="154" t="s">
        <v>75</v>
      </c>
    </row>
    <row r="7643" spans="1:10" x14ac:dyDescent="0.3">
      <c r="A7643" s="151">
        <v>7642</v>
      </c>
      <c r="B7643" s="151" t="s">
        <v>16126</v>
      </c>
      <c r="C7643" s="151" t="s">
        <v>16127</v>
      </c>
      <c r="D7643" s="151" t="s">
        <v>16092</v>
      </c>
      <c r="E7643" s="151" t="s">
        <v>16093</v>
      </c>
      <c r="F7643" s="151">
        <v>6</v>
      </c>
      <c r="G7643" s="151" t="s">
        <v>15385</v>
      </c>
      <c r="H7643" s="153">
        <v>7</v>
      </c>
      <c r="I7643" s="151">
        <v>14</v>
      </c>
      <c r="J7643" s="154" t="s">
        <v>75</v>
      </c>
    </row>
    <row r="7644" spans="1:10" x14ac:dyDescent="0.3">
      <c r="A7644" s="151">
        <v>7643</v>
      </c>
      <c r="B7644" s="151" t="s">
        <v>16128</v>
      </c>
      <c r="C7644" s="151" t="s">
        <v>16129</v>
      </c>
      <c r="D7644" s="151" t="s">
        <v>16092</v>
      </c>
      <c r="E7644" s="151" t="s">
        <v>16093</v>
      </c>
      <c r="F7644" s="151">
        <v>6</v>
      </c>
      <c r="G7644" s="151" t="s">
        <v>15385</v>
      </c>
      <c r="H7644" s="153">
        <v>7</v>
      </c>
      <c r="I7644" s="151">
        <v>14</v>
      </c>
      <c r="J7644" s="154" t="s">
        <v>75</v>
      </c>
    </row>
    <row r="7645" spans="1:10" x14ac:dyDescent="0.3">
      <c r="A7645" s="151">
        <v>7644</v>
      </c>
      <c r="B7645" s="151" t="s">
        <v>16130</v>
      </c>
      <c r="C7645" s="151" t="s">
        <v>16131</v>
      </c>
      <c r="D7645" s="151" t="s">
        <v>16092</v>
      </c>
      <c r="E7645" s="151" t="s">
        <v>16093</v>
      </c>
      <c r="F7645" s="151">
        <v>6</v>
      </c>
      <c r="G7645" s="151" t="s">
        <v>15385</v>
      </c>
      <c r="H7645" s="153">
        <v>9</v>
      </c>
      <c r="I7645" s="151">
        <v>17</v>
      </c>
      <c r="J7645" s="154" t="s">
        <v>72</v>
      </c>
    </row>
    <row r="7646" spans="1:10" x14ac:dyDescent="0.3">
      <c r="A7646" s="151">
        <v>7645</v>
      </c>
      <c r="B7646" s="151" t="s">
        <v>16132</v>
      </c>
      <c r="C7646" s="151" t="s">
        <v>16133</v>
      </c>
      <c r="D7646" s="151" t="s">
        <v>16134</v>
      </c>
      <c r="E7646" s="151" t="s">
        <v>16135</v>
      </c>
      <c r="F7646" s="151">
        <v>6</v>
      </c>
      <c r="G7646" s="151" t="s">
        <v>15385</v>
      </c>
      <c r="H7646" s="153">
        <v>6</v>
      </c>
      <c r="I7646" s="151">
        <v>10</v>
      </c>
      <c r="J7646" s="154" t="s">
        <v>277</v>
      </c>
    </row>
    <row r="7647" spans="1:10" x14ac:dyDescent="0.3">
      <c r="A7647" s="151">
        <v>7646</v>
      </c>
      <c r="B7647" s="151" t="s">
        <v>16136</v>
      </c>
      <c r="C7647" s="151" t="s">
        <v>16137</v>
      </c>
      <c r="D7647" s="151" t="s">
        <v>16134</v>
      </c>
      <c r="E7647" s="151" t="s">
        <v>16135</v>
      </c>
      <c r="F7647" s="151">
        <v>6</v>
      </c>
      <c r="G7647" s="151" t="s">
        <v>15385</v>
      </c>
      <c r="H7647" s="153">
        <v>6</v>
      </c>
      <c r="I7647" s="151">
        <v>10</v>
      </c>
      <c r="J7647" s="154" t="s">
        <v>277</v>
      </c>
    </row>
    <row r="7648" spans="1:10" x14ac:dyDescent="0.3">
      <c r="A7648" s="151">
        <v>7647</v>
      </c>
      <c r="B7648" s="151" t="s">
        <v>16138</v>
      </c>
      <c r="C7648" s="151" t="s">
        <v>16139</v>
      </c>
      <c r="D7648" s="151" t="s">
        <v>16134</v>
      </c>
      <c r="E7648" s="151" t="s">
        <v>16135</v>
      </c>
      <c r="F7648" s="151">
        <v>6</v>
      </c>
      <c r="G7648" s="151" t="s">
        <v>15385</v>
      </c>
      <c r="H7648" s="153">
        <v>6</v>
      </c>
      <c r="I7648" s="151">
        <v>10</v>
      </c>
      <c r="J7648" s="154" t="s">
        <v>277</v>
      </c>
    </row>
    <row r="7649" spans="1:10" x14ac:dyDescent="0.3">
      <c r="A7649" s="151">
        <v>7648</v>
      </c>
      <c r="B7649" s="151" t="s">
        <v>16140</v>
      </c>
      <c r="C7649" s="151" t="s">
        <v>16141</v>
      </c>
      <c r="D7649" s="151" t="s">
        <v>16134</v>
      </c>
      <c r="E7649" s="151" t="s">
        <v>16135</v>
      </c>
      <c r="F7649" s="151">
        <v>6</v>
      </c>
      <c r="G7649" s="151" t="s">
        <v>15385</v>
      </c>
      <c r="H7649" s="153">
        <v>6</v>
      </c>
      <c r="I7649" s="151">
        <v>10</v>
      </c>
      <c r="J7649" s="154" t="s">
        <v>277</v>
      </c>
    </row>
    <row r="7650" spans="1:10" x14ac:dyDescent="0.3">
      <c r="A7650" s="151">
        <v>7649</v>
      </c>
      <c r="B7650" s="151" t="s">
        <v>16142</v>
      </c>
      <c r="C7650" s="151" t="s">
        <v>16143</v>
      </c>
      <c r="D7650" s="151" t="s">
        <v>16134</v>
      </c>
      <c r="E7650" s="151" t="s">
        <v>16135</v>
      </c>
      <c r="F7650" s="151">
        <v>6</v>
      </c>
      <c r="G7650" s="151" t="s">
        <v>15385</v>
      </c>
      <c r="H7650" s="153">
        <v>6</v>
      </c>
      <c r="I7650" s="151">
        <v>10</v>
      </c>
      <c r="J7650" s="154" t="s">
        <v>277</v>
      </c>
    </row>
    <row r="7651" spans="1:10" x14ac:dyDescent="0.3">
      <c r="A7651" s="151">
        <v>7650</v>
      </c>
      <c r="B7651" s="151" t="s">
        <v>16144</v>
      </c>
      <c r="C7651" s="151" t="s">
        <v>16145</v>
      </c>
      <c r="D7651" s="151" t="s">
        <v>16134</v>
      </c>
      <c r="E7651" s="151" t="s">
        <v>16135</v>
      </c>
      <c r="F7651" s="151">
        <v>6</v>
      </c>
      <c r="G7651" s="151" t="s">
        <v>15385</v>
      </c>
      <c r="H7651" s="153">
        <v>6</v>
      </c>
      <c r="I7651" s="151">
        <v>10</v>
      </c>
      <c r="J7651" s="154" t="s">
        <v>277</v>
      </c>
    </row>
    <row r="7652" spans="1:10" x14ac:dyDescent="0.3">
      <c r="A7652" s="151">
        <v>7651</v>
      </c>
      <c r="B7652" s="151" t="s">
        <v>16146</v>
      </c>
      <c r="C7652" s="151" t="s">
        <v>16147</v>
      </c>
      <c r="D7652" s="151" t="s">
        <v>16134</v>
      </c>
      <c r="E7652" s="151" t="s">
        <v>16135</v>
      </c>
      <c r="F7652" s="151">
        <v>6</v>
      </c>
      <c r="G7652" s="151" t="s">
        <v>15385</v>
      </c>
      <c r="H7652" s="153">
        <v>6</v>
      </c>
      <c r="I7652" s="151">
        <v>10</v>
      </c>
      <c r="J7652" s="154" t="s">
        <v>277</v>
      </c>
    </row>
    <row r="7653" spans="1:10" x14ac:dyDescent="0.3">
      <c r="A7653" s="151">
        <v>7652</v>
      </c>
      <c r="B7653" s="151" t="s">
        <v>16148</v>
      </c>
      <c r="C7653" s="151" t="s">
        <v>16149</v>
      </c>
      <c r="D7653" s="151" t="s">
        <v>16134</v>
      </c>
      <c r="E7653" s="151" t="s">
        <v>16135</v>
      </c>
      <c r="F7653" s="151">
        <v>6</v>
      </c>
      <c r="G7653" s="151" t="s">
        <v>15385</v>
      </c>
      <c r="H7653" s="153">
        <v>6</v>
      </c>
      <c r="I7653" s="151">
        <v>10</v>
      </c>
      <c r="J7653" s="154" t="s">
        <v>277</v>
      </c>
    </row>
    <row r="7654" spans="1:10" x14ac:dyDescent="0.3">
      <c r="A7654" s="151">
        <v>7653</v>
      </c>
      <c r="B7654" s="151" t="s">
        <v>16150</v>
      </c>
      <c r="C7654" s="151" t="s">
        <v>16151</v>
      </c>
      <c r="D7654" s="151" t="s">
        <v>16134</v>
      </c>
      <c r="E7654" s="151" t="s">
        <v>16135</v>
      </c>
      <c r="F7654" s="151">
        <v>6</v>
      </c>
      <c r="G7654" s="151" t="s">
        <v>15385</v>
      </c>
      <c r="H7654" s="153">
        <v>6</v>
      </c>
      <c r="I7654" s="151">
        <v>10</v>
      </c>
      <c r="J7654" s="154" t="s">
        <v>277</v>
      </c>
    </row>
    <row r="7655" spans="1:10" x14ac:dyDescent="0.3">
      <c r="A7655" s="151">
        <v>7654</v>
      </c>
      <c r="B7655" s="151" t="s">
        <v>16152</v>
      </c>
      <c r="C7655" s="151" t="s">
        <v>16153</v>
      </c>
      <c r="D7655" s="151" t="s">
        <v>16134</v>
      </c>
      <c r="E7655" s="151" t="s">
        <v>16135</v>
      </c>
      <c r="F7655" s="151">
        <v>6</v>
      </c>
      <c r="G7655" s="151" t="s">
        <v>15385</v>
      </c>
      <c r="H7655" s="153">
        <v>6</v>
      </c>
      <c r="I7655" s="151">
        <v>10</v>
      </c>
      <c r="J7655" s="154" t="s">
        <v>277</v>
      </c>
    </row>
    <row r="7656" spans="1:10" x14ac:dyDescent="0.3">
      <c r="A7656" s="151">
        <v>7655</v>
      </c>
      <c r="B7656" s="151" t="s">
        <v>16154</v>
      </c>
      <c r="C7656" s="151" t="s">
        <v>16155</v>
      </c>
      <c r="D7656" s="151" t="s">
        <v>16134</v>
      </c>
      <c r="E7656" s="151" t="s">
        <v>16135</v>
      </c>
      <c r="F7656" s="151">
        <v>6</v>
      </c>
      <c r="G7656" s="151" t="s">
        <v>15385</v>
      </c>
      <c r="H7656" s="153">
        <v>6</v>
      </c>
      <c r="I7656" s="151">
        <v>10</v>
      </c>
      <c r="J7656" s="154" t="s">
        <v>277</v>
      </c>
    </row>
    <row r="7657" spans="1:10" x14ac:dyDescent="0.3">
      <c r="A7657" s="151">
        <v>7656</v>
      </c>
      <c r="B7657" s="151" t="s">
        <v>16156</v>
      </c>
      <c r="C7657" s="151" t="s">
        <v>16157</v>
      </c>
      <c r="D7657" s="151" t="s">
        <v>16134</v>
      </c>
      <c r="E7657" s="151" t="s">
        <v>16135</v>
      </c>
      <c r="F7657" s="151">
        <v>6</v>
      </c>
      <c r="G7657" s="151" t="s">
        <v>15385</v>
      </c>
      <c r="H7657" s="153">
        <v>6</v>
      </c>
      <c r="I7657" s="151">
        <v>10</v>
      </c>
      <c r="J7657" s="154" t="s">
        <v>277</v>
      </c>
    </row>
    <row r="7658" spans="1:10" x14ac:dyDescent="0.3">
      <c r="A7658" s="151">
        <v>7657</v>
      </c>
      <c r="B7658" s="151" t="s">
        <v>16158</v>
      </c>
      <c r="C7658" s="151" t="s">
        <v>16159</v>
      </c>
      <c r="D7658" s="151" t="s">
        <v>16134</v>
      </c>
      <c r="E7658" s="151" t="s">
        <v>16135</v>
      </c>
      <c r="F7658" s="151">
        <v>6</v>
      </c>
      <c r="G7658" s="151" t="s">
        <v>15385</v>
      </c>
      <c r="H7658" s="153">
        <v>6</v>
      </c>
      <c r="I7658" s="151">
        <v>10</v>
      </c>
      <c r="J7658" s="154" t="s">
        <v>277</v>
      </c>
    </row>
    <row r="7659" spans="1:10" x14ac:dyDescent="0.3">
      <c r="A7659" s="151">
        <v>7658</v>
      </c>
      <c r="B7659" s="151" t="s">
        <v>16160</v>
      </c>
      <c r="C7659" s="151" t="s">
        <v>16161</v>
      </c>
      <c r="D7659" s="151" t="s">
        <v>16134</v>
      </c>
      <c r="E7659" s="151" t="s">
        <v>16135</v>
      </c>
      <c r="F7659" s="151">
        <v>6</v>
      </c>
      <c r="G7659" s="151" t="s">
        <v>15385</v>
      </c>
      <c r="H7659" s="153">
        <v>9</v>
      </c>
      <c r="I7659" s="151">
        <v>17</v>
      </c>
      <c r="J7659" s="154" t="s">
        <v>72</v>
      </c>
    </row>
    <row r="7660" spans="1:10" x14ac:dyDescent="0.3">
      <c r="A7660" s="151">
        <v>7659</v>
      </c>
      <c r="B7660" s="151" t="s">
        <v>16162</v>
      </c>
      <c r="C7660" s="151" t="s">
        <v>16163</v>
      </c>
      <c r="D7660" s="151" t="s">
        <v>16134</v>
      </c>
      <c r="E7660" s="151" t="s">
        <v>16135</v>
      </c>
      <c r="F7660" s="151">
        <v>6</v>
      </c>
      <c r="G7660" s="151" t="s">
        <v>15385</v>
      </c>
      <c r="H7660" s="153">
        <v>6</v>
      </c>
      <c r="I7660" s="151">
        <v>10</v>
      </c>
      <c r="J7660" s="154" t="s">
        <v>277</v>
      </c>
    </row>
    <row r="7661" spans="1:10" x14ac:dyDescent="0.3">
      <c r="A7661" s="151">
        <v>7660</v>
      </c>
      <c r="B7661" s="151" t="s">
        <v>16164</v>
      </c>
      <c r="C7661" s="151" t="s">
        <v>16165</v>
      </c>
      <c r="D7661" s="151" t="s">
        <v>16134</v>
      </c>
      <c r="E7661" s="151" t="s">
        <v>16135</v>
      </c>
      <c r="F7661" s="151">
        <v>6</v>
      </c>
      <c r="G7661" s="151" t="s">
        <v>15385</v>
      </c>
      <c r="H7661" s="153">
        <v>6</v>
      </c>
      <c r="I7661" s="151">
        <v>10</v>
      </c>
      <c r="J7661" s="154" t="s">
        <v>277</v>
      </c>
    </row>
    <row r="7662" spans="1:10" x14ac:dyDescent="0.3">
      <c r="A7662" s="151">
        <v>7661</v>
      </c>
      <c r="B7662" s="151" t="s">
        <v>16166</v>
      </c>
      <c r="C7662" s="151" t="s">
        <v>16167</v>
      </c>
      <c r="D7662" s="151" t="s">
        <v>16134</v>
      </c>
      <c r="E7662" s="151" t="s">
        <v>16135</v>
      </c>
      <c r="F7662" s="151">
        <v>6</v>
      </c>
      <c r="G7662" s="151" t="s">
        <v>15385</v>
      </c>
      <c r="H7662" s="153">
        <v>6</v>
      </c>
      <c r="I7662" s="151">
        <v>10</v>
      </c>
      <c r="J7662" s="154" t="s">
        <v>277</v>
      </c>
    </row>
    <row r="7663" spans="1:10" x14ac:dyDescent="0.3">
      <c r="A7663" s="151">
        <v>7662</v>
      </c>
      <c r="B7663" s="151" t="s">
        <v>16168</v>
      </c>
      <c r="C7663" s="151" t="s">
        <v>16169</v>
      </c>
      <c r="D7663" s="151" t="s">
        <v>16134</v>
      </c>
      <c r="E7663" s="151" t="s">
        <v>16135</v>
      </c>
      <c r="F7663" s="151">
        <v>6</v>
      </c>
      <c r="G7663" s="151" t="s">
        <v>15385</v>
      </c>
      <c r="H7663" s="153">
        <v>6</v>
      </c>
      <c r="I7663" s="151">
        <v>10</v>
      </c>
      <c r="J7663" s="154" t="s">
        <v>277</v>
      </c>
    </row>
    <row r="7664" spans="1:10" x14ac:dyDescent="0.3">
      <c r="A7664" s="151">
        <v>7663</v>
      </c>
      <c r="B7664" s="151" t="s">
        <v>16170</v>
      </c>
      <c r="C7664" s="151" t="s">
        <v>16171</v>
      </c>
      <c r="D7664" s="151" t="s">
        <v>16134</v>
      </c>
      <c r="E7664" s="151" t="s">
        <v>16135</v>
      </c>
      <c r="F7664" s="151">
        <v>6</v>
      </c>
      <c r="G7664" s="151" t="s">
        <v>15385</v>
      </c>
      <c r="H7664" s="153">
        <v>6</v>
      </c>
      <c r="I7664" s="151">
        <v>10</v>
      </c>
      <c r="J7664" s="154" t="s">
        <v>277</v>
      </c>
    </row>
    <row r="7665" spans="1:10" x14ac:dyDescent="0.3">
      <c r="A7665" s="151">
        <v>7664</v>
      </c>
      <c r="B7665" s="151" t="s">
        <v>16172</v>
      </c>
      <c r="C7665" s="151" t="s">
        <v>16173</v>
      </c>
      <c r="D7665" s="151" t="s">
        <v>16134</v>
      </c>
      <c r="E7665" s="151" t="s">
        <v>16135</v>
      </c>
      <c r="F7665" s="151">
        <v>6</v>
      </c>
      <c r="G7665" s="151" t="s">
        <v>15385</v>
      </c>
      <c r="H7665" s="153">
        <v>6</v>
      </c>
      <c r="I7665" s="151">
        <v>10</v>
      </c>
      <c r="J7665" s="154" t="s">
        <v>277</v>
      </c>
    </row>
    <row r="7666" spans="1:10" x14ac:dyDescent="0.3">
      <c r="A7666" s="151">
        <v>7665</v>
      </c>
      <c r="B7666" s="151" t="s">
        <v>16174</v>
      </c>
      <c r="C7666" s="151" t="s">
        <v>16175</v>
      </c>
      <c r="D7666" s="151" t="s">
        <v>16134</v>
      </c>
      <c r="E7666" s="151" t="s">
        <v>16135</v>
      </c>
      <c r="F7666" s="151">
        <v>6</v>
      </c>
      <c r="G7666" s="151" t="s">
        <v>15385</v>
      </c>
      <c r="H7666" s="153">
        <v>6</v>
      </c>
      <c r="I7666" s="151">
        <v>10</v>
      </c>
      <c r="J7666" s="154" t="s">
        <v>277</v>
      </c>
    </row>
    <row r="7667" spans="1:10" x14ac:dyDescent="0.3">
      <c r="A7667" s="151">
        <v>7666</v>
      </c>
      <c r="B7667" s="151" t="s">
        <v>16176</v>
      </c>
      <c r="C7667" s="151" t="s">
        <v>16177</v>
      </c>
      <c r="D7667" s="151" t="s">
        <v>16134</v>
      </c>
      <c r="E7667" s="151" t="s">
        <v>16135</v>
      </c>
      <c r="F7667" s="151">
        <v>6</v>
      </c>
      <c r="G7667" s="151" t="s">
        <v>15385</v>
      </c>
      <c r="H7667" s="153">
        <v>6</v>
      </c>
      <c r="I7667" s="151">
        <v>10</v>
      </c>
      <c r="J7667" s="154" t="s">
        <v>277</v>
      </c>
    </row>
    <row r="7668" spans="1:10" x14ac:dyDescent="0.3">
      <c r="A7668" s="151">
        <v>7667</v>
      </c>
      <c r="B7668" s="151" t="s">
        <v>16178</v>
      </c>
      <c r="C7668" s="151" t="s">
        <v>16179</v>
      </c>
      <c r="D7668" s="151" t="s">
        <v>16134</v>
      </c>
      <c r="E7668" s="151" t="s">
        <v>16135</v>
      </c>
      <c r="F7668" s="151">
        <v>6</v>
      </c>
      <c r="G7668" s="151" t="s">
        <v>15385</v>
      </c>
      <c r="H7668" s="153">
        <v>6</v>
      </c>
      <c r="I7668" s="151">
        <v>10</v>
      </c>
      <c r="J7668" s="154" t="s">
        <v>277</v>
      </c>
    </row>
    <row r="7669" spans="1:10" x14ac:dyDescent="0.3">
      <c r="A7669" s="151">
        <v>7668</v>
      </c>
      <c r="B7669" s="151" t="s">
        <v>16180</v>
      </c>
      <c r="C7669" s="151" t="s">
        <v>16181</v>
      </c>
      <c r="D7669" s="151" t="s">
        <v>16134</v>
      </c>
      <c r="E7669" s="151" t="s">
        <v>16135</v>
      </c>
      <c r="F7669" s="151">
        <v>6</v>
      </c>
      <c r="G7669" s="151" t="s">
        <v>15385</v>
      </c>
      <c r="H7669" s="153">
        <v>6</v>
      </c>
      <c r="I7669" s="151">
        <v>10</v>
      </c>
      <c r="J7669" s="154" t="s">
        <v>277</v>
      </c>
    </row>
    <row r="7670" spans="1:10" x14ac:dyDescent="0.3">
      <c r="A7670" s="151">
        <v>7669</v>
      </c>
      <c r="B7670" s="151" t="s">
        <v>16182</v>
      </c>
      <c r="C7670" s="151" t="s">
        <v>16183</v>
      </c>
      <c r="D7670" s="151" t="s">
        <v>16134</v>
      </c>
      <c r="E7670" s="151" t="s">
        <v>16135</v>
      </c>
      <c r="F7670" s="151">
        <v>6</v>
      </c>
      <c r="G7670" s="151" t="s">
        <v>15385</v>
      </c>
      <c r="H7670" s="153">
        <v>6</v>
      </c>
      <c r="I7670" s="151">
        <v>10</v>
      </c>
      <c r="J7670" s="154" t="s">
        <v>277</v>
      </c>
    </row>
    <row r="7671" spans="1:10" x14ac:dyDescent="0.3">
      <c r="A7671" s="151">
        <v>7670</v>
      </c>
      <c r="B7671" s="151" t="s">
        <v>16184</v>
      </c>
      <c r="C7671" s="151" t="s">
        <v>16185</v>
      </c>
      <c r="D7671" s="151" t="s">
        <v>16134</v>
      </c>
      <c r="E7671" s="151" t="s">
        <v>16135</v>
      </c>
      <c r="F7671" s="151">
        <v>6</v>
      </c>
      <c r="G7671" s="151" t="s">
        <v>15385</v>
      </c>
      <c r="H7671" s="153">
        <v>6</v>
      </c>
      <c r="I7671" s="151">
        <v>10</v>
      </c>
      <c r="J7671" s="154" t="s">
        <v>277</v>
      </c>
    </row>
    <row r="7672" spans="1:10" x14ac:dyDescent="0.3">
      <c r="A7672" s="151">
        <v>7671</v>
      </c>
      <c r="B7672" s="151" t="s">
        <v>16186</v>
      </c>
      <c r="C7672" s="151" t="s">
        <v>16187</v>
      </c>
      <c r="D7672" s="151" t="s">
        <v>16134</v>
      </c>
      <c r="E7672" s="151" t="s">
        <v>16135</v>
      </c>
      <c r="F7672" s="151">
        <v>6</v>
      </c>
      <c r="G7672" s="151" t="s">
        <v>15385</v>
      </c>
      <c r="H7672" s="153">
        <v>6</v>
      </c>
      <c r="I7672" s="151">
        <v>10</v>
      </c>
      <c r="J7672" s="154" t="s">
        <v>277</v>
      </c>
    </row>
    <row r="7673" spans="1:10" x14ac:dyDescent="0.3">
      <c r="A7673" s="151">
        <v>7672</v>
      </c>
      <c r="B7673" s="151" t="s">
        <v>16188</v>
      </c>
      <c r="C7673" s="151" t="s">
        <v>16189</v>
      </c>
      <c r="D7673" s="151" t="s">
        <v>16134</v>
      </c>
      <c r="E7673" s="151" t="s">
        <v>16135</v>
      </c>
      <c r="F7673" s="151">
        <v>6</v>
      </c>
      <c r="G7673" s="151" t="s">
        <v>15385</v>
      </c>
      <c r="H7673" s="153">
        <v>6</v>
      </c>
      <c r="I7673" s="151">
        <v>10</v>
      </c>
      <c r="J7673" s="154" t="s">
        <v>277</v>
      </c>
    </row>
    <row r="7674" spans="1:10" x14ac:dyDescent="0.3">
      <c r="A7674" s="151">
        <v>7673</v>
      </c>
      <c r="B7674" s="151" t="s">
        <v>16190</v>
      </c>
      <c r="C7674" s="151" t="s">
        <v>16191</v>
      </c>
      <c r="D7674" s="151" t="s">
        <v>16134</v>
      </c>
      <c r="E7674" s="151" t="s">
        <v>16135</v>
      </c>
      <c r="F7674" s="151">
        <v>6</v>
      </c>
      <c r="G7674" s="151" t="s">
        <v>15385</v>
      </c>
      <c r="H7674" s="153">
        <v>6</v>
      </c>
      <c r="I7674" s="151">
        <v>10</v>
      </c>
      <c r="J7674" s="154" t="s">
        <v>277</v>
      </c>
    </row>
    <row r="7675" spans="1:10" x14ac:dyDescent="0.3">
      <c r="A7675" s="151">
        <v>7674</v>
      </c>
      <c r="B7675" s="151" t="s">
        <v>16192</v>
      </c>
      <c r="C7675" s="151" t="s">
        <v>16193</v>
      </c>
      <c r="D7675" s="151" t="s">
        <v>16134</v>
      </c>
      <c r="E7675" s="151" t="s">
        <v>16135</v>
      </c>
      <c r="F7675" s="151">
        <v>6</v>
      </c>
      <c r="G7675" s="151" t="s">
        <v>15385</v>
      </c>
      <c r="H7675" s="153">
        <v>6</v>
      </c>
      <c r="I7675" s="151">
        <v>10</v>
      </c>
      <c r="J7675" s="154" t="s">
        <v>277</v>
      </c>
    </row>
    <row r="7676" spans="1:10" x14ac:dyDescent="0.3">
      <c r="A7676" s="151">
        <v>7675</v>
      </c>
      <c r="B7676" s="151" t="s">
        <v>16194</v>
      </c>
      <c r="C7676" s="151" t="s">
        <v>16195</v>
      </c>
      <c r="D7676" s="151" t="s">
        <v>16134</v>
      </c>
      <c r="E7676" s="151" t="s">
        <v>16135</v>
      </c>
      <c r="F7676" s="151">
        <v>6</v>
      </c>
      <c r="G7676" s="151" t="s">
        <v>15385</v>
      </c>
      <c r="H7676" s="153">
        <v>6</v>
      </c>
      <c r="I7676" s="151">
        <v>10</v>
      </c>
      <c r="J7676" s="154" t="s">
        <v>277</v>
      </c>
    </row>
    <row r="7677" spans="1:10" x14ac:dyDescent="0.3">
      <c r="A7677" s="151">
        <v>7676</v>
      </c>
      <c r="B7677" s="151" t="s">
        <v>16196</v>
      </c>
      <c r="C7677" s="151" t="s">
        <v>16197</v>
      </c>
      <c r="D7677" s="151" t="s">
        <v>16134</v>
      </c>
      <c r="E7677" s="151" t="s">
        <v>16135</v>
      </c>
      <c r="F7677" s="151">
        <v>6</v>
      </c>
      <c r="G7677" s="151" t="s">
        <v>15385</v>
      </c>
      <c r="H7677" s="153">
        <v>6</v>
      </c>
      <c r="I7677" s="151">
        <v>10</v>
      </c>
      <c r="J7677" s="154" t="s">
        <v>277</v>
      </c>
    </row>
    <row r="7678" spans="1:10" x14ac:dyDescent="0.3">
      <c r="A7678" s="151">
        <v>7677</v>
      </c>
      <c r="B7678" s="151" t="s">
        <v>16198</v>
      </c>
      <c r="C7678" s="151" t="s">
        <v>16199</v>
      </c>
      <c r="D7678" s="151" t="s">
        <v>16134</v>
      </c>
      <c r="E7678" s="151" t="s">
        <v>16135</v>
      </c>
      <c r="F7678" s="151">
        <v>6</v>
      </c>
      <c r="G7678" s="151" t="s">
        <v>15385</v>
      </c>
      <c r="H7678" s="153">
        <v>6</v>
      </c>
      <c r="I7678" s="151">
        <v>10</v>
      </c>
      <c r="J7678" s="154" t="s">
        <v>277</v>
      </c>
    </row>
    <row r="7679" spans="1:10" x14ac:dyDescent="0.3">
      <c r="A7679" s="151">
        <v>7678</v>
      </c>
      <c r="B7679" s="151" t="s">
        <v>16200</v>
      </c>
      <c r="C7679" s="151" t="s">
        <v>16201</v>
      </c>
      <c r="D7679" s="151" t="s">
        <v>16134</v>
      </c>
      <c r="E7679" s="151" t="s">
        <v>16135</v>
      </c>
      <c r="F7679" s="151">
        <v>6</v>
      </c>
      <c r="G7679" s="151" t="s">
        <v>15385</v>
      </c>
      <c r="H7679" s="153">
        <v>6</v>
      </c>
      <c r="I7679" s="151">
        <v>10</v>
      </c>
      <c r="J7679" s="154" t="s">
        <v>277</v>
      </c>
    </row>
    <row r="7680" spans="1:10" x14ac:dyDescent="0.3">
      <c r="A7680" s="151">
        <v>7679</v>
      </c>
      <c r="B7680" s="151" t="s">
        <v>16202</v>
      </c>
      <c r="C7680" s="151" t="s">
        <v>16203</v>
      </c>
      <c r="D7680" s="151" t="s">
        <v>16134</v>
      </c>
      <c r="E7680" s="151" t="s">
        <v>16135</v>
      </c>
      <c r="F7680" s="151">
        <v>6</v>
      </c>
      <c r="G7680" s="151" t="s">
        <v>15385</v>
      </c>
      <c r="H7680" s="153">
        <v>6</v>
      </c>
      <c r="I7680" s="151">
        <v>10</v>
      </c>
      <c r="J7680" s="154" t="s">
        <v>277</v>
      </c>
    </row>
    <row r="7681" spans="1:10" x14ac:dyDescent="0.3">
      <c r="A7681" s="151">
        <v>7680</v>
      </c>
      <c r="B7681" s="151" t="s">
        <v>16204</v>
      </c>
      <c r="C7681" s="151" t="s">
        <v>16205</v>
      </c>
      <c r="D7681" s="151" t="s">
        <v>16134</v>
      </c>
      <c r="E7681" s="151" t="s">
        <v>16135</v>
      </c>
      <c r="F7681" s="151">
        <v>6</v>
      </c>
      <c r="G7681" s="151" t="s">
        <v>15385</v>
      </c>
      <c r="H7681" s="153">
        <v>6</v>
      </c>
      <c r="I7681" s="151">
        <v>10</v>
      </c>
      <c r="J7681" s="154" t="s">
        <v>277</v>
      </c>
    </row>
    <row r="7682" spans="1:10" x14ac:dyDescent="0.3">
      <c r="A7682" s="151">
        <v>7681</v>
      </c>
      <c r="B7682" s="151" t="s">
        <v>16206</v>
      </c>
      <c r="C7682" s="151" t="s">
        <v>16207</v>
      </c>
      <c r="D7682" s="151" t="s">
        <v>16134</v>
      </c>
      <c r="E7682" s="151" t="s">
        <v>16135</v>
      </c>
      <c r="F7682" s="151">
        <v>6</v>
      </c>
      <c r="G7682" s="151" t="s">
        <v>15385</v>
      </c>
      <c r="H7682" s="153">
        <v>6</v>
      </c>
      <c r="I7682" s="151">
        <v>10</v>
      </c>
      <c r="J7682" s="154" t="s">
        <v>277</v>
      </c>
    </row>
    <row r="7683" spans="1:10" x14ac:dyDescent="0.3">
      <c r="A7683" s="151">
        <v>7682</v>
      </c>
      <c r="B7683" s="151" t="s">
        <v>16208</v>
      </c>
      <c r="C7683" s="151" t="s">
        <v>16209</v>
      </c>
      <c r="D7683" s="151" t="s">
        <v>16134</v>
      </c>
      <c r="E7683" s="151" t="s">
        <v>16135</v>
      </c>
      <c r="F7683" s="151">
        <v>6</v>
      </c>
      <c r="G7683" s="151" t="s">
        <v>15385</v>
      </c>
      <c r="H7683" s="153">
        <v>6</v>
      </c>
      <c r="I7683" s="151">
        <v>10</v>
      </c>
      <c r="J7683" s="154" t="s">
        <v>277</v>
      </c>
    </row>
    <row r="7684" spans="1:10" x14ac:dyDescent="0.3">
      <c r="A7684" s="151">
        <v>7683</v>
      </c>
      <c r="B7684" s="151" t="s">
        <v>16210</v>
      </c>
      <c r="C7684" s="151" t="s">
        <v>16211</v>
      </c>
      <c r="D7684" s="151" t="s">
        <v>16134</v>
      </c>
      <c r="E7684" s="151" t="s">
        <v>16135</v>
      </c>
      <c r="F7684" s="151">
        <v>6</v>
      </c>
      <c r="G7684" s="151" t="s">
        <v>15385</v>
      </c>
      <c r="H7684" s="153">
        <v>6</v>
      </c>
      <c r="I7684" s="151">
        <v>10</v>
      </c>
      <c r="J7684" s="154" t="s">
        <v>277</v>
      </c>
    </row>
    <row r="7685" spans="1:10" x14ac:dyDescent="0.3">
      <c r="A7685" s="151">
        <v>7684</v>
      </c>
      <c r="B7685" s="151" t="s">
        <v>16212</v>
      </c>
      <c r="C7685" s="151" t="s">
        <v>16213</v>
      </c>
      <c r="D7685" s="151" t="s">
        <v>16134</v>
      </c>
      <c r="E7685" s="151" t="s">
        <v>16135</v>
      </c>
      <c r="F7685" s="151">
        <v>6</v>
      </c>
      <c r="G7685" s="151" t="s">
        <v>15385</v>
      </c>
      <c r="H7685" s="153">
        <v>6</v>
      </c>
      <c r="I7685" s="151">
        <v>10</v>
      </c>
      <c r="J7685" s="154" t="s">
        <v>277</v>
      </c>
    </row>
    <row r="7686" spans="1:10" x14ac:dyDescent="0.3">
      <c r="A7686" s="151">
        <v>7685</v>
      </c>
      <c r="B7686" s="151" t="s">
        <v>16214</v>
      </c>
      <c r="C7686" s="151" t="s">
        <v>16215</v>
      </c>
      <c r="D7686" s="151" t="s">
        <v>16134</v>
      </c>
      <c r="E7686" s="151" t="s">
        <v>16135</v>
      </c>
      <c r="F7686" s="151">
        <v>6</v>
      </c>
      <c r="G7686" s="151" t="s">
        <v>15385</v>
      </c>
      <c r="H7686" s="153">
        <v>6</v>
      </c>
      <c r="I7686" s="151">
        <v>10</v>
      </c>
      <c r="J7686" s="154" t="s">
        <v>277</v>
      </c>
    </row>
    <row r="7687" spans="1:10" x14ac:dyDescent="0.3">
      <c r="A7687" s="151">
        <v>7686</v>
      </c>
      <c r="B7687" s="151" t="s">
        <v>16216</v>
      </c>
      <c r="C7687" s="151" t="s">
        <v>16217</v>
      </c>
      <c r="D7687" s="151" t="s">
        <v>16134</v>
      </c>
      <c r="E7687" s="151" t="s">
        <v>16135</v>
      </c>
      <c r="F7687" s="151">
        <v>6</v>
      </c>
      <c r="G7687" s="151" t="s">
        <v>15385</v>
      </c>
      <c r="H7687" s="153">
        <v>6</v>
      </c>
      <c r="I7687" s="151">
        <v>10</v>
      </c>
      <c r="J7687" s="154" t="s">
        <v>277</v>
      </c>
    </row>
    <row r="7688" spans="1:10" x14ac:dyDescent="0.3">
      <c r="A7688" s="151">
        <v>7687</v>
      </c>
      <c r="B7688" s="151" t="s">
        <v>16218</v>
      </c>
      <c r="C7688" s="151" t="s">
        <v>16219</v>
      </c>
      <c r="D7688" s="151" t="s">
        <v>16134</v>
      </c>
      <c r="E7688" s="151" t="s">
        <v>16135</v>
      </c>
      <c r="F7688" s="151">
        <v>6</v>
      </c>
      <c r="G7688" s="151" t="s">
        <v>15385</v>
      </c>
      <c r="H7688" s="153">
        <v>6</v>
      </c>
      <c r="I7688" s="151">
        <v>10</v>
      </c>
      <c r="J7688" s="154" t="s">
        <v>277</v>
      </c>
    </row>
    <row r="7689" spans="1:10" x14ac:dyDescent="0.3">
      <c r="A7689" s="151">
        <v>7688</v>
      </c>
      <c r="B7689" s="151" t="s">
        <v>16220</v>
      </c>
      <c r="C7689" s="151" t="s">
        <v>16221</v>
      </c>
      <c r="D7689" s="151" t="s">
        <v>16134</v>
      </c>
      <c r="E7689" s="151" t="s">
        <v>16135</v>
      </c>
      <c r="F7689" s="151">
        <v>6</v>
      </c>
      <c r="G7689" s="151" t="s">
        <v>15385</v>
      </c>
      <c r="H7689" s="153">
        <v>6</v>
      </c>
      <c r="I7689" s="151">
        <v>10</v>
      </c>
      <c r="J7689" s="154" t="s">
        <v>277</v>
      </c>
    </row>
    <row r="7690" spans="1:10" x14ac:dyDescent="0.3">
      <c r="A7690" s="151">
        <v>7689</v>
      </c>
      <c r="B7690" s="151" t="s">
        <v>16222</v>
      </c>
      <c r="C7690" s="151" t="s">
        <v>16223</v>
      </c>
      <c r="D7690" s="151" t="s">
        <v>16134</v>
      </c>
      <c r="E7690" s="151" t="s">
        <v>16135</v>
      </c>
      <c r="F7690" s="151">
        <v>6</v>
      </c>
      <c r="G7690" s="151" t="s">
        <v>15385</v>
      </c>
      <c r="H7690" s="153">
        <v>6</v>
      </c>
      <c r="I7690" s="151">
        <v>10</v>
      </c>
      <c r="J7690" s="154" t="s">
        <v>277</v>
      </c>
    </row>
    <row r="7691" spans="1:10" x14ac:dyDescent="0.3">
      <c r="A7691" s="151">
        <v>7690</v>
      </c>
      <c r="B7691" s="151" t="s">
        <v>16224</v>
      </c>
      <c r="C7691" s="151" t="s">
        <v>16225</v>
      </c>
      <c r="D7691" s="151" t="s">
        <v>16134</v>
      </c>
      <c r="E7691" s="151" t="s">
        <v>16135</v>
      </c>
      <c r="F7691" s="151">
        <v>6</v>
      </c>
      <c r="G7691" s="151" t="s">
        <v>15385</v>
      </c>
      <c r="H7691" s="153">
        <v>6</v>
      </c>
      <c r="I7691" s="151">
        <v>10</v>
      </c>
      <c r="J7691" s="154" t="s">
        <v>277</v>
      </c>
    </row>
    <row r="7692" spans="1:10" x14ac:dyDescent="0.3">
      <c r="A7692" s="151">
        <v>7691</v>
      </c>
      <c r="B7692" s="151" t="s">
        <v>16226</v>
      </c>
      <c r="C7692" s="151" t="s">
        <v>16227</v>
      </c>
      <c r="D7692" s="151" t="s">
        <v>15580</v>
      </c>
      <c r="E7692" s="151" t="s">
        <v>15581</v>
      </c>
      <c r="F7692" s="151">
        <v>6</v>
      </c>
      <c r="G7692" s="151" t="s">
        <v>15385</v>
      </c>
      <c r="H7692" s="153">
        <v>9</v>
      </c>
      <c r="I7692" s="151">
        <v>17</v>
      </c>
      <c r="J7692" s="154" t="s">
        <v>72</v>
      </c>
    </row>
    <row r="7693" spans="1:10" x14ac:dyDescent="0.3">
      <c r="A7693" s="151">
        <v>7692</v>
      </c>
      <c r="B7693" s="151" t="s">
        <v>16228</v>
      </c>
      <c r="C7693" s="151" t="s">
        <v>16229</v>
      </c>
      <c r="D7693" s="151" t="s">
        <v>15956</v>
      </c>
      <c r="E7693" s="151" t="s">
        <v>15957</v>
      </c>
      <c r="F7693" s="151">
        <v>6</v>
      </c>
      <c r="G7693" s="151" t="s">
        <v>15385</v>
      </c>
      <c r="H7693" s="153">
        <v>9</v>
      </c>
      <c r="I7693" s="151">
        <v>17</v>
      </c>
      <c r="J7693" s="154" t="s">
        <v>72</v>
      </c>
    </row>
    <row r="7694" spans="1:10" x14ac:dyDescent="0.3">
      <c r="A7694" s="151">
        <v>7693</v>
      </c>
      <c r="B7694" s="151" t="s">
        <v>16230</v>
      </c>
      <c r="C7694" s="151" t="s">
        <v>16231</v>
      </c>
      <c r="D7694" s="151" t="s">
        <v>15580</v>
      </c>
      <c r="E7694" s="151" t="s">
        <v>15581</v>
      </c>
      <c r="F7694" s="151">
        <v>6</v>
      </c>
      <c r="G7694" s="151" t="s">
        <v>15385</v>
      </c>
      <c r="H7694" s="153">
        <v>9</v>
      </c>
      <c r="I7694" s="151">
        <v>17</v>
      </c>
      <c r="J7694" s="154" t="s">
        <v>72</v>
      </c>
    </row>
    <row r="7695" spans="1:10" x14ac:dyDescent="0.3">
      <c r="A7695" s="151">
        <v>7694</v>
      </c>
      <c r="B7695" s="151" t="s">
        <v>16232</v>
      </c>
      <c r="C7695" s="151" t="s">
        <v>16233</v>
      </c>
      <c r="D7695" s="151" t="s">
        <v>15782</v>
      </c>
      <c r="E7695" s="151" t="s">
        <v>15783</v>
      </c>
      <c r="F7695" s="151">
        <v>6</v>
      </c>
      <c r="G7695" s="151" t="s">
        <v>15385</v>
      </c>
      <c r="H7695" s="153">
        <v>9</v>
      </c>
      <c r="I7695" s="151">
        <v>17</v>
      </c>
      <c r="J7695" s="154" t="s">
        <v>72</v>
      </c>
    </row>
    <row r="7696" spans="1:10" x14ac:dyDescent="0.3">
      <c r="A7696" s="151">
        <v>7695</v>
      </c>
      <c r="B7696" s="151" t="s">
        <v>16234</v>
      </c>
      <c r="C7696" s="151" t="s">
        <v>16235</v>
      </c>
      <c r="D7696" s="151" t="s">
        <v>15668</v>
      </c>
      <c r="E7696" s="151" t="s">
        <v>15669</v>
      </c>
      <c r="F7696" s="151">
        <v>6</v>
      </c>
      <c r="G7696" s="151" t="s">
        <v>15385</v>
      </c>
      <c r="H7696" s="153">
        <v>9</v>
      </c>
      <c r="I7696" s="151">
        <v>17</v>
      </c>
      <c r="J7696" s="154" t="s">
        <v>72</v>
      </c>
    </row>
    <row r="7697" spans="1:10" x14ac:dyDescent="0.3">
      <c r="A7697" s="151">
        <v>7696</v>
      </c>
      <c r="B7697" s="151" t="s">
        <v>16236</v>
      </c>
      <c r="C7697" s="151" t="s">
        <v>16237</v>
      </c>
      <c r="D7697" s="151" t="s">
        <v>15472</v>
      </c>
      <c r="E7697" s="151" t="s">
        <v>15473</v>
      </c>
      <c r="F7697" s="151">
        <v>6</v>
      </c>
      <c r="G7697" s="151" t="s">
        <v>15385</v>
      </c>
      <c r="H7697" s="153">
        <v>8</v>
      </c>
      <c r="I7697" s="151">
        <v>16</v>
      </c>
      <c r="J7697" s="154" t="s">
        <v>161</v>
      </c>
    </row>
    <row r="7698" spans="1:10" x14ac:dyDescent="0.3">
      <c r="A7698" s="151">
        <v>7697</v>
      </c>
      <c r="B7698" s="151" t="s">
        <v>16238</v>
      </c>
      <c r="C7698" s="151" t="s">
        <v>16239</v>
      </c>
      <c r="D7698" s="151" t="s">
        <v>15544</v>
      </c>
      <c r="E7698" s="151" t="s">
        <v>15545</v>
      </c>
      <c r="F7698" s="151">
        <v>6</v>
      </c>
      <c r="G7698" s="151" t="s">
        <v>15385</v>
      </c>
      <c r="H7698" s="153">
        <v>9</v>
      </c>
      <c r="I7698" s="151">
        <v>17</v>
      </c>
      <c r="J7698" s="154" t="s">
        <v>72</v>
      </c>
    </row>
    <row r="7699" spans="1:10" x14ac:dyDescent="0.3">
      <c r="A7699" s="151">
        <v>7698</v>
      </c>
      <c r="B7699" s="151" t="s">
        <v>16240</v>
      </c>
      <c r="C7699" s="151" t="s">
        <v>16241</v>
      </c>
      <c r="D7699" s="151" t="s">
        <v>15616</v>
      </c>
      <c r="E7699" s="151" t="s">
        <v>15617</v>
      </c>
      <c r="F7699" s="151">
        <v>6</v>
      </c>
      <c r="G7699" s="151" t="s">
        <v>15385</v>
      </c>
      <c r="H7699" s="153">
        <v>9</v>
      </c>
      <c r="I7699" s="151">
        <v>17</v>
      </c>
      <c r="J7699" s="154" t="s">
        <v>72</v>
      </c>
    </row>
    <row r="7700" spans="1:10" x14ac:dyDescent="0.3">
      <c r="A7700" s="151">
        <v>7699</v>
      </c>
      <c r="B7700" s="151" t="s">
        <v>16242</v>
      </c>
      <c r="C7700" s="151" t="s">
        <v>16243</v>
      </c>
      <c r="D7700" s="151" t="s">
        <v>16134</v>
      </c>
      <c r="E7700" s="151" t="s">
        <v>16135</v>
      </c>
      <c r="F7700" s="151">
        <v>6</v>
      </c>
      <c r="G7700" s="151" t="s">
        <v>15385</v>
      </c>
      <c r="H7700" s="153">
        <v>6</v>
      </c>
      <c r="I7700" s="151">
        <v>10</v>
      </c>
      <c r="J7700" s="154" t="s">
        <v>277</v>
      </c>
    </row>
    <row r="7701" spans="1:10" x14ac:dyDescent="0.3">
      <c r="A7701" s="151">
        <v>7700</v>
      </c>
      <c r="B7701" s="151" t="s">
        <v>16244</v>
      </c>
      <c r="C7701" s="151" t="s">
        <v>16245</v>
      </c>
      <c r="D7701" s="151" t="s">
        <v>16134</v>
      </c>
      <c r="E7701" s="151" t="s">
        <v>16135</v>
      </c>
      <c r="F7701" s="151">
        <v>6</v>
      </c>
      <c r="G7701" s="151" t="s">
        <v>15385</v>
      </c>
      <c r="H7701" s="153">
        <v>6</v>
      </c>
      <c r="I7701" s="151">
        <v>10</v>
      </c>
      <c r="J7701" s="154" t="s">
        <v>277</v>
      </c>
    </row>
    <row r="7702" spans="1:10" x14ac:dyDescent="0.3"/>
    <row r="7703" spans="1:10" x14ac:dyDescent="0.3"/>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W211"/>
  <sheetViews>
    <sheetView showGridLines="0" zoomScale="59" zoomScaleNormal="85" workbookViewId="0">
      <selection activeCell="F128" sqref="F128"/>
    </sheetView>
  </sheetViews>
  <sheetFormatPr defaultColWidth="0" defaultRowHeight="15" customHeight="1" zeroHeight="1" x14ac:dyDescent="0.3"/>
  <cols>
    <col min="1" max="1" width="9.1796875" style="76" customWidth="1"/>
    <col min="2" max="17" width="20.54296875" style="76" customWidth="1"/>
    <col min="18" max="18" width="26" style="76" bestFit="1" customWidth="1"/>
    <col min="19" max="19" width="18.1796875" style="76" bestFit="1" customWidth="1"/>
    <col min="20" max="20" width="18.54296875" style="76" bestFit="1" customWidth="1"/>
    <col min="21" max="21" width="22.54296875" style="76" bestFit="1" customWidth="1"/>
    <col min="22" max="22" width="23" style="76" bestFit="1" customWidth="1"/>
    <col min="23" max="23" width="15" style="76" bestFit="1" customWidth="1"/>
    <col min="24" max="24" width="17.1796875" style="76" bestFit="1" customWidth="1"/>
    <col min="25" max="25" width="19.54296875" style="76" bestFit="1" customWidth="1"/>
    <col min="26" max="26" width="17.1796875" style="76" bestFit="1" customWidth="1"/>
    <col min="27" max="27" width="12.1796875" style="76" bestFit="1" customWidth="1"/>
    <col min="28" max="95" width="20.54296875" style="76" customWidth="1"/>
    <col min="96" max="96" width="45.81640625" style="76" hidden="1" customWidth="1"/>
    <col min="97" max="16384" width="9.1796875" style="76" hidden="1"/>
  </cols>
  <sheetData>
    <row r="1" spans="2:9" ht="14" x14ac:dyDescent="0.3">
      <c r="B1" s="158"/>
      <c r="C1" s="158"/>
      <c r="D1" s="158"/>
      <c r="E1" s="158"/>
      <c r="F1" s="158"/>
      <c r="G1" s="158"/>
      <c r="H1" s="158"/>
      <c r="I1" s="158"/>
    </row>
    <row r="2" spans="2:9" s="77" customFormat="1" ht="25.4" customHeight="1" x14ac:dyDescent="0.5">
      <c r="B2" s="77" t="s">
        <v>16246</v>
      </c>
    </row>
    <row r="3" spans="2:9" ht="18" customHeight="1" x14ac:dyDescent="0.3">
      <c r="B3" s="158"/>
      <c r="C3" s="158"/>
      <c r="D3" s="158"/>
      <c r="E3" s="158"/>
      <c r="F3" s="158"/>
      <c r="G3" s="158"/>
      <c r="H3" s="158"/>
      <c r="I3" s="158"/>
    </row>
    <row r="4" spans="2:9" s="78" customFormat="1" ht="18" customHeight="1" x14ac:dyDescent="0.4">
      <c r="B4" s="78" t="s">
        <v>16247</v>
      </c>
    </row>
    <row r="5" spans="2:9" ht="18" customHeight="1" x14ac:dyDescent="0.3">
      <c r="B5" s="158"/>
      <c r="C5" s="158"/>
      <c r="D5" s="158"/>
      <c r="E5" s="158"/>
      <c r="F5" s="158"/>
      <c r="G5" s="158"/>
      <c r="H5" s="158"/>
      <c r="I5" s="158"/>
    </row>
    <row r="6" spans="2:9" ht="18" customHeight="1" x14ac:dyDescent="0.35">
      <c r="B6" s="158" t="s">
        <v>12</v>
      </c>
      <c r="C6" s="158"/>
      <c r="D6" s="207" t="s">
        <v>16248</v>
      </c>
      <c r="E6" s="208"/>
      <c r="F6" s="208"/>
      <c r="G6" s="208"/>
      <c r="H6" s="209"/>
      <c r="I6" s="79" t="s">
        <v>16249</v>
      </c>
    </row>
    <row r="7" spans="2:9" ht="18" customHeight="1" x14ac:dyDescent="0.35">
      <c r="B7" s="158" t="s">
        <v>16250</v>
      </c>
      <c r="C7" s="158"/>
      <c r="D7" s="161">
        <v>2026</v>
      </c>
      <c r="E7" s="79" t="s">
        <v>16251</v>
      </c>
      <c r="F7" s="79"/>
      <c r="G7" s="158"/>
      <c r="H7" s="158"/>
      <c r="I7" s="158"/>
    </row>
    <row r="8" spans="2:9" ht="18" customHeight="1" x14ac:dyDescent="0.35">
      <c r="B8" s="158" t="s">
        <v>16252</v>
      </c>
      <c r="C8" s="158"/>
      <c r="D8" s="161">
        <v>2040</v>
      </c>
      <c r="E8" s="79" t="s">
        <v>16253</v>
      </c>
      <c r="F8" s="79"/>
      <c r="G8" s="158"/>
      <c r="H8" s="158"/>
      <c r="I8" s="158"/>
    </row>
    <row r="9" spans="2:9" ht="18" customHeight="1" x14ac:dyDescent="0.35">
      <c r="B9" s="158" t="s">
        <v>16254</v>
      </c>
      <c r="C9" s="158"/>
      <c r="D9" s="161">
        <v>2026</v>
      </c>
      <c r="E9" s="79" t="s">
        <v>16255</v>
      </c>
      <c r="F9" s="79"/>
      <c r="G9" s="83" t="s">
        <v>16256</v>
      </c>
      <c r="H9" s="158"/>
      <c r="I9" s="158"/>
    </row>
    <row r="10" spans="2:9" ht="18" customHeight="1" x14ac:dyDescent="0.3">
      <c r="B10" s="158" t="s">
        <v>16257</v>
      </c>
      <c r="C10" s="158"/>
      <c r="D10" s="162" t="s">
        <v>16258</v>
      </c>
      <c r="E10" s="158" t="s">
        <v>16259</v>
      </c>
      <c r="F10" s="158"/>
      <c r="G10" s="83" t="s">
        <v>16260</v>
      </c>
      <c r="H10" s="158"/>
      <c r="I10" s="158"/>
    </row>
    <row r="11" spans="2:9" ht="18" customHeight="1" x14ac:dyDescent="0.3">
      <c r="B11" s="158" t="s">
        <v>16261</v>
      </c>
      <c r="C11" s="158"/>
      <c r="D11" s="161" t="s">
        <v>16262</v>
      </c>
      <c r="E11" s="158" t="s">
        <v>16263</v>
      </c>
      <c r="F11" s="158"/>
      <c r="G11" s="158"/>
      <c r="H11" s="158"/>
      <c r="I11" s="158"/>
    </row>
    <row r="12" spans="2:9" ht="18" customHeight="1" x14ac:dyDescent="0.3">
      <c r="B12" s="158" t="s">
        <v>16264</v>
      </c>
      <c r="C12" s="158"/>
      <c r="D12" s="161" t="s">
        <v>16265</v>
      </c>
      <c r="E12" s="158" t="s">
        <v>16266</v>
      </c>
      <c r="F12" s="158"/>
      <c r="G12" s="158"/>
      <c r="H12" s="158"/>
      <c r="I12" s="158"/>
    </row>
    <row r="13" spans="2:9" ht="18" customHeight="1" x14ac:dyDescent="0.3">
      <c r="B13" s="158"/>
      <c r="C13" s="158"/>
      <c r="D13" s="158"/>
      <c r="E13" s="158"/>
      <c r="F13" s="158"/>
      <c r="G13" s="158"/>
      <c r="H13" s="158"/>
      <c r="I13" s="158"/>
    </row>
    <row r="14" spans="2:9" s="78" customFormat="1" ht="18" customHeight="1" x14ac:dyDescent="0.4">
      <c r="B14" s="78" t="s">
        <v>16267</v>
      </c>
    </row>
    <row r="15" spans="2:9" s="81" customFormat="1" ht="18" customHeight="1" x14ac:dyDescent="0.4">
      <c r="B15" s="80" t="s">
        <v>16268</v>
      </c>
    </row>
    <row r="16" spans="2:9" s="82" customFormat="1" ht="18" customHeight="1" x14ac:dyDescent="0.35">
      <c r="B16" s="82" t="s">
        <v>16269</v>
      </c>
    </row>
    <row r="17" spans="2:96" ht="18" customHeight="1" x14ac:dyDescent="0.3">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row>
    <row r="18" spans="2:96" ht="18" customHeight="1" x14ac:dyDescent="0.35">
      <c r="B18" s="158"/>
      <c r="C18" s="158" t="s">
        <v>16250</v>
      </c>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158"/>
      <c r="CR18" s="79"/>
    </row>
    <row r="19" spans="2:96" ht="18" customHeight="1" x14ac:dyDescent="0.35">
      <c r="B19" s="158" t="s">
        <v>16270</v>
      </c>
      <c r="C19" s="161"/>
      <c r="D19" s="79" t="s">
        <v>16271</v>
      </c>
      <c r="E19" s="158"/>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c r="CD19" s="158"/>
      <c r="CE19" s="158"/>
      <c r="CF19" s="158"/>
      <c r="CG19" s="158"/>
      <c r="CH19" s="158"/>
      <c r="CI19" s="158"/>
      <c r="CJ19" s="158"/>
      <c r="CK19" s="158"/>
      <c r="CL19" s="158"/>
      <c r="CM19" s="158"/>
      <c r="CN19" s="158"/>
      <c r="CO19" s="158"/>
      <c r="CP19" s="158"/>
      <c r="CQ19" s="79"/>
      <c r="CR19" s="158"/>
    </row>
    <row r="20" spans="2:96" ht="18" customHeight="1" x14ac:dyDescent="0.35">
      <c r="B20" s="158" t="s">
        <v>16272</v>
      </c>
      <c r="C20" s="161"/>
      <c r="D20" s="79" t="s">
        <v>16273</v>
      </c>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79"/>
      <c r="CR20" s="158"/>
    </row>
    <row r="21" spans="2:96" ht="18" customHeight="1" x14ac:dyDescent="0.35">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79"/>
    </row>
    <row r="22" spans="2:96" ht="18" customHeight="1" x14ac:dyDescent="0.35">
      <c r="B22" s="158"/>
      <c r="C22" s="158" t="s">
        <v>16252</v>
      </c>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158"/>
      <c r="CR22" s="79"/>
    </row>
    <row r="23" spans="2:96" ht="18" customHeight="1" x14ac:dyDescent="0.35">
      <c r="B23" s="158" t="s">
        <v>16270</v>
      </c>
      <c r="C23" s="161"/>
      <c r="D23" s="79" t="s">
        <v>16274</v>
      </c>
      <c r="E23" s="158"/>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79"/>
      <c r="CR23" s="158"/>
    </row>
    <row r="24" spans="2:96" ht="18" customHeight="1" x14ac:dyDescent="0.35">
      <c r="B24" s="158" t="s">
        <v>16272</v>
      </c>
      <c r="C24" s="161"/>
      <c r="D24" s="79" t="s">
        <v>16275</v>
      </c>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79"/>
      <c r="CR24" s="158"/>
    </row>
    <row r="25" spans="2:96" ht="18" customHeight="1" x14ac:dyDescent="0.35">
      <c r="B25" s="158"/>
      <c r="C25" s="158"/>
      <c r="D25" s="158"/>
      <c r="E25" s="79"/>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79"/>
    </row>
    <row r="26" spans="2:96" s="82" customFormat="1" ht="18" customHeight="1" x14ac:dyDescent="0.5">
      <c r="B26" s="124" t="s">
        <v>16276</v>
      </c>
    </row>
    <row r="27" spans="2:96" ht="18" customHeight="1" x14ac:dyDescent="0.3">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row>
    <row r="28" spans="2:96" s="82" customFormat="1" ht="18" customHeight="1" x14ac:dyDescent="0.35">
      <c r="B28" s="82" t="s">
        <v>16277</v>
      </c>
    </row>
    <row r="29" spans="2:96" ht="18" customHeight="1" x14ac:dyDescent="0.3">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row>
    <row r="30" spans="2:96" ht="18" customHeight="1" x14ac:dyDescent="0.35">
      <c r="B30" s="158"/>
      <c r="C30" s="158" t="s">
        <v>16250</v>
      </c>
      <c r="D30" s="158"/>
      <c r="E30" s="158"/>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79"/>
    </row>
    <row r="31" spans="2:96" ht="18" customHeight="1" x14ac:dyDescent="0.35">
      <c r="B31" s="158" t="s">
        <v>16270</v>
      </c>
      <c r="C31" s="161"/>
      <c r="D31" s="79" t="s">
        <v>16278</v>
      </c>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79"/>
      <c r="CR31" s="158"/>
    </row>
    <row r="32" spans="2:96" ht="18" customHeight="1" x14ac:dyDescent="0.35">
      <c r="B32" s="158" t="s">
        <v>16272</v>
      </c>
      <c r="C32" s="161"/>
      <c r="D32" s="79" t="s">
        <v>16279</v>
      </c>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79"/>
      <c r="CR32" s="158"/>
    </row>
    <row r="33" spans="2:96" ht="18" customHeight="1" x14ac:dyDescent="0.35">
      <c r="B33" s="158"/>
      <c r="C33" s="158"/>
      <c r="D33" s="158"/>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79"/>
    </row>
    <row r="34" spans="2:96" ht="18" customHeight="1" x14ac:dyDescent="0.35">
      <c r="B34" s="158"/>
      <c r="C34" s="158" t="s">
        <v>16252</v>
      </c>
      <c r="D34" s="158"/>
      <c r="E34" s="158"/>
      <c r="F34" s="158"/>
      <c r="G34" s="158"/>
      <c r="H34" s="158"/>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79"/>
    </row>
    <row r="35" spans="2:96" ht="18" customHeight="1" x14ac:dyDescent="0.35">
      <c r="B35" s="158" t="s">
        <v>16270</v>
      </c>
      <c r="C35" s="161"/>
      <c r="D35" s="79" t="s">
        <v>16280</v>
      </c>
      <c r="E35" s="158"/>
      <c r="F35" s="158"/>
      <c r="G35" s="158"/>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79"/>
      <c r="CR35" s="158"/>
    </row>
    <row r="36" spans="2:96" ht="18" customHeight="1" x14ac:dyDescent="0.35">
      <c r="B36" s="158" t="s">
        <v>16272</v>
      </c>
      <c r="C36" s="161"/>
      <c r="D36" s="79" t="s">
        <v>16281</v>
      </c>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79"/>
      <c r="CR36" s="158"/>
    </row>
    <row r="37" spans="2:96" ht="18" customHeight="1" x14ac:dyDescent="0.3">
      <c r="B37" s="158"/>
      <c r="C37" s="158"/>
      <c r="D37" s="158"/>
      <c r="E37" s="158"/>
      <c r="F37" s="158"/>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row>
    <row r="38" spans="2:96" customFormat="1" ht="18" customHeight="1" x14ac:dyDescent="0.35">
      <c r="B38" s="108" t="s">
        <v>16282</v>
      </c>
      <c r="G38" s="83" t="s">
        <v>16283</v>
      </c>
    </row>
    <row r="39" spans="2:96" customFormat="1" ht="18" customHeight="1" x14ac:dyDescent="0.35">
      <c r="B39" s="158"/>
      <c r="C39" s="158" t="s">
        <v>16250</v>
      </c>
      <c r="G39" s="83" t="s">
        <v>16284</v>
      </c>
    </row>
    <row r="40" spans="2:96" customFormat="1" ht="18" customHeight="1" x14ac:dyDescent="0.35">
      <c r="B40" s="158" t="s">
        <v>16270</v>
      </c>
      <c r="C40" s="161"/>
      <c r="D40" s="137" t="s">
        <v>16285</v>
      </c>
    </row>
    <row r="41" spans="2:96" customFormat="1" ht="18" customHeight="1" x14ac:dyDescent="0.35">
      <c r="B41" s="158" t="s">
        <v>16272</v>
      </c>
      <c r="C41" s="161"/>
      <c r="D41" s="137" t="s">
        <v>16286</v>
      </c>
    </row>
    <row r="42" spans="2:96" ht="18" customHeight="1" x14ac:dyDescent="0.3">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row>
    <row r="43" spans="2:96" ht="15" customHeight="1" x14ac:dyDescent="0.3">
      <c r="B43" s="158"/>
      <c r="C43" s="158" t="s">
        <v>16252</v>
      </c>
      <c r="D43" s="158"/>
      <c r="E43" s="158"/>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row>
    <row r="44" spans="2:96" ht="15" customHeight="1" x14ac:dyDescent="0.35">
      <c r="B44" s="158" t="s">
        <v>16270</v>
      </c>
      <c r="C44" s="161"/>
      <c r="D44" s="137" t="s">
        <v>16287</v>
      </c>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row>
    <row r="45" spans="2:96" ht="15" customHeight="1" x14ac:dyDescent="0.35">
      <c r="B45" s="158" t="s">
        <v>16272</v>
      </c>
      <c r="C45" s="161"/>
      <c r="D45" s="137" t="s">
        <v>16288</v>
      </c>
      <c r="E45" s="158"/>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row>
    <row r="46" spans="2:96" ht="15" customHeight="1" x14ac:dyDescent="0.3">
      <c r="B46" s="15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row>
    <row r="47" spans="2:96" ht="15" customHeight="1" x14ac:dyDescent="0.3">
      <c r="B47" s="15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row>
    <row r="48" spans="2:96" s="126" customFormat="1" ht="18" customHeight="1" x14ac:dyDescent="0.4">
      <c r="B48" s="126" t="s">
        <v>16289</v>
      </c>
    </row>
    <row r="49" spans="1:96" s="82" customFormat="1" ht="18" customHeight="1" x14ac:dyDescent="0.35">
      <c r="B49" s="82" t="s">
        <v>16290</v>
      </c>
    </row>
    <row r="50" spans="1:96" ht="18" customHeight="1" x14ac:dyDescent="0.3">
      <c r="A50" s="158"/>
      <c r="B50" s="158"/>
      <c r="C50" s="158"/>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row>
    <row r="51" spans="1:96" ht="18" customHeight="1" x14ac:dyDescent="0.35">
      <c r="A51" s="158"/>
      <c r="B51" s="158"/>
      <c r="C51" s="158" t="s">
        <v>16250</v>
      </c>
      <c r="D51" s="158"/>
      <c r="E51" s="79"/>
      <c r="F51" s="158"/>
      <c r="G51"/>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79"/>
    </row>
    <row r="52" spans="1:96" ht="18" customHeight="1" x14ac:dyDescent="0.35">
      <c r="A52" s="158"/>
      <c r="B52" s="158" t="s">
        <v>16270</v>
      </c>
      <c r="C52" s="163"/>
      <c r="D52" s="79" t="s">
        <v>16291</v>
      </c>
      <c r="E52" s="79"/>
      <c r="F52" s="158"/>
      <c r="G52"/>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79"/>
    </row>
    <row r="53" spans="1:96" ht="18" customHeight="1" x14ac:dyDescent="0.35">
      <c r="A53" s="158"/>
      <c r="B53" s="158" t="s">
        <v>16272</v>
      </c>
      <c r="C53" s="163"/>
      <c r="D53" s="79" t="s">
        <v>16292</v>
      </c>
      <c r="E53" s="79"/>
      <c r="F53" s="158"/>
      <c r="G53"/>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79"/>
    </row>
    <row r="54" spans="1:96" ht="18" customHeight="1" x14ac:dyDescent="0.35">
      <c r="A54" s="158"/>
      <c r="B54" s="158"/>
      <c r="C54" s="158"/>
      <c r="D54" s="158"/>
      <c r="E54" s="79"/>
      <c r="F54" s="158"/>
      <c r="G54"/>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79"/>
    </row>
    <row r="55" spans="1:96" ht="18" customHeight="1" x14ac:dyDescent="0.35">
      <c r="A55" s="158"/>
      <c r="B55" s="158"/>
      <c r="C55" s="158" t="s">
        <v>16252</v>
      </c>
      <c r="D55" s="158"/>
      <c r="E55" s="79"/>
      <c r="F55" s="158"/>
      <c r="G55"/>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79"/>
    </row>
    <row r="56" spans="1:96" ht="18" customHeight="1" x14ac:dyDescent="0.35">
      <c r="A56" s="158"/>
      <c r="B56" s="158" t="s">
        <v>16270</v>
      </c>
      <c r="C56" s="163"/>
      <c r="D56" s="79" t="s">
        <v>16293</v>
      </c>
      <c r="E56" s="79"/>
      <c r="F56" s="158"/>
      <c r="G56"/>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79"/>
    </row>
    <row r="57" spans="1:96" ht="18" customHeight="1" x14ac:dyDescent="0.35">
      <c r="A57" s="158"/>
      <c r="B57" s="158" t="s">
        <v>16272</v>
      </c>
      <c r="C57" s="163"/>
      <c r="D57" s="79" t="s">
        <v>16294</v>
      </c>
      <c r="E57" s="79"/>
      <c r="F57" s="158"/>
      <c r="G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79"/>
    </row>
    <row r="58" spans="1:96" ht="18" customHeight="1" x14ac:dyDescent="0.3">
      <c r="A58" s="158"/>
      <c r="B58" s="158"/>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row>
    <row r="59" spans="1:96" s="125" customFormat="1" ht="18" customHeight="1" x14ac:dyDescent="0.35"/>
    <row r="60" spans="1:96" s="82" customFormat="1" ht="18" customHeight="1" x14ac:dyDescent="0.5">
      <c r="B60" s="124" t="s">
        <v>16276</v>
      </c>
    </row>
    <row r="61" spans="1:96" ht="18" customHeight="1" x14ac:dyDescent="0.3">
      <c r="A61" s="158"/>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c r="AU61" s="158"/>
      <c r="AV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row>
    <row r="62" spans="1:96" ht="18" customHeight="1" x14ac:dyDescent="0.35">
      <c r="A62" s="82"/>
      <c r="B62" s="82" t="s">
        <v>16295</v>
      </c>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c r="CC62" s="82"/>
      <c r="CD62" s="82"/>
      <c r="CE62" s="82"/>
      <c r="CF62" s="82"/>
      <c r="CG62" s="82"/>
      <c r="CH62" s="82"/>
      <c r="CI62" s="82"/>
      <c r="CJ62" s="82"/>
      <c r="CK62" s="82"/>
      <c r="CL62" s="82"/>
      <c r="CM62" s="82"/>
      <c r="CN62" s="82"/>
      <c r="CO62" s="82"/>
      <c r="CP62" s="82"/>
      <c r="CQ62" s="82"/>
      <c r="CR62" s="79"/>
    </row>
    <row r="63" spans="1:96" ht="18" customHeight="1" x14ac:dyDescent="0.35">
      <c r="A63" s="158"/>
      <c r="B63" s="158"/>
      <c r="C63" s="158"/>
      <c r="D63" s="158"/>
      <c r="E63" s="158"/>
      <c r="F63" s="158"/>
      <c r="G63" s="158"/>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8"/>
      <c r="AY63" s="158"/>
      <c r="AZ63" s="158"/>
      <c r="BA63" s="158"/>
      <c r="BB63" s="158"/>
      <c r="BC63" s="158"/>
      <c r="BD63" s="158"/>
      <c r="BE63" s="158"/>
      <c r="BF63" s="158"/>
      <c r="BG63" s="158"/>
      <c r="BH63" s="158"/>
      <c r="BI63" s="158"/>
      <c r="BJ63" s="158"/>
      <c r="BK63" s="158"/>
      <c r="BL63" s="158"/>
      <c r="BM63" s="158"/>
      <c r="BN63" s="158"/>
      <c r="BO63" s="158"/>
      <c r="BP63" s="158"/>
      <c r="BQ63" s="158"/>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79"/>
    </row>
    <row r="64" spans="1:96" ht="18" customHeight="1" x14ac:dyDescent="0.35">
      <c r="A64" s="158"/>
      <c r="B64" s="158"/>
      <c r="C64" s="158" t="s">
        <v>16250</v>
      </c>
      <c r="D64" s="158"/>
      <c r="E64" s="79"/>
      <c r="F64" s="158"/>
      <c r="G64"/>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79"/>
    </row>
    <row r="65" spans="1:96" ht="18" customHeight="1" x14ac:dyDescent="0.35">
      <c r="A65" s="158"/>
      <c r="B65" s="158" t="s">
        <v>16270</v>
      </c>
      <c r="C65" s="163"/>
      <c r="D65" s="79" t="s">
        <v>16296</v>
      </c>
      <c r="E65" s="79"/>
      <c r="F65" s="158"/>
      <c r="G65"/>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8"/>
      <c r="AY65" s="158"/>
      <c r="AZ65" s="158"/>
      <c r="BA65" s="158"/>
      <c r="BB65" s="158"/>
      <c r="BC65" s="158"/>
      <c r="BD65" s="158"/>
      <c r="BE65" s="158"/>
      <c r="BF65" s="158"/>
      <c r="BG65" s="158"/>
      <c r="BH65" s="158"/>
      <c r="BI65" s="158"/>
      <c r="BJ65" s="158"/>
      <c r="BK65" s="158"/>
      <c r="BL65" s="158"/>
      <c r="BM65" s="158"/>
      <c r="BN65" s="158"/>
      <c r="BO65" s="158"/>
      <c r="BP65" s="158"/>
      <c r="BQ65" s="158"/>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79"/>
    </row>
    <row r="66" spans="1:96" ht="18" customHeight="1" x14ac:dyDescent="0.35">
      <c r="A66" s="158"/>
      <c r="B66" s="158" t="s">
        <v>16272</v>
      </c>
      <c r="C66" s="163"/>
      <c r="D66" s="79" t="s">
        <v>16297</v>
      </c>
      <c r="E66" s="79"/>
      <c r="F66" s="158"/>
      <c r="G66"/>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8"/>
      <c r="AY66" s="158"/>
      <c r="AZ66" s="158"/>
      <c r="BA66" s="158"/>
      <c r="BB66" s="158"/>
      <c r="BC66" s="158"/>
      <c r="BD66" s="158"/>
      <c r="BE66" s="158"/>
      <c r="BF66" s="158"/>
      <c r="BG66" s="158"/>
      <c r="BH66" s="158"/>
      <c r="BI66" s="158"/>
      <c r="BJ66" s="158"/>
      <c r="BK66" s="158"/>
      <c r="BL66" s="158"/>
      <c r="BM66" s="158"/>
      <c r="BN66" s="158"/>
      <c r="BO66" s="158"/>
      <c r="BP66" s="158"/>
      <c r="BQ66" s="158"/>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79"/>
    </row>
    <row r="67" spans="1:96" ht="18" customHeight="1" x14ac:dyDescent="0.35">
      <c r="A67" s="158"/>
      <c r="B67" s="158"/>
      <c r="C67" s="158"/>
      <c r="D67" s="158"/>
      <c r="E67" s="79"/>
      <c r="F67" s="158"/>
      <c r="G67"/>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79"/>
    </row>
    <row r="68" spans="1:96" ht="18" customHeight="1" x14ac:dyDescent="0.35">
      <c r="A68" s="158"/>
      <c r="B68" s="158"/>
      <c r="C68" s="158" t="s">
        <v>16252</v>
      </c>
      <c r="D68" s="158"/>
      <c r="E68" s="79"/>
      <c r="F68" s="158"/>
      <c r="G6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row>
    <row r="69" spans="1:96" s="78" customFormat="1" ht="18" customHeight="1" x14ac:dyDescent="0.4">
      <c r="A69" s="158"/>
      <c r="B69" s="158" t="s">
        <v>16270</v>
      </c>
      <c r="C69" s="163"/>
      <c r="D69" s="79" t="s">
        <v>16298</v>
      </c>
      <c r="E69" s="79"/>
      <c r="F69" s="158"/>
      <c r="G69"/>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row>
    <row r="70" spans="1:96" s="81" customFormat="1" ht="18" customHeight="1" x14ac:dyDescent="0.4">
      <c r="A70" s="158"/>
      <c r="B70" s="158" t="s">
        <v>16272</v>
      </c>
      <c r="C70" s="163"/>
      <c r="D70" s="79" t="s">
        <v>16299</v>
      </c>
      <c r="E70" s="79"/>
      <c r="F70" s="158"/>
      <c r="G70"/>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row>
    <row r="71" spans="1:96" s="81" customFormat="1" ht="18" customHeight="1" x14ac:dyDescent="0.4">
      <c r="A71" s="158"/>
      <c r="B71" s="158"/>
      <c r="C71" s="158"/>
      <c r="D71" s="158"/>
      <c r="E71" s="158"/>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row>
    <row r="72" spans="1:96" ht="15" customHeight="1" x14ac:dyDescent="0.3">
      <c r="A72" s="158"/>
      <c r="B72" s="158"/>
      <c r="C72" s="158"/>
      <c r="D72" s="158"/>
      <c r="E72" s="158"/>
      <c r="F72" s="158"/>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c r="CD72" s="158"/>
      <c r="CE72" s="158"/>
      <c r="CF72" s="158"/>
      <c r="CG72" s="158"/>
      <c r="CH72" s="158"/>
      <c r="CI72" s="158"/>
      <c r="CJ72" s="158"/>
      <c r="CK72" s="158"/>
      <c r="CL72" s="158"/>
      <c r="CM72" s="158"/>
      <c r="CN72" s="158"/>
      <c r="CO72" s="158"/>
      <c r="CP72" s="158"/>
      <c r="CQ72" s="158"/>
      <c r="CR72" s="158"/>
    </row>
    <row r="73" spans="1:96" s="82" customFormat="1" ht="18" customHeight="1" x14ac:dyDescent="0.5">
      <c r="B73" s="124" t="s">
        <v>16276</v>
      </c>
    </row>
    <row r="74" spans="1:96" ht="18" customHeight="1" x14ac:dyDescent="0.35">
      <c r="A74" s="158"/>
      <c r="B74" s="158"/>
      <c r="C74" s="158"/>
      <c r="D74" s="158"/>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79"/>
    </row>
    <row r="75" spans="1:96" s="82" customFormat="1" ht="18" customHeight="1" x14ac:dyDescent="0.35">
      <c r="B75" s="82" t="s">
        <v>16300</v>
      </c>
    </row>
    <row r="76" spans="1:96" ht="18" customHeight="1" x14ac:dyDescent="0.35">
      <c r="A76" s="158"/>
      <c r="B76" s="158"/>
      <c r="C76" s="158"/>
      <c r="D76" s="158"/>
      <c r="E76" s="79"/>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c r="CD76" s="158"/>
      <c r="CE76" s="158"/>
      <c r="CF76" s="158"/>
      <c r="CG76" s="158"/>
      <c r="CH76" s="158"/>
      <c r="CI76" s="158"/>
      <c r="CJ76" s="158"/>
      <c r="CK76" s="158"/>
      <c r="CL76" s="158"/>
      <c r="CM76" s="158"/>
      <c r="CN76" s="158"/>
      <c r="CO76" s="158"/>
      <c r="CP76" s="158"/>
      <c r="CQ76" s="158"/>
      <c r="CR76" s="79"/>
    </row>
    <row r="77" spans="1:96" ht="18" customHeight="1" x14ac:dyDescent="0.35">
      <c r="A77" s="158"/>
      <c r="B77" s="158"/>
      <c r="C77" s="158" t="s">
        <v>16250</v>
      </c>
      <c r="D77" s="158"/>
      <c r="E77" s="79"/>
      <c r="F77" s="158"/>
      <c r="G77" s="158"/>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c r="CD77" s="158"/>
      <c r="CE77" s="158"/>
      <c r="CF77" s="158"/>
      <c r="CG77" s="158"/>
      <c r="CH77" s="158"/>
      <c r="CI77" s="158"/>
      <c r="CJ77" s="158"/>
      <c r="CK77" s="158"/>
      <c r="CL77" s="158"/>
      <c r="CM77" s="158"/>
      <c r="CN77" s="158"/>
      <c r="CO77" s="158"/>
      <c r="CP77" s="158"/>
      <c r="CQ77" s="158"/>
      <c r="CR77" s="79"/>
    </row>
    <row r="78" spans="1:96" ht="18" customHeight="1" x14ac:dyDescent="0.35">
      <c r="A78" s="158"/>
      <c r="B78" s="158" t="s">
        <v>16270</v>
      </c>
      <c r="C78" s="163"/>
      <c r="D78" s="79" t="s">
        <v>16301</v>
      </c>
      <c r="E78" s="79"/>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c r="CD78" s="158"/>
      <c r="CE78" s="158"/>
      <c r="CF78" s="158"/>
      <c r="CG78" s="158"/>
      <c r="CH78" s="158"/>
      <c r="CI78" s="158"/>
      <c r="CJ78" s="158"/>
      <c r="CK78" s="158"/>
      <c r="CL78" s="158"/>
      <c r="CM78" s="158"/>
      <c r="CN78" s="158"/>
      <c r="CO78" s="158"/>
      <c r="CP78" s="158"/>
      <c r="CQ78" s="158"/>
      <c r="CR78" s="79"/>
    </row>
    <row r="79" spans="1:96" ht="18" customHeight="1" x14ac:dyDescent="0.35">
      <c r="A79" s="158"/>
      <c r="B79" s="158" t="s">
        <v>16272</v>
      </c>
      <c r="C79" s="163"/>
      <c r="D79" s="79" t="s">
        <v>16302</v>
      </c>
      <c r="E79" s="79"/>
      <c r="F79" s="158"/>
      <c r="G79" s="158"/>
      <c r="H79" s="158"/>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c r="AU79" s="158"/>
      <c r="AV79" s="158"/>
      <c r="AW79" s="158"/>
      <c r="AX79" s="158"/>
      <c r="AY79" s="158"/>
      <c r="AZ79" s="158"/>
      <c r="BA79" s="158"/>
      <c r="BB79" s="158"/>
      <c r="BC79" s="158"/>
      <c r="BD79" s="158"/>
      <c r="BE79" s="158"/>
      <c r="BF79" s="158"/>
      <c r="BG79" s="158"/>
      <c r="BH79" s="158"/>
      <c r="BI79" s="158"/>
      <c r="BJ79" s="158"/>
      <c r="BK79" s="158"/>
      <c r="BL79" s="158"/>
      <c r="BM79" s="158"/>
      <c r="BN79" s="158"/>
      <c r="BO79" s="158"/>
      <c r="BP79" s="158"/>
      <c r="BQ79" s="158"/>
      <c r="BR79" s="158"/>
      <c r="BS79" s="158"/>
      <c r="BT79" s="158"/>
      <c r="BU79" s="158"/>
      <c r="BV79" s="158"/>
      <c r="BW79" s="158"/>
      <c r="BX79" s="158"/>
      <c r="BY79" s="158"/>
      <c r="BZ79" s="158"/>
      <c r="CA79" s="158"/>
      <c r="CB79" s="158"/>
      <c r="CC79" s="158"/>
      <c r="CD79" s="158"/>
      <c r="CE79" s="158"/>
      <c r="CF79" s="158"/>
      <c r="CG79" s="158"/>
      <c r="CH79" s="158"/>
      <c r="CI79" s="158"/>
      <c r="CJ79" s="158"/>
      <c r="CK79" s="158"/>
      <c r="CL79" s="158"/>
      <c r="CM79" s="158"/>
      <c r="CN79" s="158"/>
      <c r="CO79" s="158"/>
      <c r="CP79" s="158"/>
      <c r="CQ79" s="158"/>
      <c r="CR79" s="79"/>
    </row>
    <row r="80" spans="1:96" ht="18" customHeight="1" x14ac:dyDescent="0.35">
      <c r="A80" s="158"/>
      <c r="B80" s="158"/>
      <c r="C80" s="158"/>
      <c r="D80" s="158"/>
      <c r="E80" s="79"/>
      <c r="F80" s="158"/>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c r="CD80" s="158"/>
      <c r="CE80" s="158"/>
      <c r="CF80" s="158"/>
      <c r="CG80" s="158"/>
      <c r="CH80" s="158"/>
      <c r="CI80" s="158"/>
      <c r="CJ80" s="158"/>
      <c r="CK80" s="158"/>
      <c r="CL80" s="158"/>
      <c r="CM80" s="158"/>
      <c r="CN80" s="158"/>
      <c r="CO80" s="158"/>
      <c r="CP80" s="158"/>
      <c r="CQ80" s="158"/>
      <c r="CR80" s="79"/>
    </row>
    <row r="81" spans="1:96" ht="18" customHeight="1" x14ac:dyDescent="0.35">
      <c r="A81" s="158"/>
      <c r="B81" s="158"/>
      <c r="C81" s="158" t="s">
        <v>16252</v>
      </c>
      <c r="D81" s="158"/>
      <c r="E81" s="79"/>
      <c r="F81" s="158"/>
      <c r="G81" s="158"/>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c r="CD81" s="158"/>
      <c r="CE81" s="158"/>
      <c r="CF81" s="158"/>
      <c r="CG81" s="158"/>
      <c r="CH81" s="158"/>
      <c r="CI81" s="158"/>
      <c r="CJ81" s="158"/>
      <c r="CK81" s="158"/>
      <c r="CL81" s="158"/>
      <c r="CM81" s="158"/>
      <c r="CN81" s="158"/>
      <c r="CO81" s="158"/>
      <c r="CP81" s="158"/>
      <c r="CQ81" s="158"/>
      <c r="CR81" s="79"/>
    </row>
    <row r="82" spans="1:96" ht="18" customHeight="1" x14ac:dyDescent="0.35">
      <c r="A82" s="158"/>
      <c r="B82" s="158" t="s">
        <v>16270</v>
      </c>
      <c r="C82" s="163"/>
      <c r="D82" s="79" t="s">
        <v>16303</v>
      </c>
      <c r="E82" s="79"/>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c r="CD82" s="158"/>
      <c r="CE82" s="158"/>
      <c r="CF82" s="158"/>
      <c r="CG82" s="158"/>
      <c r="CH82" s="158"/>
      <c r="CI82" s="158"/>
      <c r="CJ82" s="158"/>
      <c r="CK82" s="158"/>
      <c r="CL82" s="158"/>
      <c r="CM82" s="158"/>
      <c r="CN82" s="158"/>
      <c r="CO82" s="158"/>
      <c r="CP82" s="158"/>
      <c r="CQ82" s="158"/>
      <c r="CR82" s="79"/>
    </row>
    <row r="83" spans="1:96" ht="18" customHeight="1" x14ac:dyDescent="0.35">
      <c r="A83" s="158"/>
      <c r="B83" s="158" t="s">
        <v>16272</v>
      </c>
      <c r="C83" s="163"/>
      <c r="D83" s="79" t="s">
        <v>16304</v>
      </c>
      <c r="E83" s="79"/>
      <c r="F83" s="158"/>
      <c r="G83" s="158"/>
      <c r="H83" s="158"/>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c r="CD83" s="158"/>
      <c r="CE83" s="158"/>
      <c r="CF83" s="158"/>
      <c r="CG83" s="158"/>
      <c r="CH83" s="158"/>
      <c r="CI83" s="158"/>
      <c r="CJ83" s="158"/>
      <c r="CK83" s="158"/>
      <c r="CL83" s="158"/>
      <c r="CM83" s="158"/>
      <c r="CN83" s="158"/>
      <c r="CO83" s="158"/>
      <c r="CP83" s="158"/>
      <c r="CQ83" s="158"/>
      <c r="CR83" s="79"/>
    </row>
    <row r="84" spans="1:96" ht="15" customHeight="1" x14ac:dyDescent="0.3">
      <c r="A84" s="158"/>
      <c r="B84" s="158"/>
      <c r="C84" s="158"/>
      <c r="D84" s="158"/>
      <c r="E84" s="158"/>
      <c r="F84" s="158"/>
      <c r="G84" s="158"/>
      <c r="H84" s="158"/>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c r="CD84" s="158"/>
      <c r="CE84" s="158"/>
      <c r="CF84" s="158"/>
      <c r="CG84" s="158"/>
      <c r="CH84" s="158"/>
      <c r="CI84" s="158"/>
      <c r="CJ84" s="158"/>
      <c r="CK84" s="158"/>
      <c r="CL84" s="158"/>
      <c r="CM84" s="158"/>
      <c r="CN84" s="158"/>
      <c r="CO84" s="158"/>
      <c r="CP84" s="158"/>
      <c r="CQ84" s="158"/>
      <c r="CR84" s="158"/>
    </row>
    <row r="85" spans="1:96" customFormat="1" ht="18" customHeight="1" x14ac:dyDescent="0.35"/>
    <row r="86" spans="1:96" ht="18" customHeight="1" x14ac:dyDescent="0.4">
      <c r="A86" s="78"/>
      <c r="B86" s="39" t="s">
        <v>16305</v>
      </c>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c r="BM86" s="78"/>
      <c r="BN86" s="78"/>
      <c r="BO86" s="78"/>
      <c r="BP86" s="78"/>
      <c r="BQ86" s="78"/>
      <c r="BR86" s="78"/>
      <c r="BS86" s="78"/>
      <c r="BT86" s="78"/>
      <c r="BU86" s="78"/>
      <c r="BV86" s="78"/>
      <c r="BW86" s="78"/>
      <c r="BX86" s="78"/>
      <c r="BY86" s="78"/>
      <c r="BZ86" s="78"/>
      <c r="CA86" s="78"/>
      <c r="CB86" s="78"/>
      <c r="CC86" s="78"/>
      <c r="CD86" s="78"/>
      <c r="CE86" s="78"/>
      <c r="CF86" s="78"/>
      <c r="CG86" s="78"/>
      <c r="CH86" s="78"/>
      <c r="CI86" s="78"/>
      <c r="CJ86" s="78"/>
      <c r="CK86" s="78"/>
      <c r="CL86" s="78"/>
      <c r="CM86" s="78"/>
      <c r="CN86" s="78"/>
      <c r="CO86" s="78"/>
      <c r="CP86" s="78"/>
      <c r="CQ86" s="78"/>
      <c r="CR86" s="158"/>
    </row>
    <row r="87" spans="1:96" ht="18" customHeight="1" x14ac:dyDescent="0.4">
      <c r="A87" s="44"/>
      <c r="B87" s="198" t="s">
        <v>16306</v>
      </c>
      <c r="C87" s="46"/>
      <c r="D87" s="46"/>
      <c r="E87" s="46"/>
      <c r="F87" s="46"/>
      <c r="G87" s="46"/>
      <c r="H87" s="46"/>
      <c r="I87" s="46"/>
      <c r="J87" s="46"/>
      <c r="K87" s="46"/>
      <c r="L87" s="46"/>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c r="CL87" s="81"/>
      <c r="CM87" s="81"/>
      <c r="CN87" s="81"/>
      <c r="CO87" s="81"/>
      <c r="CP87" s="81"/>
      <c r="CQ87" s="81"/>
      <c r="CR87" s="158"/>
    </row>
    <row r="88" spans="1:96" ht="18" customHeight="1" x14ac:dyDescent="0.4">
      <c r="A88" s="44"/>
      <c r="B88" s="198" t="s">
        <v>16307</v>
      </c>
      <c r="C88" s="46"/>
      <c r="D88" s="46"/>
      <c r="E88" s="46"/>
      <c r="F88" s="46"/>
      <c r="G88" s="46"/>
      <c r="H88" s="46"/>
      <c r="I88" s="46"/>
      <c r="J88" s="46"/>
      <c r="K88" s="46"/>
      <c r="L88" s="46"/>
      <c r="M88" s="81"/>
      <c r="N88" s="81"/>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1"/>
      <c r="BR88" s="81"/>
      <c r="BS88" s="81"/>
      <c r="BT88" s="81"/>
      <c r="BU88" s="81"/>
      <c r="BV88" s="81"/>
      <c r="BW88" s="81"/>
      <c r="BX88" s="81"/>
      <c r="BY88" s="81"/>
      <c r="BZ88" s="81"/>
      <c r="CA88" s="81"/>
      <c r="CB88" s="81"/>
      <c r="CC88" s="81"/>
      <c r="CD88" s="81"/>
      <c r="CE88" s="81"/>
      <c r="CF88" s="81"/>
      <c r="CG88" s="81"/>
      <c r="CH88" s="81"/>
      <c r="CI88" s="81"/>
      <c r="CJ88" s="81"/>
      <c r="CK88" s="81"/>
      <c r="CL88" s="81"/>
      <c r="CM88" s="81"/>
      <c r="CN88" s="81"/>
      <c r="CO88" s="81"/>
      <c r="CP88" s="81"/>
      <c r="CQ88" s="81"/>
      <c r="CR88" s="158"/>
    </row>
    <row r="89" spans="1:96" ht="18" customHeight="1" x14ac:dyDescent="0.4">
      <c r="A89" s="45"/>
      <c r="B89" s="199" t="s">
        <v>16308</v>
      </c>
      <c r="C89" s="45"/>
      <c r="D89" s="45"/>
      <c r="E89" s="45"/>
      <c r="F89" s="45"/>
      <c r="G89" s="45"/>
      <c r="H89" s="45"/>
      <c r="I89" s="45"/>
      <c r="J89" s="45"/>
      <c r="K89" s="45"/>
      <c r="L89" s="45"/>
      <c r="M89" s="81"/>
      <c r="N89" s="81"/>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1"/>
      <c r="BQ89" s="81"/>
      <c r="BR89" s="81"/>
      <c r="BS89" s="81"/>
      <c r="BT89" s="81"/>
      <c r="BU89" s="81"/>
      <c r="BV89" s="81"/>
      <c r="BW89" s="81"/>
      <c r="BX89" s="81"/>
      <c r="BY89" s="81"/>
      <c r="BZ89" s="81"/>
      <c r="CA89" s="81"/>
      <c r="CB89" s="81"/>
      <c r="CC89" s="81"/>
      <c r="CD89" s="81"/>
      <c r="CE89" s="81"/>
      <c r="CF89" s="81"/>
      <c r="CG89" s="81"/>
      <c r="CH89" s="81"/>
      <c r="CI89" s="81"/>
      <c r="CJ89" s="81"/>
      <c r="CK89" s="81"/>
      <c r="CL89" s="81"/>
      <c r="CM89" s="81"/>
      <c r="CN89" s="81"/>
      <c r="CO89" s="81"/>
      <c r="CP89" s="81"/>
      <c r="CQ89" s="81"/>
      <c r="CR89" s="158"/>
    </row>
    <row r="90" spans="1:96" ht="18" customHeight="1" x14ac:dyDescent="0.3">
      <c r="A90" s="158"/>
      <c r="B90" s="198" t="s">
        <v>16309</v>
      </c>
      <c r="C90" s="158"/>
      <c r="D90" s="158"/>
      <c r="E90" s="158"/>
      <c r="F90" s="158"/>
      <c r="G90" s="158"/>
      <c r="H90" s="158"/>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c r="CD90" s="158"/>
      <c r="CE90" s="158"/>
      <c r="CF90" s="158"/>
      <c r="CG90" s="158"/>
      <c r="CH90" s="158"/>
      <c r="CI90" s="158"/>
      <c r="CJ90" s="158"/>
      <c r="CK90" s="158"/>
      <c r="CL90" s="158"/>
      <c r="CM90" s="158"/>
      <c r="CN90" s="158"/>
      <c r="CO90" s="158"/>
      <c r="CP90" s="158"/>
      <c r="CQ90" s="158"/>
      <c r="CR90" s="158"/>
    </row>
    <row r="91" spans="1:96" s="84" customFormat="1" ht="18" customHeight="1" x14ac:dyDescent="0.35">
      <c r="A91" s="158"/>
      <c r="B91" s="83" t="s">
        <v>16310</v>
      </c>
      <c r="C91" s="162" t="s">
        <v>16311</v>
      </c>
      <c r="D91" s="79" t="s">
        <v>16312</v>
      </c>
      <c r="E91" s="158"/>
      <c r="F91" s="158"/>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c r="CD91" s="158"/>
      <c r="CE91" s="158"/>
      <c r="CF91" s="158"/>
      <c r="CG91" s="158"/>
      <c r="CH91" s="158"/>
      <c r="CI91" s="158"/>
      <c r="CJ91" s="158"/>
      <c r="CK91" s="158"/>
      <c r="CL91" s="158"/>
      <c r="CM91" s="158"/>
      <c r="CN91" s="158"/>
      <c r="CO91" s="158"/>
      <c r="CP91" s="158"/>
      <c r="CQ91" s="158"/>
    </row>
    <row r="92" spans="1:96" s="86" customFormat="1" ht="18" customHeight="1" x14ac:dyDescent="0.35">
      <c r="A92" s="158"/>
      <c r="B92" s="83"/>
      <c r="C92" s="158"/>
      <c r="D92" s="79"/>
      <c r="E92" s="158"/>
      <c r="F92" s="158"/>
      <c r="G92" s="158"/>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8"/>
      <c r="AI92" s="158"/>
      <c r="AJ92" s="158"/>
      <c r="AK92" s="158"/>
      <c r="AL92" s="158"/>
      <c r="AM92" s="158"/>
      <c r="AN92" s="158"/>
      <c r="AO92" s="158"/>
      <c r="AP92" s="158"/>
      <c r="AQ92" s="158"/>
      <c r="AR92" s="158"/>
      <c r="AS92" s="158"/>
      <c r="AT92" s="158"/>
      <c r="AU92" s="158"/>
      <c r="AV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58"/>
      <c r="BS92" s="158"/>
      <c r="BT92" s="158"/>
      <c r="BU92" s="158"/>
      <c r="BV92" s="158"/>
      <c r="BW92" s="158"/>
      <c r="BX92" s="158"/>
      <c r="BY92" s="158"/>
      <c r="BZ92" s="158"/>
      <c r="CA92" s="158"/>
      <c r="CB92" s="158"/>
      <c r="CC92" s="158"/>
      <c r="CD92" s="158"/>
      <c r="CE92" s="158"/>
      <c r="CF92" s="158"/>
      <c r="CG92" s="158"/>
      <c r="CH92" s="158"/>
      <c r="CI92" s="158"/>
      <c r="CJ92" s="158"/>
      <c r="CK92" s="158"/>
      <c r="CL92" s="158"/>
      <c r="CM92" s="158"/>
      <c r="CN92" s="158"/>
      <c r="CO92" s="158"/>
      <c r="CP92" s="158"/>
      <c r="CQ92" s="158"/>
    </row>
    <row r="93" spans="1:96" ht="18" customHeight="1" x14ac:dyDescent="0.35">
      <c r="A93" s="158"/>
      <c r="B93" s="83"/>
      <c r="C93" s="158"/>
      <c r="D93" s="79"/>
      <c r="E93" s="158"/>
      <c r="F93" s="158"/>
      <c r="G93" s="158"/>
      <c r="H93" s="158"/>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8"/>
      <c r="BR93" s="158"/>
      <c r="BS93" s="158"/>
      <c r="BT93" s="158"/>
      <c r="BU93" s="158"/>
      <c r="BV93" s="158"/>
      <c r="BW93" s="158"/>
      <c r="BX93" s="158"/>
      <c r="BY93" s="158"/>
      <c r="BZ93" s="158"/>
      <c r="CA93" s="158"/>
      <c r="CB93" s="158"/>
      <c r="CC93" s="158"/>
      <c r="CD93" s="158"/>
      <c r="CE93" s="158"/>
      <c r="CF93" s="158"/>
      <c r="CG93" s="158"/>
      <c r="CH93" s="158"/>
      <c r="CI93" s="158"/>
      <c r="CJ93" s="158"/>
      <c r="CK93" s="158"/>
      <c r="CL93" s="158"/>
      <c r="CM93" s="158"/>
      <c r="CN93" s="158"/>
      <c r="CO93" s="158"/>
      <c r="CP93" s="158"/>
      <c r="CQ93" s="158"/>
      <c r="CR93" s="158"/>
    </row>
    <row r="94" spans="1:96" ht="18" customHeight="1" x14ac:dyDescent="0.35">
      <c r="A94" s="84"/>
      <c r="B94" s="85" t="s">
        <v>16313</v>
      </c>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c r="BJ94" s="84"/>
      <c r="BK94" s="84"/>
      <c r="BL94" s="84"/>
      <c r="BM94" s="84"/>
      <c r="BN94" s="84"/>
      <c r="BO94" s="84"/>
      <c r="BP94" s="84"/>
      <c r="BQ94" s="84"/>
      <c r="BR94" s="84"/>
      <c r="BS94" s="84"/>
      <c r="BT94" s="84"/>
      <c r="BU94" s="84"/>
      <c r="BV94" s="84"/>
      <c r="BW94" s="84"/>
      <c r="BX94" s="84"/>
      <c r="BY94" s="84"/>
      <c r="BZ94" s="84"/>
      <c r="CA94" s="84"/>
      <c r="CB94" s="84"/>
      <c r="CC94" s="84"/>
      <c r="CD94" s="84"/>
      <c r="CE94" s="84"/>
      <c r="CF94" s="84"/>
      <c r="CG94" s="84"/>
      <c r="CH94" s="84"/>
      <c r="CI94" s="84"/>
      <c r="CJ94" s="84"/>
      <c r="CK94" s="84"/>
      <c r="CL94" s="84"/>
      <c r="CM94" s="84"/>
      <c r="CN94" s="84"/>
      <c r="CO94" s="84"/>
      <c r="CP94" s="84"/>
      <c r="CQ94" s="84"/>
      <c r="CR94" s="158"/>
    </row>
    <row r="95" spans="1:96" ht="18" customHeight="1" x14ac:dyDescent="0.3">
      <c r="A95" s="86"/>
      <c r="B95" s="87"/>
      <c r="C95" s="86"/>
      <c r="D95" s="86">
        <v>2019</v>
      </c>
      <c r="E95" s="86">
        <v>2020</v>
      </c>
      <c r="F95" s="86">
        <v>2021</v>
      </c>
      <c r="G95" s="86">
        <v>2022</v>
      </c>
      <c r="H95" s="86">
        <v>2023</v>
      </c>
      <c r="I95" s="86">
        <v>2024</v>
      </c>
      <c r="J95" s="86">
        <v>2025</v>
      </c>
      <c r="K95" s="86">
        <v>2026</v>
      </c>
      <c r="L95" s="86">
        <v>2027</v>
      </c>
      <c r="M95" s="86">
        <v>2028</v>
      </c>
      <c r="N95" s="86">
        <v>2029</v>
      </c>
      <c r="O95" s="86">
        <v>2030</v>
      </c>
      <c r="P95" s="86">
        <v>2031</v>
      </c>
      <c r="Q95" s="86">
        <v>2032</v>
      </c>
      <c r="R95" s="86">
        <v>2033</v>
      </c>
      <c r="S95" s="86">
        <v>2034</v>
      </c>
      <c r="T95" s="86">
        <v>2035</v>
      </c>
      <c r="U95" s="86">
        <v>2036</v>
      </c>
      <c r="V95" s="86">
        <v>2037</v>
      </c>
      <c r="W95" s="86">
        <v>2038</v>
      </c>
      <c r="X95" s="86">
        <v>2039</v>
      </c>
      <c r="Y95" s="86">
        <v>2040</v>
      </c>
      <c r="Z95" s="86">
        <v>2041</v>
      </c>
      <c r="AA95" s="86">
        <v>2042</v>
      </c>
      <c r="AB95" s="86">
        <v>2043</v>
      </c>
      <c r="AC95" s="86">
        <v>2044</v>
      </c>
      <c r="AD95" s="86">
        <v>2045</v>
      </c>
      <c r="AE95" s="86">
        <v>2046</v>
      </c>
      <c r="AF95" s="86">
        <v>2047</v>
      </c>
      <c r="AG95" s="86">
        <v>2048</v>
      </c>
      <c r="AH95" s="86">
        <v>2049</v>
      </c>
      <c r="AI95" s="86">
        <v>2050</v>
      </c>
      <c r="AJ95" s="86">
        <v>2051</v>
      </c>
      <c r="AK95" s="86">
        <v>2052</v>
      </c>
      <c r="AL95" s="86">
        <v>2053</v>
      </c>
      <c r="AM95" s="86">
        <v>2054</v>
      </c>
      <c r="AN95" s="86">
        <v>2055</v>
      </c>
      <c r="AO95" s="86">
        <v>2056</v>
      </c>
      <c r="AP95" s="86">
        <v>2057</v>
      </c>
      <c r="AQ95" s="86">
        <v>2058</v>
      </c>
      <c r="AR95" s="86">
        <v>2059</v>
      </c>
      <c r="AS95" s="86">
        <v>2060</v>
      </c>
      <c r="AT95" s="86">
        <v>2061</v>
      </c>
      <c r="AU95" s="86">
        <v>2062</v>
      </c>
      <c r="AV95" s="86">
        <v>2063</v>
      </c>
      <c r="AW95" s="86">
        <v>2064</v>
      </c>
      <c r="AX95" s="86">
        <v>2065</v>
      </c>
      <c r="AY95" s="86">
        <v>2066</v>
      </c>
      <c r="AZ95" s="86">
        <v>2067</v>
      </c>
      <c r="BA95" s="86">
        <v>2068</v>
      </c>
      <c r="BB95" s="86">
        <v>2069</v>
      </c>
      <c r="BC95" s="86">
        <v>2070</v>
      </c>
      <c r="BD95" s="86">
        <v>2071</v>
      </c>
      <c r="BE95" s="86">
        <v>2072</v>
      </c>
      <c r="BF95" s="86">
        <v>2073</v>
      </c>
      <c r="BG95" s="86">
        <v>2074</v>
      </c>
      <c r="BH95" s="86">
        <v>2075</v>
      </c>
      <c r="BI95" s="86">
        <v>2076</v>
      </c>
      <c r="BJ95" s="86">
        <v>2077</v>
      </c>
      <c r="BK95" s="86">
        <v>2078</v>
      </c>
      <c r="BL95" s="86">
        <v>2079</v>
      </c>
      <c r="BM95" s="86">
        <v>2080</v>
      </c>
      <c r="BN95" s="86">
        <v>2081</v>
      </c>
      <c r="BO95" s="86">
        <v>2082</v>
      </c>
      <c r="BP95" s="86">
        <v>2083</v>
      </c>
      <c r="BQ95" s="86">
        <v>2084</v>
      </c>
      <c r="BR95" s="86">
        <v>2085</v>
      </c>
      <c r="BS95" s="86">
        <v>2086</v>
      </c>
      <c r="BT95" s="86">
        <v>2087</v>
      </c>
      <c r="BU95" s="86">
        <v>2088</v>
      </c>
      <c r="BV95" s="86">
        <v>2089</v>
      </c>
      <c r="BW95" s="86">
        <v>2090</v>
      </c>
      <c r="BX95" s="86">
        <v>2091</v>
      </c>
      <c r="BY95" s="86">
        <v>2092</v>
      </c>
      <c r="BZ95" s="86">
        <v>2093</v>
      </c>
      <c r="CA95" s="86">
        <v>2094</v>
      </c>
      <c r="CB95" s="86">
        <v>2095</v>
      </c>
      <c r="CC95" s="86">
        <v>2096</v>
      </c>
      <c r="CD95" s="86">
        <v>2097</v>
      </c>
      <c r="CE95" s="86">
        <v>2098</v>
      </c>
      <c r="CF95" s="86">
        <v>2099</v>
      </c>
      <c r="CG95" s="86">
        <v>2100</v>
      </c>
      <c r="CH95" s="158"/>
      <c r="CI95" s="158"/>
      <c r="CJ95" s="158"/>
      <c r="CK95" s="158"/>
      <c r="CL95" s="158"/>
      <c r="CM95" s="158"/>
      <c r="CN95" s="158"/>
      <c r="CO95" s="158"/>
      <c r="CP95" s="158"/>
      <c r="CQ95" s="86"/>
      <c r="CR95" s="158"/>
    </row>
    <row r="96" spans="1:96" ht="18" customHeight="1" x14ac:dyDescent="0.35">
      <c r="A96" s="158"/>
      <c r="B96" s="158" t="s">
        <v>16314</v>
      </c>
      <c r="C96" s="158"/>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64"/>
      <c r="AF96" s="164"/>
      <c r="AG96" s="164"/>
      <c r="AH96" s="164"/>
      <c r="AI96" s="164"/>
      <c r="AJ96" s="164"/>
      <c r="AK96" s="164"/>
      <c r="AL96" s="164"/>
      <c r="AM96" s="164"/>
      <c r="AN96" s="164"/>
      <c r="AO96" s="164"/>
      <c r="AP96" s="164"/>
      <c r="AQ96" s="164"/>
      <c r="AR96" s="164"/>
      <c r="AS96" s="164"/>
      <c r="AT96" s="164"/>
      <c r="AU96" s="164"/>
      <c r="AV96" s="164"/>
      <c r="AW96" s="164"/>
      <c r="AX96" s="164"/>
      <c r="AY96" s="164"/>
      <c r="AZ96" s="164"/>
      <c r="BA96" s="164"/>
      <c r="BB96" s="164"/>
      <c r="BC96" s="164"/>
      <c r="BD96" s="164"/>
      <c r="BE96" s="164"/>
      <c r="BF96" s="164"/>
      <c r="BG96" s="164"/>
      <c r="BH96" s="164"/>
      <c r="BI96" s="164"/>
      <c r="BJ96" s="164"/>
      <c r="BK96" s="164"/>
      <c r="BL96" s="164"/>
      <c r="BM96" s="164"/>
      <c r="BN96" s="164"/>
      <c r="BO96" s="164"/>
      <c r="BP96" s="164"/>
      <c r="BQ96" s="164"/>
      <c r="BR96" s="164"/>
      <c r="BS96" s="164"/>
      <c r="BT96" s="164"/>
      <c r="BU96" s="164"/>
      <c r="BV96" s="164"/>
      <c r="BW96" s="164"/>
      <c r="BX96" s="164"/>
      <c r="BY96" s="164"/>
      <c r="BZ96" s="164"/>
      <c r="CA96" s="164"/>
      <c r="CB96" s="164"/>
      <c r="CC96" s="164"/>
      <c r="CD96" s="164"/>
      <c r="CE96" s="164"/>
      <c r="CF96" s="164"/>
      <c r="CG96" s="164"/>
      <c r="CH96" s="158"/>
      <c r="CI96" s="158"/>
      <c r="CJ96" s="158"/>
      <c r="CK96" s="158"/>
      <c r="CL96" s="158"/>
      <c r="CM96" s="158"/>
      <c r="CN96" s="158"/>
      <c r="CO96" s="158"/>
      <c r="CP96" s="158"/>
      <c r="CQ96" s="79"/>
      <c r="CR96" s="158"/>
    </row>
    <row r="97" spans="1:96" ht="15" customHeight="1" x14ac:dyDescent="0.3">
      <c r="A97" s="158"/>
      <c r="B97" s="123" t="s">
        <v>16315</v>
      </c>
      <c r="C97" s="158"/>
      <c r="D97" s="156">
        <v>0.22110454545454772</v>
      </c>
      <c r="E97" s="88">
        <v>0.12300000000000001</v>
      </c>
      <c r="F97" s="88">
        <v>9.98E-2</v>
      </c>
      <c r="G97" s="88">
        <v>7.6600000000000001E-2</v>
      </c>
      <c r="H97" s="88">
        <v>5.3399999999999996E-2</v>
      </c>
      <c r="I97" s="88">
        <v>3.0199999999999991E-2</v>
      </c>
      <c r="J97" s="88">
        <v>6.9999999999999993E-3</v>
      </c>
      <c r="K97" s="88">
        <v>5.62E-3</v>
      </c>
      <c r="L97" s="88">
        <v>4.2400000000000007E-3</v>
      </c>
      <c r="M97" s="88">
        <v>2.860000000000001E-3</v>
      </c>
      <c r="N97" s="88">
        <v>1.4800000000000013E-3</v>
      </c>
      <c r="O97" s="88">
        <v>1E-4</v>
      </c>
      <c r="P97" s="88">
        <v>0</v>
      </c>
      <c r="Q97" s="88">
        <v>0</v>
      </c>
      <c r="R97" s="88">
        <v>0</v>
      </c>
      <c r="S97" s="88">
        <v>0</v>
      </c>
      <c r="T97" s="88">
        <v>0</v>
      </c>
      <c r="U97" s="88">
        <v>0</v>
      </c>
      <c r="V97" s="88">
        <v>0</v>
      </c>
      <c r="W97" s="88">
        <v>0</v>
      </c>
      <c r="X97" s="88">
        <v>0</v>
      </c>
      <c r="Y97" s="88">
        <v>0</v>
      </c>
      <c r="Z97" s="88">
        <v>0</v>
      </c>
      <c r="AA97" s="88">
        <v>0</v>
      </c>
      <c r="AB97" s="88">
        <v>0</v>
      </c>
      <c r="AC97" s="88">
        <v>0</v>
      </c>
      <c r="AD97" s="88">
        <v>0</v>
      </c>
      <c r="AE97" s="88">
        <v>0</v>
      </c>
      <c r="AF97" s="88">
        <v>0</v>
      </c>
      <c r="AG97" s="88">
        <v>0</v>
      </c>
      <c r="AH97" s="88">
        <v>0</v>
      </c>
      <c r="AI97" s="88">
        <v>0</v>
      </c>
      <c r="AJ97" s="88">
        <v>0</v>
      </c>
      <c r="AK97" s="88">
        <v>0</v>
      </c>
      <c r="AL97" s="88">
        <v>0</v>
      </c>
      <c r="AM97" s="88">
        <v>0</v>
      </c>
      <c r="AN97" s="88">
        <v>0</v>
      </c>
      <c r="AO97" s="88">
        <v>0</v>
      </c>
      <c r="AP97" s="88">
        <v>0</v>
      </c>
      <c r="AQ97" s="88">
        <v>0</v>
      </c>
      <c r="AR97" s="88">
        <v>0</v>
      </c>
      <c r="AS97" s="88">
        <v>0</v>
      </c>
      <c r="AT97" s="88">
        <v>0</v>
      </c>
      <c r="AU97" s="88">
        <v>0</v>
      </c>
      <c r="AV97" s="88">
        <v>0</v>
      </c>
      <c r="AW97" s="88">
        <v>0</v>
      </c>
      <c r="AX97" s="88">
        <v>0</v>
      </c>
      <c r="AY97" s="88">
        <v>0</v>
      </c>
      <c r="AZ97" s="88">
        <v>0</v>
      </c>
      <c r="BA97" s="88">
        <v>0</v>
      </c>
      <c r="BB97" s="88">
        <v>0</v>
      </c>
      <c r="BC97" s="88">
        <v>0</v>
      </c>
      <c r="BD97" s="88">
        <v>0</v>
      </c>
      <c r="BE97" s="88">
        <v>0</v>
      </c>
      <c r="BF97" s="88">
        <v>0</v>
      </c>
      <c r="BG97" s="88">
        <v>0</v>
      </c>
      <c r="BH97" s="88">
        <v>0</v>
      </c>
      <c r="BI97" s="88">
        <v>0</v>
      </c>
      <c r="BJ97" s="88">
        <v>0</v>
      </c>
      <c r="BK97" s="88">
        <v>0</v>
      </c>
      <c r="BL97" s="88">
        <v>0</v>
      </c>
      <c r="BM97" s="88">
        <v>0</v>
      </c>
      <c r="BN97" s="88">
        <v>0</v>
      </c>
      <c r="BO97" s="88">
        <v>0</v>
      </c>
      <c r="BP97" s="88">
        <v>0</v>
      </c>
      <c r="BQ97" s="88">
        <v>0</v>
      </c>
      <c r="BR97" s="88">
        <v>0</v>
      </c>
      <c r="BS97" s="88">
        <v>0</v>
      </c>
      <c r="BT97" s="88">
        <v>0</v>
      </c>
      <c r="BU97" s="88">
        <v>0</v>
      </c>
      <c r="BV97" s="88">
        <v>0</v>
      </c>
      <c r="BW97" s="88">
        <v>0</v>
      </c>
      <c r="BX97" s="88">
        <v>0</v>
      </c>
      <c r="BY97" s="88">
        <v>0</v>
      </c>
      <c r="BZ97" s="88">
        <v>0</v>
      </c>
      <c r="CA97" s="88">
        <v>0</v>
      </c>
      <c r="CB97" s="88">
        <v>0</v>
      </c>
      <c r="CC97" s="88">
        <v>0</v>
      </c>
      <c r="CD97" s="88">
        <v>0</v>
      </c>
      <c r="CE97" s="88">
        <v>0</v>
      </c>
      <c r="CF97" s="88">
        <v>0</v>
      </c>
      <c r="CG97" s="88">
        <v>0</v>
      </c>
      <c r="CH97" s="158"/>
      <c r="CI97" s="158"/>
      <c r="CJ97" s="158"/>
      <c r="CK97" s="158"/>
      <c r="CL97" s="158"/>
      <c r="CM97" s="158"/>
      <c r="CN97" s="158"/>
      <c r="CO97" s="158"/>
      <c r="CP97" s="158"/>
      <c r="CQ97" s="158"/>
      <c r="CR97" s="158"/>
    </row>
    <row r="98" spans="1:96" ht="15" customHeight="1" x14ac:dyDescent="0.3">
      <c r="A98" s="158"/>
      <c r="B98" s="97" t="s">
        <v>16316</v>
      </c>
      <c r="C98" s="158"/>
      <c r="D98" s="156">
        <v>0.88642272727271632</v>
      </c>
      <c r="E98" s="88">
        <v>0.48599999999999999</v>
      </c>
      <c r="F98" s="88">
        <v>0.39979999999999999</v>
      </c>
      <c r="G98" s="88">
        <v>0.31359999999999999</v>
      </c>
      <c r="H98" s="88">
        <v>0.22739999999999999</v>
      </c>
      <c r="I98" s="88">
        <v>0.14119999999999999</v>
      </c>
      <c r="J98" s="88">
        <v>5.5E-2</v>
      </c>
      <c r="K98" s="88">
        <v>4.4020000000000004E-2</v>
      </c>
      <c r="L98" s="88">
        <v>3.304E-2</v>
      </c>
      <c r="M98" s="88">
        <v>2.206E-2</v>
      </c>
      <c r="N98" s="88">
        <v>1.108E-2</v>
      </c>
      <c r="O98" s="88">
        <v>1E-4</v>
      </c>
      <c r="P98" s="88">
        <v>0</v>
      </c>
      <c r="Q98" s="88">
        <v>0</v>
      </c>
      <c r="R98" s="88">
        <v>0</v>
      </c>
      <c r="S98" s="88">
        <v>0</v>
      </c>
      <c r="T98" s="88">
        <v>0</v>
      </c>
      <c r="U98" s="88">
        <v>0</v>
      </c>
      <c r="V98" s="88">
        <v>0</v>
      </c>
      <c r="W98" s="88">
        <v>0</v>
      </c>
      <c r="X98" s="88">
        <v>0</v>
      </c>
      <c r="Y98" s="88">
        <v>0</v>
      </c>
      <c r="Z98" s="88">
        <v>0</v>
      </c>
      <c r="AA98" s="88">
        <v>0</v>
      </c>
      <c r="AB98" s="88">
        <v>0</v>
      </c>
      <c r="AC98" s="88">
        <v>0</v>
      </c>
      <c r="AD98" s="88">
        <v>0</v>
      </c>
      <c r="AE98" s="88">
        <v>0</v>
      </c>
      <c r="AF98" s="88">
        <v>0</v>
      </c>
      <c r="AG98" s="88">
        <v>0</v>
      </c>
      <c r="AH98" s="88">
        <v>0</v>
      </c>
      <c r="AI98" s="88">
        <v>0</v>
      </c>
      <c r="AJ98" s="88">
        <v>0</v>
      </c>
      <c r="AK98" s="88">
        <v>0</v>
      </c>
      <c r="AL98" s="88">
        <v>0</v>
      </c>
      <c r="AM98" s="88">
        <v>0</v>
      </c>
      <c r="AN98" s="88">
        <v>0</v>
      </c>
      <c r="AO98" s="88">
        <v>0</v>
      </c>
      <c r="AP98" s="88">
        <v>0</v>
      </c>
      <c r="AQ98" s="88">
        <v>0</v>
      </c>
      <c r="AR98" s="88">
        <v>0</v>
      </c>
      <c r="AS98" s="88">
        <v>0</v>
      </c>
      <c r="AT98" s="88">
        <v>0</v>
      </c>
      <c r="AU98" s="88">
        <v>0</v>
      </c>
      <c r="AV98" s="88">
        <v>0</v>
      </c>
      <c r="AW98" s="88">
        <v>0</v>
      </c>
      <c r="AX98" s="88">
        <v>0</v>
      </c>
      <c r="AY98" s="88">
        <v>0</v>
      </c>
      <c r="AZ98" s="88">
        <v>0</v>
      </c>
      <c r="BA98" s="88">
        <v>0</v>
      </c>
      <c r="BB98" s="88">
        <v>0</v>
      </c>
      <c r="BC98" s="88">
        <v>0</v>
      </c>
      <c r="BD98" s="88">
        <v>0</v>
      </c>
      <c r="BE98" s="88">
        <v>0</v>
      </c>
      <c r="BF98" s="88">
        <v>0</v>
      </c>
      <c r="BG98" s="88">
        <v>0</v>
      </c>
      <c r="BH98" s="88">
        <v>0</v>
      </c>
      <c r="BI98" s="88">
        <v>0</v>
      </c>
      <c r="BJ98" s="88">
        <v>0</v>
      </c>
      <c r="BK98" s="88">
        <v>0</v>
      </c>
      <c r="BL98" s="88">
        <v>0</v>
      </c>
      <c r="BM98" s="88">
        <v>0</v>
      </c>
      <c r="BN98" s="88">
        <v>0</v>
      </c>
      <c r="BO98" s="88">
        <v>0</v>
      </c>
      <c r="BP98" s="88">
        <v>0</v>
      </c>
      <c r="BQ98" s="88">
        <v>0</v>
      </c>
      <c r="BR98" s="88">
        <v>0</v>
      </c>
      <c r="BS98" s="88">
        <v>0</v>
      </c>
      <c r="BT98" s="88">
        <v>0</v>
      </c>
      <c r="BU98" s="88">
        <v>0</v>
      </c>
      <c r="BV98" s="88">
        <v>0</v>
      </c>
      <c r="BW98" s="88">
        <v>0</v>
      </c>
      <c r="BX98" s="88">
        <v>0</v>
      </c>
      <c r="BY98" s="88">
        <v>0</v>
      </c>
      <c r="BZ98" s="88">
        <v>0</v>
      </c>
      <c r="CA98" s="88">
        <v>0</v>
      </c>
      <c r="CB98" s="88">
        <v>0</v>
      </c>
      <c r="CC98" s="88">
        <v>0</v>
      </c>
      <c r="CD98" s="88">
        <v>0</v>
      </c>
      <c r="CE98" s="88">
        <v>0</v>
      </c>
      <c r="CF98" s="88">
        <v>0</v>
      </c>
      <c r="CG98" s="88">
        <v>0</v>
      </c>
      <c r="CH98" s="158"/>
      <c r="CI98" s="158"/>
      <c r="CJ98" s="158"/>
      <c r="CK98" s="158"/>
      <c r="CL98" s="158"/>
      <c r="CM98" s="158"/>
      <c r="CN98" s="158"/>
      <c r="CO98" s="158"/>
      <c r="CP98" s="158"/>
      <c r="CQ98" s="158"/>
      <c r="CR98" s="158"/>
    </row>
    <row r="99" spans="1:96" ht="15" customHeight="1" x14ac:dyDescent="0.3">
      <c r="A99" s="158"/>
      <c r="B99" s="97" t="s">
        <v>16317</v>
      </c>
      <c r="C99" s="158"/>
      <c r="D99" s="156">
        <v>0.56428636363636997</v>
      </c>
      <c r="E99" s="88">
        <v>0.30299999999999999</v>
      </c>
      <c r="F99" s="88">
        <v>0.25440000000000002</v>
      </c>
      <c r="G99" s="88">
        <v>0.20580000000000001</v>
      </c>
      <c r="H99" s="88">
        <v>0.15720000000000001</v>
      </c>
      <c r="I99" s="88">
        <v>0.1086</v>
      </c>
      <c r="J99" s="88">
        <v>0.06</v>
      </c>
      <c r="K99" s="88">
        <v>4.802E-2</v>
      </c>
      <c r="L99" s="88">
        <v>3.6040000000000003E-2</v>
      </c>
      <c r="M99" s="88">
        <v>2.4060000000000005E-2</v>
      </c>
      <c r="N99" s="88">
        <v>1.2080000000000006E-2</v>
      </c>
      <c r="O99" s="88">
        <v>1E-4</v>
      </c>
      <c r="P99" s="88">
        <v>0</v>
      </c>
      <c r="Q99" s="88">
        <v>0</v>
      </c>
      <c r="R99" s="88">
        <v>0</v>
      </c>
      <c r="S99" s="88">
        <v>0</v>
      </c>
      <c r="T99" s="88">
        <v>0</v>
      </c>
      <c r="U99" s="88">
        <v>0</v>
      </c>
      <c r="V99" s="88">
        <v>0</v>
      </c>
      <c r="W99" s="88">
        <v>0</v>
      </c>
      <c r="X99" s="88">
        <v>0</v>
      </c>
      <c r="Y99" s="88">
        <v>0</v>
      </c>
      <c r="Z99" s="88">
        <v>0</v>
      </c>
      <c r="AA99" s="88">
        <v>0</v>
      </c>
      <c r="AB99" s="88">
        <v>0</v>
      </c>
      <c r="AC99" s="88">
        <v>0</v>
      </c>
      <c r="AD99" s="88">
        <v>0</v>
      </c>
      <c r="AE99" s="88">
        <v>0</v>
      </c>
      <c r="AF99" s="88">
        <v>0</v>
      </c>
      <c r="AG99" s="88">
        <v>0</v>
      </c>
      <c r="AH99" s="88">
        <v>0</v>
      </c>
      <c r="AI99" s="88">
        <v>0</v>
      </c>
      <c r="AJ99" s="88">
        <v>0</v>
      </c>
      <c r="AK99" s="88">
        <v>0</v>
      </c>
      <c r="AL99" s="88">
        <v>0</v>
      </c>
      <c r="AM99" s="88">
        <v>0</v>
      </c>
      <c r="AN99" s="88">
        <v>0</v>
      </c>
      <c r="AO99" s="88">
        <v>0</v>
      </c>
      <c r="AP99" s="88">
        <v>0</v>
      </c>
      <c r="AQ99" s="88">
        <v>0</v>
      </c>
      <c r="AR99" s="88">
        <v>0</v>
      </c>
      <c r="AS99" s="88">
        <v>0</v>
      </c>
      <c r="AT99" s="88">
        <v>0</v>
      </c>
      <c r="AU99" s="88">
        <v>0</v>
      </c>
      <c r="AV99" s="88">
        <v>0</v>
      </c>
      <c r="AW99" s="88">
        <v>0</v>
      </c>
      <c r="AX99" s="88">
        <v>0</v>
      </c>
      <c r="AY99" s="88">
        <v>0</v>
      </c>
      <c r="AZ99" s="88">
        <v>0</v>
      </c>
      <c r="BA99" s="88">
        <v>0</v>
      </c>
      <c r="BB99" s="88">
        <v>0</v>
      </c>
      <c r="BC99" s="88">
        <v>0</v>
      </c>
      <c r="BD99" s="88">
        <v>0</v>
      </c>
      <c r="BE99" s="88">
        <v>0</v>
      </c>
      <c r="BF99" s="88">
        <v>0</v>
      </c>
      <c r="BG99" s="88">
        <v>0</v>
      </c>
      <c r="BH99" s="88">
        <v>0</v>
      </c>
      <c r="BI99" s="88">
        <v>0</v>
      </c>
      <c r="BJ99" s="88">
        <v>0</v>
      </c>
      <c r="BK99" s="88">
        <v>0</v>
      </c>
      <c r="BL99" s="88">
        <v>0</v>
      </c>
      <c r="BM99" s="88">
        <v>0</v>
      </c>
      <c r="BN99" s="88">
        <v>0</v>
      </c>
      <c r="BO99" s="88">
        <v>0</v>
      </c>
      <c r="BP99" s="88">
        <v>0</v>
      </c>
      <c r="BQ99" s="88">
        <v>0</v>
      </c>
      <c r="BR99" s="88">
        <v>0</v>
      </c>
      <c r="BS99" s="88">
        <v>0</v>
      </c>
      <c r="BT99" s="88">
        <v>0</v>
      </c>
      <c r="BU99" s="88">
        <v>0</v>
      </c>
      <c r="BV99" s="88">
        <v>0</v>
      </c>
      <c r="BW99" s="88">
        <v>0</v>
      </c>
      <c r="BX99" s="88">
        <v>0</v>
      </c>
      <c r="BY99" s="88">
        <v>0</v>
      </c>
      <c r="BZ99" s="88">
        <v>0</v>
      </c>
      <c r="CA99" s="88">
        <v>0</v>
      </c>
      <c r="CB99" s="88">
        <v>0</v>
      </c>
      <c r="CC99" s="88">
        <v>0</v>
      </c>
      <c r="CD99" s="88">
        <v>0</v>
      </c>
      <c r="CE99" s="88">
        <v>0</v>
      </c>
      <c r="CF99" s="88">
        <v>0</v>
      </c>
      <c r="CG99" s="88">
        <v>0</v>
      </c>
      <c r="CH99" s="158"/>
      <c r="CI99" s="158"/>
      <c r="CJ99" s="158"/>
      <c r="CK99" s="158"/>
      <c r="CL99" s="158"/>
      <c r="CM99" s="158"/>
      <c r="CN99" s="158"/>
      <c r="CO99" s="158"/>
      <c r="CP99" s="158"/>
      <c r="CQ99" s="158"/>
      <c r="CR99" s="158"/>
    </row>
    <row r="100" spans="1:96" s="78" customFormat="1" ht="18" customHeight="1" x14ac:dyDescent="0.4">
      <c r="A100" s="158"/>
      <c r="B100" s="97" t="s">
        <v>16311</v>
      </c>
      <c r="C100" s="158"/>
      <c r="D100" s="156">
        <v>0.56633181818181555</v>
      </c>
      <c r="E100" s="88">
        <v>0.318</v>
      </c>
      <c r="F100" s="88">
        <v>0.25559999999999999</v>
      </c>
      <c r="G100" s="88">
        <v>0.19319999999999998</v>
      </c>
      <c r="H100" s="88">
        <v>0.13079999999999997</v>
      </c>
      <c r="I100" s="88">
        <v>6.8399999999999975E-2</v>
      </c>
      <c r="J100" s="88">
        <v>6.0000000000000001E-3</v>
      </c>
      <c r="K100" s="88">
        <v>4.8199999999999996E-3</v>
      </c>
      <c r="L100" s="88">
        <v>3.6399999999999996E-3</v>
      </c>
      <c r="M100" s="88">
        <v>2.4599999999999995E-3</v>
      </c>
      <c r="N100" s="88">
        <v>1.2799999999999995E-3</v>
      </c>
      <c r="O100" s="88">
        <v>1E-4</v>
      </c>
      <c r="P100" s="88">
        <v>0</v>
      </c>
      <c r="Q100" s="88">
        <v>0</v>
      </c>
      <c r="R100" s="88">
        <v>0</v>
      </c>
      <c r="S100" s="88">
        <v>0</v>
      </c>
      <c r="T100" s="88">
        <v>0</v>
      </c>
      <c r="U100" s="88">
        <v>0</v>
      </c>
      <c r="V100" s="88">
        <v>0</v>
      </c>
      <c r="W100" s="88">
        <v>0</v>
      </c>
      <c r="X100" s="88">
        <v>0</v>
      </c>
      <c r="Y100" s="88">
        <v>0</v>
      </c>
      <c r="Z100" s="88">
        <v>0</v>
      </c>
      <c r="AA100" s="88">
        <v>0</v>
      </c>
      <c r="AB100" s="88">
        <v>0</v>
      </c>
      <c r="AC100" s="88">
        <v>0</v>
      </c>
      <c r="AD100" s="88">
        <v>0</v>
      </c>
      <c r="AE100" s="88">
        <v>0</v>
      </c>
      <c r="AF100" s="88">
        <v>0</v>
      </c>
      <c r="AG100" s="88">
        <v>0</v>
      </c>
      <c r="AH100" s="88">
        <v>0</v>
      </c>
      <c r="AI100" s="88">
        <v>0</v>
      </c>
      <c r="AJ100" s="88">
        <v>0</v>
      </c>
      <c r="AK100" s="88">
        <v>0</v>
      </c>
      <c r="AL100" s="88">
        <v>0</v>
      </c>
      <c r="AM100" s="88">
        <v>0</v>
      </c>
      <c r="AN100" s="88">
        <v>0</v>
      </c>
      <c r="AO100" s="88">
        <v>0</v>
      </c>
      <c r="AP100" s="88">
        <v>0</v>
      </c>
      <c r="AQ100" s="88">
        <v>0</v>
      </c>
      <c r="AR100" s="88">
        <v>0</v>
      </c>
      <c r="AS100" s="88">
        <v>0</v>
      </c>
      <c r="AT100" s="88">
        <v>0</v>
      </c>
      <c r="AU100" s="88">
        <v>0</v>
      </c>
      <c r="AV100" s="88">
        <v>0</v>
      </c>
      <c r="AW100" s="88">
        <v>0</v>
      </c>
      <c r="AX100" s="88">
        <v>0</v>
      </c>
      <c r="AY100" s="88">
        <v>0</v>
      </c>
      <c r="AZ100" s="88">
        <v>0</v>
      </c>
      <c r="BA100" s="88">
        <v>0</v>
      </c>
      <c r="BB100" s="88">
        <v>0</v>
      </c>
      <c r="BC100" s="88">
        <v>0</v>
      </c>
      <c r="BD100" s="88">
        <v>0</v>
      </c>
      <c r="BE100" s="88">
        <v>0</v>
      </c>
      <c r="BF100" s="88">
        <v>0</v>
      </c>
      <c r="BG100" s="88">
        <v>0</v>
      </c>
      <c r="BH100" s="88">
        <v>0</v>
      </c>
      <c r="BI100" s="88">
        <v>0</v>
      </c>
      <c r="BJ100" s="88">
        <v>0</v>
      </c>
      <c r="BK100" s="88">
        <v>0</v>
      </c>
      <c r="BL100" s="88">
        <v>0</v>
      </c>
      <c r="BM100" s="88">
        <v>0</v>
      </c>
      <c r="BN100" s="88">
        <v>0</v>
      </c>
      <c r="BO100" s="88">
        <v>0</v>
      </c>
      <c r="BP100" s="88">
        <v>0</v>
      </c>
      <c r="BQ100" s="88">
        <v>0</v>
      </c>
      <c r="BR100" s="88">
        <v>0</v>
      </c>
      <c r="BS100" s="88">
        <v>0</v>
      </c>
      <c r="BT100" s="88">
        <v>0</v>
      </c>
      <c r="BU100" s="88">
        <v>0</v>
      </c>
      <c r="BV100" s="88">
        <v>0</v>
      </c>
      <c r="BW100" s="88">
        <v>0</v>
      </c>
      <c r="BX100" s="88">
        <v>0</v>
      </c>
      <c r="BY100" s="88">
        <v>0</v>
      </c>
      <c r="BZ100" s="88">
        <v>0</v>
      </c>
      <c r="CA100" s="88">
        <v>0</v>
      </c>
      <c r="CB100" s="88">
        <v>0</v>
      </c>
      <c r="CC100" s="88">
        <v>0</v>
      </c>
      <c r="CD100" s="88">
        <v>0</v>
      </c>
      <c r="CE100" s="88">
        <v>0</v>
      </c>
      <c r="CF100" s="88">
        <v>0</v>
      </c>
      <c r="CG100" s="88">
        <v>0</v>
      </c>
      <c r="CQ100" s="158"/>
    </row>
    <row r="101" spans="1:96" ht="15" customHeight="1" x14ac:dyDescent="0.3">
      <c r="A101" s="158"/>
      <c r="B101" s="97" t="s">
        <v>16318</v>
      </c>
      <c r="C101" s="158"/>
      <c r="D101" s="156">
        <v>0.18428636363636386</v>
      </c>
      <c r="E101" s="88">
        <v>0.10400000000000001</v>
      </c>
      <c r="F101" s="88">
        <v>8.3220000000000016E-2</v>
      </c>
      <c r="G101" s="88">
        <v>6.2440000000000016E-2</v>
      </c>
      <c r="H101" s="88">
        <v>4.1660000000000016E-2</v>
      </c>
      <c r="I101" s="88">
        <v>2.0880000000000017E-2</v>
      </c>
      <c r="J101" s="88">
        <v>1E-4</v>
      </c>
      <c r="K101" s="88">
        <v>1E-4</v>
      </c>
      <c r="L101" s="88">
        <v>1E-4</v>
      </c>
      <c r="M101" s="88">
        <v>1E-4</v>
      </c>
      <c r="N101" s="88">
        <v>1E-4</v>
      </c>
      <c r="O101" s="88">
        <v>1E-4</v>
      </c>
      <c r="P101" s="88">
        <v>0</v>
      </c>
      <c r="Q101" s="88">
        <v>0</v>
      </c>
      <c r="R101" s="88">
        <v>0</v>
      </c>
      <c r="S101" s="88">
        <v>0</v>
      </c>
      <c r="T101" s="88">
        <v>0</v>
      </c>
      <c r="U101" s="88">
        <v>0</v>
      </c>
      <c r="V101" s="88">
        <v>0</v>
      </c>
      <c r="W101" s="88">
        <v>0</v>
      </c>
      <c r="X101" s="88">
        <v>0</v>
      </c>
      <c r="Y101" s="88">
        <v>0</v>
      </c>
      <c r="Z101" s="88">
        <v>0</v>
      </c>
      <c r="AA101" s="88">
        <v>0</v>
      </c>
      <c r="AB101" s="88">
        <v>0</v>
      </c>
      <c r="AC101" s="88">
        <v>0</v>
      </c>
      <c r="AD101" s="88">
        <v>0</v>
      </c>
      <c r="AE101" s="88">
        <v>0</v>
      </c>
      <c r="AF101" s="88">
        <v>0</v>
      </c>
      <c r="AG101" s="88">
        <v>0</v>
      </c>
      <c r="AH101" s="88">
        <v>0</v>
      </c>
      <c r="AI101" s="88">
        <v>0</v>
      </c>
      <c r="AJ101" s="88">
        <v>0</v>
      </c>
      <c r="AK101" s="88">
        <v>0</v>
      </c>
      <c r="AL101" s="88">
        <v>0</v>
      </c>
      <c r="AM101" s="88">
        <v>0</v>
      </c>
      <c r="AN101" s="88">
        <v>0</v>
      </c>
      <c r="AO101" s="88">
        <v>0</v>
      </c>
      <c r="AP101" s="88">
        <v>0</v>
      </c>
      <c r="AQ101" s="88">
        <v>0</v>
      </c>
      <c r="AR101" s="88">
        <v>0</v>
      </c>
      <c r="AS101" s="88">
        <v>0</v>
      </c>
      <c r="AT101" s="88">
        <v>0</v>
      </c>
      <c r="AU101" s="88">
        <v>0</v>
      </c>
      <c r="AV101" s="88">
        <v>0</v>
      </c>
      <c r="AW101" s="88">
        <v>0</v>
      </c>
      <c r="AX101" s="88">
        <v>0</v>
      </c>
      <c r="AY101" s="88">
        <v>0</v>
      </c>
      <c r="AZ101" s="88">
        <v>0</v>
      </c>
      <c r="BA101" s="88">
        <v>0</v>
      </c>
      <c r="BB101" s="88">
        <v>0</v>
      </c>
      <c r="BC101" s="88">
        <v>0</v>
      </c>
      <c r="BD101" s="88">
        <v>0</v>
      </c>
      <c r="BE101" s="88">
        <v>0</v>
      </c>
      <c r="BF101" s="88">
        <v>0</v>
      </c>
      <c r="BG101" s="88">
        <v>0</v>
      </c>
      <c r="BH101" s="88">
        <v>0</v>
      </c>
      <c r="BI101" s="88">
        <v>0</v>
      </c>
      <c r="BJ101" s="88">
        <v>0</v>
      </c>
      <c r="BK101" s="88">
        <v>0</v>
      </c>
      <c r="BL101" s="88">
        <v>0</v>
      </c>
      <c r="BM101" s="88">
        <v>0</v>
      </c>
      <c r="BN101" s="88">
        <v>0</v>
      </c>
      <c r="BO101" s="88">
        <v>0</v>
      </c>
      <c r="BP101" s="88">
        <v>0</v>
      </c>
      <c r="BQ101" s="88">
        <v>0</v>
      </c>
      <c r="BR101" s="88">
        <v>0</v>
      </c>
      <c r="BS101" s="88">
        <v>0</v>
      </c>
      <c r="BT101" s="88">
        <v>0</v>
      </c>
      <c r="BU101" s="88">
        <v>0</v>
      </c>
      <c r="BV101" s="88">
        <v>0</v>
      </c>
      <c r="BW101" s="88">
        <v>0</v>
      </c>
      <c r="BX101" s="88">
        <v>0</v>
      </c>
      <c r="BY101" s="88">
        <v>0</v>
      </c>
      <c r="BZ101" s="88">
        <v>0</v>
      </c>
      <c r="CA101" s="88">
        <v>0</v>
      </c>
      <c r="CB101" s="88">
        <v>0</v>
      </c>
      <c r="CC101" s="88">
        <v>0</v>
      </c>
      <c r="CD101" s="88">
        <v>0</v>
      </c>
      <c r="CE101" s="88">
        <v>0</v>
      </c>
      <c r="CF101" s="88">
        <v>0</v>
      </c>
      <c r="CG101" s="88">
        <v>0</v>
      </c>
      <c r="CH101" s="158"/>
      <c r="CI101" s="158"/>
      <c r="CJ101" s="158"/>
      <c r="CK101" s="158"/>
      <c r="CL101" s="158"/>
      <c r="CM101" s="158"/>
      <c r="CN101" s="158"/>
      <c r="CO101" s="158"/>
      <c r="CP101" s="158"/>
      <c r="CQ101" s="158"/>
      <c r="CR101" s="158"/>
    </row>
    <row r="102" spans="1:96" ht="18" customHeight="1" x14ac:dyDescent="0.3">
      <c r="A102" s="158"/>
      <c r="B102" s="97" t="s">
        <v>16319</v>
      </c>
      <c r="C102" s="158"/>
      <c r="D102" s="156">
        <v>0.10805909090909083</v>
      </c>
      <c r="E102" s="88">
        <v>6.0999999999999999E-2</v>
      </c>
      <c r="F102" s="88">
        <v>4.8820000000000002E-2</v>
      </c>
      <c r="G102" s="88">
        <v>3.6640000000000006E-2</v>
      </c>
      <c r="H102" s="88">
        <v>2.4460000000000006E-2</v>
      </c>
      <c r="I102" s="88">
        <v>1.2280000000000006E-2</v>
      </c>
      <c r="J102" s="88">
        <v>1E-4</v>
      </c>
      <c r="K102" s="88">
        <v>1E-4</v>
      </c>
      <c r="L102" s="88">
        <v>1E-4</v>
      </c>
      <c r="M102" s="88">
        <v>1E-4</v>
      </c>
      <c r="N102" s="88">
        <v>1E-4</v>
      </c>
      <c r="O102" s="88">
        <v>1E-4</v>
      </c>
      <c r="P102" s="88">
        <v>0</v>
      </c>
      <c r="Q102" s="88">
        <v>0</v>
      </c>
      <c r="R102" s="88">
        <v>0</v>
      </c>
      <c r="S102" s="88">
        <v>0</v>
      </c>
      <c r="T102" s="88">
        <v>0</v>
      </c>
      <c r="U102" s="88">
        <v>0</v>
      </c>
      <c r="V102" s="88">
        <v>0</v>
      </c>
      <c r="W102" s="88">
        <v>0</v>
      </c>
      <c r="X102" s="88">
        <v>0</v>
      </c>
      <c r="Y102" s="88">
        <v>0</v>
      </c>
      <c r="Z102" s="88">
        <v>0</v>
      </c>
      <c r="AA102" s="88">
        <v>0</v>
      </c>
      <c r="AB102" s="88">
        <v>0</v>
      </c>
      <c r="AC102" s="88">
        <v>0</v>
      </c>
      <c r="AD102" s="88">
        <v>0</v>
      </c>
      <c r="AE102" s="88">
        <v>0</v>
      </c>
      <c r="AF102" s="88">
        <v>0</v>
      </c>
      <c r="AG102" s="88">
        <v>0</v>
      </c>
      <c r="AH102" s="88">
        <v>0</v>
      </c>
      <c r="AI102" s="88">
        <v>0</v>
      </c>
      <c r="AJ102" s="88">
        <v>0</v>
      </c>
      <c r="AK102" s="88">
        <v>0</v>
      </c>
      <c r="AL102" s="88">
        <v>0</v>
      </c>
      <c r="AM102" s="88">
        <v>0</v>
      </c>
      <c r="AN102" s="88">
        <v>0</v>
      </c>
      <c r="AO102" s="88">
        <v>0</v>
      </c>
      <c r="AP102" s="88">
        <v>0</v>
      </c>
      <c r="AQ102" s="88">
        <v>0</v>
      </c>
      <c r="AR102" s="88">
        <v>0</v>
      </c>
      <c r="AS102" s="88">
        <v>0</v>
      </c>
      <c r="AT102" s="88">
        <v>0</v>
      </c>
      <c r="AU102" s="88">
        <v>0</v>
      </c>
      <c r="AV102" s="88">
        <v>0</v>
      </c>
      <c r="AW102" s="88">
        <v>0</v>
      </c>
      <c r="AX102" s="88">
        <v>0</v>
      </c>
      <c r="AY102" s="88">
        <v>0</v>
      </c>
      <c r="AZ102" s="88">
        <v>0</v>
      </c>
      <c r="BA102" s="88">
        <v>0</v>
      </c>
      <c r="BB102" s="88">
        <v>0</v>
      </c>
      <c r="BC102" s="88">
        <v>0</v>
      </c>
      <c r="BD102" s="88">
        <v>0</v>
      </c>
      <c r="BE102" s="88">
        <v>0</v>
      </c>
      <c r="BF102" s="88">
        <v>0</v>
      </c>
      <c r="BG102" s="88">
        <v>0</v>
      </c>
      <c r="BH102" s="88">
        <v>0</v>
      </c>
      <c r="BI102" s="88">
        <v>0</v>
      </c>
      <c r="BJ102" s="88">
        <v>0</v>
      </c>
      <c r="BK102" s="88">
        <v>0</v>
      </c>
      <c r="BL102" s="88">
        <v>0</v>
      </c>
      <c r="BM102" s="88">
        <v>0</v>
      </c>
      <c r="BN102" s="88">
        <v>0</v>
      </c>
      <c r="BO102" s="88">
        <v>0</v>
      </c>
      <c r="BP102" s="88">
        <v>0</v>
      </c>
      <c r="BQ102" s="88">
        <v>0</v>
      </c>
      <c r="BR102" s="88">
        <v>0</v>
      </c>
      <c r="BS102" s="88">
        <v>0</v>
      </c>
      <c r="BT102" s="88">
        <v>0</v>
      </c>
      <c r="BU102" s="88">
        <v>0</v>
      </c>
      <c r="BV102" s="88">
        <v>0</v>
      </c>
      <c r="BW102" s="88">
        <v>0</v>
      </c>
      <c r="BX102" s="88">
        <v>0</v>
      </c>
      <c r="BY102" s="88">
        <v>0</v>
      </c>
      <c r="BZ102" s="88">
        <v>0</v>
      </c>
      <c r="CA102" s="88">
        <v>0</v>
      </c>
      <c r="CB102" s="88">
        <v>0</v>
      </c>
      <c r="CC102" s="88">
        <v>0</v>
      </c>
      <c r="CD102" s="88">
        <v>0</v>
      </c>
      <c r="CE102" s="88">
        <v>0</v>
      </c>
      <c r="CF102" s="88">
        <v>0</v>
      </c>
      <c r="CG102" s="88">
        <v>0</v>
      </c>
      <c r="CH102" s="158"/>
      <c r="CI102" s="158"/>
      <c r="CJ102" s="158"/>
      <c r="CK102" s="158"/>
      <c r="CL102" s="158"/>
      <c r="CM102" s="158"/>
      <c r="CN102" s="158"/>
      <c r="CO102" s="158"/>
      <c r="CP102" s="158"/>
      <c r="CQ102" s="158"/>
      <c r="CR102" s="158"/>
    </row>
    <row r="103" spans="1:96" ht="15" customHeight="1" x14ac:dyDescent="0.3">
      <c r="A103" s="158"/>
      <c r="B103" s="97" t="s">
        <v>16320</v>
      </c>
      <c r="C103" s="158"/>
      <c r="D103" s="156">
        <v>0.17010454545454579</v>
      </c>
      <c r="E103" s="88">
        <v>9.6000000000000002E-2</v>
      </c>
      <c r="F103" s="88">
        <v>7.6819999999999999E-2</v>
      </c>
      <c r="G103" s="88">
        <v>5.7639999999999997E-2</v>
      </c>
      <c r="H103" s="88">
        <v>3.8459999999999994E-2</v>
      </c>
      <c r="I103" s="88">
        <v>1.9279999999999995E-2</v>
      </c>
      <c r="J103" s="88">
        <v>1E-4</v>
      </c>
      <c r="K103" s="88">
        <v>1E-4</v>
      </c>
      <c r="L103" s="88">
        <v>1E-4</v>
      </c>
      <c r="M103" s="88">
        <v>1E-4</v>
      </c>
      <c r="N103" s="88">
        <v>1E-4</v>
      </c>
      <c r="O103" s="88">
        <v>1E-4</v>
      </c>
      <c r="P103" s="88">
        <v>0</v>
      </c>
      <c r="Q103" s="88">
        <v>0</v>
      </c>
      <c r="R103" s="88">
        <v>0</v>
      </c>
      <c r="S103" s="88">
        <v>0</v>
      </c>
      <c r="T103" s="88">
        <v>0</v>
      </c>
      <c r="U103" s="88">
        <v>0</v>
      </c>
      <c r="V103" s="88">
        <v>0</v>
      </c>
      <c r="W103" s="88">
        <v>0</v>
      </c>
      <c r="X103" s="88">
        <v>0</v>
      </c>
      <c r="Y103" s="88">
        <v>0</v>
      </c>
      <c r="Z103" s="88">
        <v>0</v>
      </c>
      <c r="AA103" s="88">
        <v>0</v>
      </c>
      <c r="AB103" s="88">
        <v>0</v>
      </c>
      <c r="AC103" s="88">
        <v>0</v>
      </c>
      <c r="AD103" s="88">
        <v>0</v>
      </c>
      <c r="AE103" s="88">
        <v>0</v>
      </c>
      <c r="AF103" s="88">
        <v>0</v>
      </c>
      <c r="AG103" s="88">
        <v>0</v>
      </c>
      <c r="AH103" s="88">
        <v>0</v>
      </c>
      <c r="AI103" s="88">
        <v>0</v>
      </c>
      <c r="AJ103" s="88">
        <v>0</v>
      </c>
      <c r="AK103" s="88">
        <v>0</v>
      </c>
      <c r="AL103" s="88">
        <v>0</v>
      </c>
      <c r="AM103" s="88">
        <v>0</v>
      </c>
      <c r="AN103" s="88">
        <v>0</v>
      </c>
      <c r="AO103" s="88">
        <v>0</v>
      </c>
      <c r="AP103" s="88">
        <v>0</v>
      </c>
      <c r="AQ103" s="88">
        <v>0</v>
      </c>
      <c r="AR103" s="88">
        <v>0</v>
      </c>
      <c r="AS103" s="88">
        <v>0</v>
      </c>
      <c r="AT103" s="88">
        <v>0</v>
      </c>
      <c r="AU103" s="88">
        <v>0</v>
      </c>
      <c r="AV103" s="88">
        <v>0</v>
      </c>
      <c r="AW103" s="88">
        <v>0</v>
      </c>
      <c r="AX103" s="88">
        <v>0</v>
      </c>
      <c r="AY103" s="88">
        <v>0</v>
      </c>
      <c r="AZ103" s="88">
        <v>0</v>
      </c>
      <c r="BA103" s="88">
        <v>0</v>
      </c>
      <c r="BB103" s="88">
        <v>0</v>
      </c>
      <c r="BC103" s="88">
        <v>0</v>
      </c>
      <c r="BD103" s="88">
        <v>0</v>
      </c>
      <c r="BE103" s="88">
        <v>0</v>
      </c>
      <c r="BF103" s="88">
        <v>0</v>
      </c>
      <c r="BG103" s="88">
        <v>0</v>
      </c>
      <c r="BH103" s="88">
        <v>0</v>
      </c>
      <c r="BI103" s="88">
        <v>0</v>
      </c>
      <c r="BJ103" s="88">
        <v>0</v>
      </c>
      <c r="BK103" s="88">
        <v>0</v>
      </c>
      <c r="BL103" s="88">
        <v>0</v>
      </c>
      <c r="BM103" s="88">
        <v>0</v>
      </c>
      <c r="BN103" s="88">
        <v>0</v>
      </c>
      <c r="BO103" s="88">
        <v>0</v>
      </c>
      <c r="BP103" s="88">
        <v>0</v>
      </c>
      <c r="BQ103" s="88">
        <v>0</v>
      </c>
      <c r="BR103" s="88">
        <v>0</v>
      </c>
      <c r="BS103" s="88">
        <v>0</v>
      </c>
      <c r="BT103" s="88">
        <v>0</v>
      </c>
      <c r="BU103" s="88">
        <v>0</v>
      </c>
      <c r="BV103" s="88">
        <v>0</v>
      </c>
      <c r="BW103" s="88">
        <v>0</v>
      </c>
      <c r="BX103" s="88">
        <v>0</v>
      </c>
      <c r="BY103" s="88">
        <v>0</v>
      </c>
      <c r="BZ103" s="88">
        <v>0</v>
      </c>
      <c r="CA103" s="88">
        <v>0</v>
      </c>
      <c r="CB103" s="88">
        <v>0</v>
      </c>
      <c r="CC103" s="88">
        <v>0</v>
      </c>
      <c r="CD103" s="88">
        <v>0</v>
      </c>
      <c r="CE103" s="88">
        <v>0</v>
      </c>
      <c r="CF103" s="88">
        <v>0</v>
      </c>
      <c r="CG103" s="88">
        <v>0</v>
      </c>
      <c r="CH103" s="158"/>
      <c r="CI103" s="158"/>
      <c r="CJ103" s="158"/>
      <c r="CK103" s="158"/>
      <c r="CL103" s="158"/>
      <c r="CM103" s="158"/>
      <c r="CN103" s="158"/>
      <c r="CO103" s="158"/>
      <c r="CP103" s="158"/>
      <c r="CQ103" s="158"/>
      <c r="CR103" s="158"/>
    </row>
    <row r="104" spans="1:96" ht="15" customHeight="1" x14ac:dyDescent="0.3">
      <c r="A104" s="158"/>
      <c r="B104" s="165" t="s">
        <v>16321</v>
      </c>
      <c r="C104" s="158"/>
      <c r="D104" s="156">
        <v>4.4240909090909497E-2</v>
      </c>
      <c r="E104" s="88">
        <v>2.5000000000000001E-2</v>
      </c>
      <c r="F104" s="88">
        <v>2.0020000000000003E-2</v>
      </c>
      <c r="G104" s="88">
        <v>1.5040000000000003E-2</v>
      </c>
      <c r="H104" s="88">
        <v>1.0060000000000003E-2</v>
      </c>
      <c r="I104" s="88">
        <v>5.0800000000000029E-3</v>
      </c>
      <c r="J104" s="88">
        <v>1E-4</v>
      </c>
      <c r="K104" s="88">
        <v>1E-4</v>
      </c>
      <c r="L104" s="88">
        <v>1E-4</v>
      </c>
      <c r="M104" s="88">
        <v>1E-4</v>
      </c>
      <c r="N104" s="88">
        <v>1E-4</v>
      </c>
      <c r="O104" s="88">
        <v>1E-4</v>
      </c>
      <c r="P104" s="88">
        <v>0</v>
      </c>
      <c r="Q104" s="88">
        <v>0</v>
      </c>
      <c r="R104" s="88">
        <v>0</v>
      </c>
      <c r="S104" s="88">
        <v>0</v>
      </c>
      <c r="T104" s="88">
        <v>0</v>
      </c>
      <c r="U104" s="88">
        <v>0</v>
      </c>
      <c r="V104" s="88">
        <v>0</v>
      </c>
      <c r="W104" s="88">
        <v>0</v>
      </c>
      <c r="X104" s="88">
        <v>0</v>
      </c>
      <c r="Y104" s="88">
        <v>0</v>
      </c>
      <c r="Z104" s="88">
        <v>0</v>
      </c>
      <c r="AA104" s="88">
        <v>0</v>
      </c>
      <c r="AB104" s="88">
        <v>0</v>
      </c>
      <c r="AC104" s="88">
        <v>0</v>
      </c>
      <c r="AD104" s="88">
        <v>0</v>
      </c>
      <c r="AE104" s="88">
        <v>0</v>
      </c>
      <c r="AF104" s="88">
        <v>0</v>
      </c>
      <c r="AG104" s="88">
        <v>0</v>
      </c>
      <c r="AH104" s="88">
        <v>0</v>
      </c>
      <c r="AI104" s="88">
        <v>0</v>
      </c>
      <c r="AJ104" s="88">
        <v>0</v>
      </c>
      <c r="AK104" s="88">
        <v>0</v>
      </c>
      <c r="AL104" s="88">
        <v>0</v>
      </c>
      <c r="AM104" s="88">
        <v>0</v>
      </c>
      <c r="AN104" s="88">
        <v>0</v>
      </c>
      <c r="AO104" s="88">
        <v>0</v>
      </c>
      <c r="AP104" s="88">
        <v>0</v>
      </c>
      <c r="AQ104" s="88">
        <v>0</v>
      </c>
      <c r="AR104" s="88">
        <v>0</v>
      </c>
      <c r="AS104" s="88">
        <v>0</v>
      </c>
      <c r="AT104" s="88">
        <v>0</v>
      </c>
      <c r="AU104" s="88">
        <v>0</v>
      </c>
      <c r="AV104" s="88">
        <v>0</v>
      </c>
      <c r="AW104" s="88">
        <v>0</v>
      </c>
      <c r="AX104" s="88">
        <v>0</v>
      </c>
      <c r="AY104" s="88">
        <v>0</v>
      </c>
      <c r="AZ104" s="88">
        <v>0</v>
      </c>
      <c r="BA104" s="88">
        <v>0</v>
      </c>
      <c r="BB104" s="88">
        <v>0</v>
      </c>
      <c r="BC104" s="88">
        <v>0</v>
      </c>
      <c r="BD104" s="88">
        <v>0</v>
      </c>
      <c r="BE104" s="88">
        <v>0</v>
      </c>
      <c r="BF104" s="88">
        <v>0</v>
      </c>
      <c r="BG104" s="88">
        <v>0</v>
      </c>
      <c r="BH104" s="88">
        <v>0</v>
      </c>
      <c r="BI104" s="88">
        <v>0</v>
      </c>
      <c r="BJ104" s="88">
        <v>0</v>
      </c>
      <c r="BK104" s="88">
        <v>0</v>
      </c>
      <c r="BL104" s="88">
        <v>0</v>
      </c>
      <c r="BM104" s="88">
        <v>0</v>
      </c>
      <c r="BN104" s="88">
        <v>0</v>
      </c>
      <c r="BO104" s="88">
        <v>0</v>
      </c>
      <c r="BP104" s="88">
        <v>0</v>
      </c>
      <c r="BQ104" s="88">
        <v>0</v>
      </c>
      <c r="BR104" s="88">
        <v>0</v>
      </c>
      <c r="BS104" s="88">
        <v>0</v>
      </c>
      <c r="BT104" s="88">
        <v>0</v>
      </c>
      <c r="BU104" s="88">
        <v>0</v>
      </c>
      <c r="BV104" s="88">
        <v>0</v>
      </c>
      <c r="BW104" s="88">
        <v>0</v>
      </c>
      <c r="BX104" s="88">
        <v>0</v>
      </c>
      <c r="BY104" s="88">
        <v>0</v>
      </c>
      <c r="BZ104" s="88">
        <v>0</v>
      </c>
      <c r="CA104" s="88">
        <v>0</v>
      </c>
      <c r="CB104" s="88">
        <v>0</v>
      </c>
      <c r="CC104" s="88">
        <v>0</v>
      </c>
      <c r="CD104" s="88">
        <v>0</v>
      </c>
      <c r="CE104" s="88">
        <v>0</v>
      </c>
      <c r="CF104" s="88">
        <v>0</v>
      </c>
      <c r="CG104" s="88">
        <v>0</v>
      </c>
      <c r="CH104" s="158"/>
      <c r="CI104" s="158"/>
      <c r="CJ104" s="158"/>
      <c r="CK104" s="158"/>
      <c r="CL104" s="158"/>
      <c r="CM104" s="158"/>
      <c r="CN104" s="158"/>
      <c r="CO104" s="158"/>
      <c r="CP104" s="158"/>
      <c r="CQ104" s="158"/>
      <c r="CR104" s="158"/>
    </row>
    <row r="105" spans="1:96" ht="15" customHeight="1" x14ac:dyDescent="0.3">
      <c r="A105" s="158"/>
      <c r="B105" s="165" t="s">
        <v>16322</v>
      </c>
      <c r="C105" s="158"/>
      <c r="D105" s="156">
        <v>3.5377272727272313E-2</v>
      </c>
      <c r="E105" s="88">
        <v>0.02</v>
      </c>
      <c r="F105" s="88">
        <v>1.602E-2</v>
      </c>
      <c r="G105" s="88">
        <v>1.2039999999999999E-2</v>
      </c>
      <c r="H105" s="88">
        <v>8.0599999999999977E-3</v>
      </c>
      <c r="I105" s="88">
        <v>4.0799999999999977E-3</v>
      </c>
      <c r="J105" s="88">
        <v>1E-4</v>
      </c>
      <c r="K105" s="88">
        <v>1E-4</v>
      </c>
      <c r="L105" s="88">
        <v>1E-4</v>
      </c>
      <c r="M105" s="88">
        <v>1E-4</v>
      </c>
      <c r="N105" s="88">
        <v>1E-4</v>
      </c>
      <c r="O105" s="88">
        <v>1E-4</v>
      </c>
      <c r="P105" s="88">
        <v>0</v>
      </c>
      <c r="Q105" s="88">
        <v>0</v>
      </c>
      <c r="R105" s="88">
        <v>0</v>
      </c>
      <c r="S105" s="88">
        <v>0</v>
      </c>
      <c r="T105" s="88">
        <v>0</v>
      </c>
      <c r="U105" s="88">
        <v>0</v>
      </c>
      <c r="V105" s="88">
        <v>0</v>
      </c>
      <c r="W105" s="88">
        <v>0</v>
      </c>
      <c r="X105" s="88">
        <v>0</v>
      </c>
      <c r="Y105" s="88">
        <v>0</v>
      </c>
      <c r="Z105" s="88">
        <v>0</v>
      </c>
      <c r="AA105" s="88">
        <v>0</v>
      </c>
      <c r="AB105" s="88">
        <v>0</v>
      </c>
      <c r="AC105" s="88">
        <v>0</v>
      </c>
      <c r="AD105" s="88">
        <v>0</v>
      </c>
      <c r="AE105" s="88">
        <v>0</v>
      </c>
      <c r="AF105" s="88">
        <v>0</v>
      </c>
      <c r="AG105" s="88">
        <v>0</v>
      </c>
      <c r="AH105" s="88">
        <v>0</v>
      </c>
      <c r="AI105" s="88">
        <v>0</v>
      </c>
      <c r="AJ105" s="88">
        <v>0</v>
      </c>
      <c r="AK105" s="88">
        <v>0</v>
      </c>
      <c r="AL105" s="88">
        <v>0</v>
      </c>
      <c r="AM105" s="88">
        <v>0</v>
      </c>
      <c r="AN105" s="88">
        <v>0</v>
      </c>
      <c r="AO105" s="88">
        <v>0</v>
      </c>
      <c r="AP105" s="88">
        <v>0</v>
      </c>
      <c r="AQ105" s="88">
        <v>0</v>
      </c>
      <c r="AR105" s="88">
        <v>0</v>
      </c>
      <c r="AS105" s="88">
        <v>0</v>
      </c>
      <c r="AT105" s="88">
        <v>0</v>
      </c>
      <c r="AU105" s="88">
        <v>0</v>
      </c>
      <c r="AV105" s="88">
        <v>0</v>
      </c>
      <c r="AW105" s="88">
        <v>0</v>
      </c>
      <c r="AX105" s="88">
        <v>0</v>
      </c>
      <c r="AY105" s="88">
        <v>0</v>
      </c>
      <c r="AZ105" s="88">
        <v>0</v>
      </c>
      <c r="BA105" s="88">
        <v>0</v>
      </c>
      <c r="BB105" s="88">
        <v>0</v>
      </c>
      <c r="BC105" s="88">
        <v>0</v>
      </c>
      <c r="BD105" s="88">
        <v>0</v>
      </c>
      <c r="BE105" s="88">
        <v>0</v>
      </c>
      <c r="BF105" s="88">
        <v>0</v>
      </c>
      <c r="BG105" s="88">
        <v>0</v>
      </c>
      <c r="BH105" s="88">
        <v>0</v>
      </c>
      <c r="BI105" s="88">
        <v>0</v>
      </c>
      <c r="BJ105" s="88">
        <v>0</v>
      </c>
      <c r="BK105" s="88">
        <v>0</v>
      </c>
      <c r="BL105" s="88">
        <v>0</v>
      </c>
      <c r="BM105" s="88">
        <v>0</v>
      </c>
      <c r="BN105" s="88">
        <v>0</v>
      </c>
      <c r="BO105" s="88">
        <v>0</v>
      </c>
      <c r="BP105" s="88">
        <v>0</v>
      </c>
      <c r="BQ105" s="88">
        <v>0</v>
      </c>
      <c r="BR105" s="88">
        <v>0</v>
      </c>
      <c r="BS105" s="88">
        <v>0</v>
      </c>
      <c r="BT105" s="88">
        <v>0</v>
      </c>
      <c r="BU105" s="88">
        <v>0</v>
      </c>
      <c r="BV105" s="88">
        <v>0</v>
      </c>
      <c r="BW105" s="88">
        <v>0</v>
      </c>
      <c r="BX105" s="88">
        <v>0</v>
      </c>
      <c r="BY105" s="88">
        <v>0</v>
      </c>
      <c r="BZ105" s="88">
        <v>0</v>
      </c>
      <c r="CA105" s="88">
        <v>0</v>
      </c>
      <c r="CB105" s="88">
        <v>0</v>
      </c>
      <c r="CC105" s="88">
        <v>0</v>
      </c>
      <c r="CD105" s="88">
        <v>0</v>
      </c>
      <c r="CE105" s="88">
        <v>0</v>
      </c>
      <c r="CF105" s="88">
        <v>0</v>
      </c>
      <c r="CG105" s="88">
        <v>0</v>
      </c>
      <c r="CH105" s="158"/>
      <c r="CI105" s="158"/>
      <c r="CJ105" s="158"/>
      <c r="CK105" s="158"/>
      <c r="CL105" s="158"/>
      <c r="CM105" s="158"/>
      <c r="CN105" s="158"/>
      <c r="CO105" s="158"/>
      <c r="CP105" s="158"/>
      <c r="CQ105" s="158"/>
      <c r="CR105" s="158"/>
    </row>
    <row r="106" spans="1:96" ht="15" customHeight="1" x14ac:dyDescent="0.3">
      <c r="A106" s="158"/>
      <c r="B106" s="165" t="s">
        <v>16323</v>
      </c>
      <c r="C106" s="158"/>
      <c r="D106" s="156">
        <v>3.5377272727272313E-2</v>
      </c>
      <c r="E106" s="88">
        <v>0.02</v>
      </c>
      <c r="F106" s="88">
        <v>1.602E-2</v>
      </c>
      <c r="G106" s="88">
        <v>1.2039999999999999E-2</v>
      </c>
      <c r="H106" s="88">
        <v>8.0599999999999977E-3</v>
      </c>
      <c r="I106" s="88">
        <v>4.0799999999999977E-3</v>
      </c>
      <c r="J106" s="88">
        <v>1E-4</v>
      </c>
      <c r="K106" s="88">
        <v>1E-4</v>
      </c>
      <c r="L106" s="88">
        <v>1E-4</v>
      </c>
      <c r="M106" s="88">
        <v>1E-4</v>
      </c>
      <c r="N106" s="88">
        <v>1E-4</v>
      </c>
      <c r="O106" s="88">
        <v>1E-4</v>
      </c>
      <c r="P106" s="88">
        <v>0</v>
      </c>
      <c r="Q106" s="88">
        <v>0</v>
      </c>
      <c r="R106" s="88">
        <v>0</v>
      </c>
      <c r="S106" s="88">
        <v>0</v>
      </c>
      <c r="T106" s="88">
        <v>0</v>
      </c>
      <c r="U106" s="88">
        <v>0</v>
      </c>
      <c r="V106" s="88">
        <v>0</v>
      </c>
      <c r="W106" s="88">
        <v>0</v>
      </c>
      <c r="X106" s="88">
        <v>0</v>
      </c>
      <c r="Y106" s="88">
        <v>0</v>
      </c>
      <c r="Z106" s="88">
        <v>0</v>
      </c>
      <c r="AA106" s="88">
        <v>0</v>
      </c>
      <c r="AB106" s="88">
        <v>0</v>
      </c>
      <c r="AC106" s="88">
        <v>0</v>
      </c>
      <c r="AD106" s="88">
        <v>0</v>
      </c>
      <c r="AE106" s="88">
        <v>0</v>
      </c>
      <c r="AF106" s="88">
        <v>0</v>
      </c>
      <c r="AG106" s="88">
        <v>0</v>
      </c>
      <c r="AH106" s="88">
        <v>0</v>
      </c>
      <c r="AI106" s="88">
        <v>0</v>
      </c>
      <c r="AJ106" s="88">
        <v>0</v>
      </c>
      <c r="AK106" s="88">
        <v>0</v>
      </c>
      <c r="AL106" s="88">
        <v>0</v>
      </c>
      <c r="AM106" s="88">
        <v>0</v>
      </c>
      <c r="AN106" s="88">
        <v>0</v>
      </c>
      <c r="AO106" s="88">
        <v>0</v>
      </c>
      <c r="AP106" s="88">
        <v>0</v>
      </c>
      <c r="AQ106" s="88">
        <v>0</v>
      </c>
      <c r="AR106" s="88">
        <v>0</v>
      </c>
      <c r="AS106" s="88">
        <v>0</v>
      </c>
      <c r="AT106" s="88">
        <v>0</v>
      </c>
      <c r="AU106" s="88">
        <v>0</v>
      </c>
      <c r="AV106" s="88">
        <v>0</v>
      </c>
      <c r="AW106" s="88">
        <v>0</v>
      </c>
      <c r="AX106" s="88">
        <v>0</v>
      </c>
      <c r="AY106" s="88">
        <v>0</v>
      </c>
      <c r="AZ106" s="88">
        <v>0</v>
      </c>
      <c r="BA106" s="88">
        <v>0</v>
      </c>
      <c r="BB106" s="88">
        <v>0</v>
      </c>
      <c r="BC106" s="88">
        <v>0</v>
      </c>
      <c r="BD106" s="88">
        <v>0</v>
      </c>
      <c r="BE106" s="88">
        <v>0</v>
      </c>
      <c r="BF106" s="88">
        <v>0</v>
      </c>
      <c r="BG106" s="88">
        <v>0</v>
      </c>
      <c r="BH106" s="88">
        <v>0</v>
      </c>
      <c r="BI106" s="88">
        <v>0</v>
      </c>
      <c r="BJ106" s="88">
        <v>0</v>
      </c>
      <c r="BK106" s="88">
        <v>0</v>
      </c>
      <c r="BL106" s="88">
        <v>0</v>
      </c>
      <c r="BM106" s="88">
        <v>0</v>
      </c>
      <c r="BN106" s="88">
        <v>0</v>
      </c>
      <c r="BO106" s="88">
        <v>0</v>
      </c>
      <c r="BP106" s="88">
        <v>0</v>
      </c>
      <c r="BQ106" s="88">
        <v>0</v>
      </c>
      <c r="BR106" s="88">
        <v>0</v>
      </c>
      <c r="BS106" s="88">
        <v>0</v>
      </c>
      <c r="BT106" s="88">
        <v>0</v>
      </c>
      <c r="BU106" s="88">
        <v>0</v>
      </c>
      <c r="BV106" s="88">
        <v>0</v>
      </c>
      <c r="BW106" s="88">
        <v>0</v>
      </c>
      <c r="BX106" s="88">
        <v>0</v>
      </c>
      <c r="BY106" s="88">
        <v>0</v>
      </c>
      <c r="BZ106" s="88">
        <v>0</v>
      </c>
      <c r="CA106" s="88">
        <v>0</v>
      </c>
      <c r="CB106" s="88">
        <v>0</v>
      </c>
      <c r="CC106" s="88">
        <v>0</v>
      </c>
      <c r="CD106" s="88">
        <v>0</v>
      </c>
      <c r="CE106" s="88">
        <v>0</v>
      </c>
      <c r="CF106" s="88">
        <v>0</v>
      </c>
      <c r="CG106" s="88">
        <v>0</v>
      </c>
      <c r="CH106" s="158"/>
      <c r="CI106" s="158"/>
      <c r="CJ106" s="158"/>
      <c r="CK106" s="158"/>
      <c r="CL106" s="158"/>
      <c r="CM106" s="158"/>
      <c r="CN106" s="158"/>
      <c r="CO106" s="158"/>
      <c r="CP106" s="158"/>
      <c r="CQ106" s="158"/>
      <c r="CR106" s="158"/>
    </row>
    <row r="107" spans="1:96" ht="15" customHeight="1" x14ac:dyDescent="0.3">
      <c r="A107" s="158"/>
      <c r="B107" s="165" t="s">
        <v>16324</v>
      </c>
      <c r="C107" s="158"/>
      <c r="D107" s="156">
        <v>0.12133181818181882</v>
      </c>
      <c r="E107" s="88">
        <v>6.8000000000000005E-2</v>
      </c>
      <c r="F107" s="88">
        <v>5.4800000000000001E-2</v>
      </c>
      <c r="G107" s="88">
        <v>4.1599999999999998E-2</v>
      </c>
      <c r="H107" s="88">
        <v>2.8399999999999998E-2</v>
      </c>
      <c r="I107" s="88">
        <v>1.5199999999999998E-2</v>
      </c>
      <c r="J107" s="88">
        <v>2E-3</v>
      </c>
      <c r="K107" s="88">
        <v>1.6199999999999999E-3</v>
      </c>
      <c r="L107" s="88">
        <v>1.2399999999999998E-3</v>
      </c>
      <c r="M107" s="88">
        <v>8.5999999999999976E-4</v>
      </c>
      <c r="N107" s="88">
        <v>4.7999999999999974E-4</v>
      </c>
      <c r="O107" s="88">
        <v>1E-4</v>
      </c>
      <c r="P107" s="88">
        <v>0</v>
      </c>
      <c r="Q107" s="88">
        <v>0</v>
      </c>
      <c r="R107" s="88">
        <v>0</v>
      </c>
      <c r="S107" s="88">
        <v>0</v>
      </c>
      <c r="T107" s="88">
        <v>0</v>
      </c>
      <c r="U107" s="88">
        <v>0</v>
      </c>
      <c r="V107" s="88">
        <v>0</v>
      </c>
      <c r="W107" s="88">
        <v>0</v>
      </c>
      <c r="X107" s="88">
        <v>0</v>
      </c>
      <c r="Y107" s="88">
        <v>0</v>
      </c>
      <c r="Z107" s="88">
        <v>0</v>
      </c>
      <c r="AA107" s="88">
        <v>0</v>
      </c>
      <c r="AB107" s="88">
        <v>0</v>
      </c>
      <c r="AC107" s="88">
        <v>0</v>
      </c>
      <c r="AD107" s="88">
        <v>0</v>
      </c>
      <c r="AE107" s="88">
        <v>0</v>
      </c>
      <c r="AF107" s="88">
        <v>0</v>
      </c>
      <c r="AG107" s="88">
        <v>0</v>
      </c>
      <c r="AH107" s="88">
        <v>0</v>
      </c>
      <c r="AI107" s="88">
        <v>0</v>
      </c>
      <c r="AJ107" s="88">
        <v>0</v>
      </c>
      <c r="AK107" s="88">
        <v>0</v>
      </c>
      <c r="AL107" s="88">
        <v>0</v>
      </c>
      <c r="AM107" s="88">
        <v>0</v>
      </c>
      <c r="AN107" s="88">
        <v>0</v>
      </c>
      <c r="AO107" s="88">
        <v>0</v>
      </c>
      <c r="AP107" s="88">
        <v>0</v>
      </c>
      <c r="AQ107" s="88">
        <v>0</v>
      </c>
      <c r="AR107" s="88">
        <v>0</v>
      </c>
      <c r="AS107" s="88">
        <v>0</v>
      </c>
      <c r="AT107" s="88">
        <v>0</v>
      </c>
      <c r="AU107" s="88">
        <v>0</v>
      </c>
      <c r="AV107" s="88">
        <v>0</v>
      </c>
      <c r="AW107" s="88">
        <v>0</v>
      </c>
      <c r="AX107" s="88">
        <v>0</v>
      </c>
      <c r="AY107" s="88">
        <v>0</v>
      </c>
      <c r="AZ107" s="88">
        <v>0</v>
      </c>
      <c r="BA107" s="88">
        <v>0</v>
      </c>
      <c r="BB107" s="88">
        <v>0</v>
      </c>
      <c r="BC107" s="88">
        <v>0</v>
      </c>
      <c r="BD107" s="88">
        <v>0</v>
      </c>
      <c r="BE107" s="88">
        <v>0</v>
      </c>
      <c r="BF107" s="88">
        <v>0</v>
      </c>
      <c r="BG107" s="88">
        <v>0</v>
      </c>
      <c r="BH107" s="88">
        <v>0</v>
      </c>
      <c r="BI107" s="88">
        <v>0</v>
      </c>
      <c r="BJ107" s="88">
        <v>0</v>
      </c>
      <c r="BK107" s="88">
        <v>0</v>
      </c>
      <c r="BL107" s="88">
        <v>0</v>
      </c>
      <c r="BM107" s="88">
        <v>0</v>
      </c>
      <c r="BN107" s="88">
        <v>0</v>
      </c>
      <c r="BO107" s="88">
        <v>0</v>
      </c>
      <c r="BP107" s="88">
        <v>0</v>
      </c>
      <c r="BQ107" s="88">
        <v>0</v>
      </c>
      <c r="BR107" s="88">
        <v>0</v>
      </c>
      <c r="BS107" s="88">
        <v>0</v>
      </c>
      <c r="BT107" s="88">
        <v>0</v>
      </c>
      <c r="BU107" s="88">
        <v>0</v>
      </c>
      <c r="BV107" s="88">
        <v>0</v>
      </c>
      <c r="BW107" s="88">
        <v>0</v>
      </c>
      <c r="BX107" s="88">
        <v>0</v>
      </c>
      <c r="BY107" s="88">
        <v>0</v>
      </c>
      <c r="BZ107" s="88">
        <v>0</v>
      </c>
      <c r="CA107" s="88">
        <v>0</v>
      </c>
      <c r="CB107" s="88">
        <v>0</v>
      </c>
      <c r="CC107" s="88">
        <v>0</v>
      </c>
      <c r="CD107" s="88">
        <v>0</v>
      </c>
      <c r="CE107" s="88">
        <v>0</v>
      </c>
      <c r="CF107" s="88">
        <v>0</v>
      </c>
      <c r="CG107" s="88">
        <v>0</v>
      </c>
      <c r="CH107" s="158"/>
      <c r="CI107" s="158"/>
      <c r="CJ107" s="158"/>
      <c r="CK107" s="158"/>
      <c r="CL107" s="158"/>
      <c r="CM107" s="158"/>
      <c r="CN107" s="158"/>
      <c r="CO107" s="158"/>
      <c r="CP107" s="158"/>
      <c r="CQ107" s="158"/>
      <c r="CR107" s="158"/>
    </row>
    <row r="108" spans="1:96" ht="18" customHeight="1" x14ac:dyDescent="0.35">
      <c r="A108" s="158"/>
      <c r="B108" s="158" t="s">
        <v>16258</v>
      </c>
      <c r="C108" s="158"/>
      <c r="D108" s="156">
        <v>1.8200000000000001E-2</v>
      </c>
      <c r="E108" s="88">
        <v>0.01</v>
      </c>
      <c r="F108" s="88">
        <v>8.3999999999999995E-3</v>
      </c>
      <c r="G108" s="88">
        <v>6.8000000000000005E-3</v>
      </c>
      <c r="H108" s="88">
        <v>5.1999999999999998E-3</v>
      </c>
      <c r="I108" s="88">
        <v>3.5999999999999999E-3</v>
      </c>
      <c r="J108" s="88">
        <v>2E-3</v>
      </c>
      <c r="K108" s="88">
        <v>1.6000000000000001E-3</v>
      </c>
      <c r="L108" s="88">
        <v>1.1999999999999999E-3</v>
      </c>
      <c r="M108" s="88">
        <v>8.0000000000000004E-4</v>
      </c>
      <c r="N108" s="88">
        <v>4.0000000000000002E-4</v>
      </c>
      <c r="O108" s="88">
        <v>0</v>
      </c>
      <c r="P108" s="88">
        <v>0</v>
      </c>
      <c r="Q108" s="88">
        <v>0</v>
      </c>
      <c r="R108" s="88">
        <v>0</v>
      </c>
      <c r="S108" s="88">
        <v>0</v>
      </c>
      <c r="T108" s="88">
        <v>0</v>
      </c>
      <c r="U108" s="88">
        <v>0</v>
      </c>
      <c r="V108" s="88">
        <v>0</v>
      </c>
      <c r="W108" s="88">
        <v>0</v>
      </c>
      <c r="X108" s="88">
        <v>0</v>
      </c>
      <c r="Y108" s="88">
        <v>0</v>
      </c>
      <c r="Z108" s="88">
        <v>0</v>
      </c>
      <c r="AA108" s="88">
        <v>0</v>
      </c>
      <c r="AB108" s="88">
        <v>0</v>
      </c>
      <c r="AC108" s="88">
        <v>0</v>
      </c>
      <c r="AD108" s="88">
        <v>0</v>
      </c>
      <c r="AE108" s="88">
        <v>0</v>
      </c>
      <c r="AF108" s="88">
        <v>0</v>
      </c>
      <c r="AG108" s="88">
        <v>0</v>
      </c>
      <c r="AH108" s="88">
        <v>0</v>
      </c>
      <c r="AI108" s="88">
        <v>0</v>
      </c>
      <c r="AJ108" s="88">
        <v>0</v>
      </c>
      <c r="AK108" s="88">
        <v>0</v>
      </c>
      <c r="AL108" s="88">
        <v>0</v>
      </c>
      <c r="AM108" s="88">
        <v>0</v>
      </c>
      <c r="AN108" s="88">
        <v>0</v>
      </c>
      <c r="AO108" s="88">
        <v>0</v>
      </c>
      <c r="AP108" s="88">
        <v>0</v>
      </c>
      <c r="AQ108" s="88">
        <v>0</v>
      </c>
      <c r="AR108" s="88">
        <v>0</v>
      </c>
      <c r="AS108" s="88">
        <v>0</v>
      </c>
      <c r="AT108" s="88">
        <v>0</v>
      </c>
      <c r="AU108" s="88">
        <v>0</v>
      </c>
      <c r="AV108" s="88">
        <v>0</v>
      </c>
      <c r="AW108" s="88">
        <v>0</v>
      </c>
      <c r="AX108" s="88">
        <v>0</v>
      </c>
      <c r="AY108" s="88">
        <v>0</v>
      </c>
      <c r="AZ108" s="88">
        <v>0</v>
      </c>
      <c r="BA108" s="88">
        <v>0</v>
      </c>
      <c r="BB108" s="88">
        <v>0</v>
      </c>
      <c r="BC108" s="88">
        <v>0</v>
      </c>
      <c r="BD108" s="88">
        <v>0</v>
      </c>
      <c r="BE108" s="88">
        <v>0</v>
      </c>
      <c r="BF108" s="88">
        <v>0</v>
      </c>
      <c r="BG108" s="88">
        <v>0</v>
      </c>
      <c r="BH108" s="88">
        <v>0</v>
      </c>
      <c r="BI108" s="88">
        <v>0</v>
      </c>
      <c r="BJ108" s="88">
        <v>0</v>
      </c>
      <c r="BK108" s="88">
        <v>0</v>
      </c>
      <c r="BL108" s="88">
        <v>0</v>
      </c>
      <c r="BM108" s="88">
        <v>0</v>
      </c>
      <c r="BN108" s="88">
        <v>0</v>
      </c>
      <c r="BO108" s="88">
        <v>0</v>
      </c>
      <c r="BP108" s="88">
        <v>0</v>
      </c>
      <c r="BQ108" s="88">
        <v>0</v>
      </c>
      <c r="BR108" s="88">
        <v>0</v>
      </c>
      <c r="BS108" s="88">
        <v>0</v>
      </c>
      <c r="BT108" s="88">
        <v>0</v>
      </c>
      <c r="BU108" s="88">
        <v>0</v>
      </c>
      <c r="BV108" s="88">
        <v>0</v>
      </c>
      <c r="BW108" s="88">
        <v>0</v>
      </c>
      <c r="BX108" s="88">
        <v>0</v>
      </c>
      <c r="BY108" s="88">
        <v>0</v>
      </c>
      <c r="BZ108" s="88">
        <v>0</v>
      </c>
      <c r="CA108" s="88">
        <v>0</v>
      </c>
      <c r="CB108" s="88">
        <v>0</v>
      </c>
      <c r="CC108" s="88">
        <v>0</v>
      </c>
      <c r="CD108" s="88">
        <v>0</v>
      </c>
      <c r="CE108" s="88">
        <v>0</v>
      </c>
      <c r="CF108" s="88">
        <v>0</v>
      </c>
      <c r="CG108" s="88">
        <v>0</v>
      </c>
      <c r="CH108" s="158"/>
      <c r="CI108" s="158"/>
      <c r="CJ108" s="158"/>
      <c r="CK108" s="158"/>
      <c r="CL108" s="158"/>
      <c r="CM108" s="158"/>
      <c r="CN108" s="158"/>
      <c r="CO108" s="158"/>
      <c r="CP108" s="158"/>
      <c r="CQ108" s="79"/>
      <c r="CR108" s="158"/>
    </row>
    <row r="109" spans="1:96" ht="15" customHeight="1" x14ac:dyDescent="0.3">
      <c r="A109" s="158"/>
      <c r="B109" s="158"/>
      <c r="C109" s="158"/>
      <c r="D109" s="158"/>
      <c r="E109" s="158"/>
      <c r="F109" s="158"/>
      <c r="G109" s="158"/>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158"/>
      <c r="BW109" s="158"/>
      <c r="BX109" s="158"/>
      <c r="BY109" s="158"/>
      <c r="BZ109" s="158"/>
      <c r="CA109" s="158"/>
      <c r="CB109" s="158"/>
      <c r="CC109" s="158"/>
      <c r="CD109" s="158"/>
      <c r="CE109" s="158"/>
      <c r="CF109" s="158"/>
      <c r="CG109" s="158"/>
      <c r="CH109" s="158"/>
      <c r="CI109" s="158"/>
      <c r="CJ109" s="158"/>
      <c r="CK109" s="158"/>
      <c r="CL109" s="158"/>
      <c r="CM109" s="158"/>
      <c r="CN109" s="158"/>
      <c r="CO109" s="158"/>
      <c r="CP109" s="158"/>
      <c r="CQ109" s="158"/>
      <c r="CR109" s="158"/>
    </row>
    <row r="110" spans="1:96" ht="15" customHeight="1" x14ac:dyDescent="0.3">
      <c r="A110" s="158"/>
      <c r="B110" s="158" t="s">
        <v>16325</v>
      </c>
      <c r="C110" s="158"/>
      <c r="D110" s="158" t="s">
        <v>16326</v>
      </c>
      <c r="E110" s="158"/>
      <c r="F110" s="158"/>
      <c r="G110" s="158"/>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8"/>
      <c r="BR110" s="158"/>
      <c r="BS110" s="158"/>
      <c r="BT110" s="158"/>
      <c r="BU110" s="158"/>
      <c r="BV110" s="158"/>
      <c r="BW110" s="158"/>
      <c r="BX110" s="158"/>
      <c r="BY110" s="158"/>
      <c r="BZ110" s="158"/>
      <c r="CA110" s="158"/>
      <c r="CB110" s="158"/>
      <c r="CC110" s="158"/>
      <c r="CD110" s="158"/>
      <c r="CE110" s="158"/>
      <c r="CF110" s="158"/>
      <c r="CG110" s="158"/>
      <c r="CH110" s="158"/>
      <c r="CI110" s="158"/>
      <c r="CJ110" s="158"/>
      <c r="CK110" s="158"/>
      <c r="CL110" s="158"/>
      <c r="CM110" s="158"/>
      <c r="CN110" s="158"/>
      <c r="CO110" s="158"/>
      <c r="CP110" s="158"/>
      <c r="CQ110" s="158"/>
      <c r="CR110" s="158"/>
    </row>
    <row r="111" spans="1:96" ht="15" customHeight="1" x14ac:dyDescent="0.3">
      <c r="A111" s="158"/>
      <c r="B111" s="158"/>
      <c r="C111" s="158"/>
      <c r="D111" s="158"/>
      <c r="E111" s="158"/>
      <c r="F111" s="158"/>
      <c r="G111" s="158"/>
      <c r="H111" s="158"/>
      <c r="I111" s="158"/>
      <c r="J111" s="158"/>
      <c r="K111" s="158"/>
      <c r="L111" s="158"/>
      <c r="M111" s="158"/>
      <c r="N111" s="158"/>
      <c r="O111" s="158"/>
      <c r="P111" s="158"/>
      <c r="Q111" s="158"/>
      <c r="R111" s="158"/>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8"/>
      <c r="BR111" s="158"/>
      <c r="BS111" s="158"/>
      <c r="BT111" s="158"/>
      <c r="BU111" s="158"/>
      <c r="BV111" s="158"/>
      <c r="BW111" s="158"/>
      <c r="BX111" s="158"/>
      <c r="BY111" s="158"/>
      <c r="BZ111" s="158"/>
      <c r="CA111" s="158"/>
      <c r="CB111" s="158"/>
      <c r="CC111" s="158"/>
      <c r="CD111" s="158"/>
      <c r="CE111" s="158"/>
      <c r="CF111" s="158"/>
      <c r="CG111" s="158"/>
      <c r="CH111" s="158"/>
      <c r="CI111" s="158"/>
      <c r="CJ111" s="158"/>
      <c r="CK111" s="158"/>
      <c r="CL111" s="158"/>
      <c r="CM111" s="158"/>
      <c r="CN111" s="158"/>
      <c r="CO111" s="158"/>
      <c r="CP111" s="158"/>
      <c r="CQ111" s="158"/>
      <c r="CR111" s="158"/>
    </row>
    <row r="112" spans="1:96" ht="18" customHeight="1" x14ac:dyDescent="0.4">
      <c r="A112" s="78"/>
      <c r="B112" s="39" t="s">
        <v>16327</v>
      </c>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c r="CK112" s="78"/>
      <c r="CL112" s="78"/>
      <c r="CM112" s="78"/>
      <c r="CN112" s="78"/>
      <c r="CO112" s="78"/>
      <c r="CP112" s="78"/>
      <c r="CQ112" s="78"/>
      <c r="CR112" s="158"/>
    </row>
    <row r="113" spans="1:95" ht="18" customHeight="1" x14ac:dyDescent="0.4">
      <c r="A113" s="81"/>
      <c r="B113" s="40"/>
      <c r="C113" s="81"/>
      <c r="D113" s="81"/>
      <c r="E113" s="81"/>
      <c r="F113" s="81"/>
      <c r="G113" s="81"/>
      <c r="H113" s="81"/>
      <c r="I113" s="81"/>
      <c r="J113" s="81"/>
      <c r="K113" s="81"/>
      <c r="L113" s="81"/>
      <c r="M113" s="81"/>
      <c r="N113" s="81"/>
      <c r="O113" s="81"/>
      <c r="P113" s="81"/>
      <c r="Q113" s="81"/>
      <c r="R113" s="81"/>
      <c r="S113" s="81"/>
      <c r="T113" s="81"/>
      <c r="U113" s="81"/>
      <c r="V113" s="81"/>
      <c r="W113" s="81"/>
      <c r="X113" s="81"/>
      <c r="Y113" s="158"/>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81"/>
      <c r="CE113" s="81"/>
      <c r="CF113" s="81"/>
      <c r="CG113" s="81"/>
      <c r="CH113" s="81"/>
      <c r="CI113" s="81"/>
      <c r="CJ113" s="81"/>
      <c r="CK113" s="81"/>
      <c r="CL113" s="81"/>
      <c r="CM113" s="81"/>
      <c r="CN113" s="81"/>
      <c r="CO113" s="81"/>
      <c r="CP113" s="81"/>
      <c r="CQ113" s="81"/>
    </row>
    <row r="114" spans="1:95" s="89" customFormat="1" ht="18" customHeight="1" x14ac:dyDescent="0.35">
      <c r="A114" s="158"/>
      <c r="B114" s="166" t="s">
        <v>16328</v>
      </c>
      <c r="C114" s="167">
        <v>2023</v>
      </c>
      <c r="D114" s="79" t="s">
        <v>16329</v>
      </c>
      <c r="E114" s="79"/>
      <c r="F114" s="158"/>
      <c r="G114" s="158"/>
      <c r="H114" s="158"/>
      <c r="I114" s="158"/>
      <c r="J114" s="158"/>
      <c r="K114" s="158"/>
      <c r="L114" s="158"/>
      <c r="M114" s="158"/>
      <c r="N114" s="158"/>
      <c r="O114" s="158"/>
      <c r="P114" s="158"/>
      <c r="Q114" s="158"/>
      <c r="R114" s="158"/>
      <c r="S114" s="158"/>
      <c r="T114" s="158"/>
      <c r="U114" s="158"/>
      <c r="V114" s="158"/>
      <c r="W114" s="158"/>
      <c r="X114" s="158"/>
      <c r="Y114" s="158"/>
      <c r="Z114" s="158"/>
      <c r="AA114" s="158"/>
      <c r="AB114" s="158"/>
      <c r="AC114" s="158"/>
      <c r="AD114" s="158"/>
      <c r="AE114" s="158"/>
      <c r="AF114" s="158"/>
      <c r="AG114" s="158"/>
      <c r="AH114" s="158"/>
      <c r="AI114" s="158"/>
      <c r="AJ114" s="158"/>
      <c r="AK114" s="158"/>
      <c r="AL114" s="158"/>
      <c r="AM114" s="158"/>
      <c r="AN114" s="158"/>
      <c r="AO114" s="158"/>
      <c r="AP114" s="158"/>
      <c r="AQ114" s="158"/>
      <c r="AR114" s="158"/>
      <c r="AS114" s="158"/>
      <c r="AT114" s="158"/>
      <c r="AU114" s="158"/>
      <c r="AV114" s="158"/>
      <c r="AW114" s="158"/>
      <c r="AX114" s="158"/>
      <c r="AY114" s="158"/>
      <c r="AZ114" s="158"/>
      <c r="BA114" s="158"/>
      <c r="BB114" s="158"/>
      <c r="BC114" s="158"/>
      <c r="BD114" s="158"/>
      <c r="BE114" s="158"/>
      <c r="BF114" s="158"/>
      <c r="BG114" s="158"/>
      <c r="BH114" s="158"/>
      <c r="BI114" s="158"/>
      <c r="BJ114" s="158"/>
      <c r="BK114" s="158"/>
      <c r="BL114" s="158"/>
      <c r="BM114" s="158"/>
      <c r="BN114" s="158"/>
      <c r="BO114" s="158"/>
      <c r="BP114" s="158"/>
      <c r="BQ114" s="158"/>
      <c r="BR114" s="158"/>
      <c r="BS114" s="158"/>
      <c r="BT114" s="158"/>
      <c r="BU114" s="158"/>
      <c r="BV114" s="158"/>
      <c r="BW114" s="158"/>
      <c r="BX114" s="158"/>
      <c r="BY114" s="158"/>
      <c r="BZ114" s="158"/>
      <c r="CA114" s="158"/>
      <c r="CB114" s="158"/>
      <c r="CC114" s="158"/>
      <c r="CD114" s="158"/>
      <c r="CE114" s="158"/>
      <c r="CF114" s="158"/>
      <c r="CG114" s="158"/>
      <c r="CH114" s="158"/>
      <c r="CI114" s="158"/>
      <c r="CJ114" s="158"/>
      <c r="CK114" s="158"/>
      <c r="CL114" s="158"/>
      <c r="CM114" s="158"/>
      <c r="CN114" s="158"/>
      <c r="CO114" s="158"/>
      <c r="CP114" s="158"/>
      <c r="CQ114" s="158"/>
    </row>
    <row r="115" spans="1:95" ht="18" customHeight="1" x14ac:dyDescent="0.35">
      <c r="A115" s="158"/>
      <c r="B115" s="166" t="s">
        <v>16330</v>
      </c>
      <c r="C115" s="167">
        <v>2023</v>
      </c>
      <c r="D115" s="79" t="s">
        <v>16331</v>
      </c>
      <c r="E115" s="79"/>
      <c r="F115" s="158"/>
      <c r="G115" s="158"/>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8"/>
      <c r="BY115" s="158"/>
      <c r="BZ115" s="158"/>
      <c r="CA115" s="158"/>
      <c r="CB115" s="158"/>
      <c r="CC115" s="158"/>
      <c r="CD115" s="158"/>
      <c r="CE115" s="158"/>
      <c r="CF115" s="158"/>
      <c r="CG115" s="158"/>
      <c r="CH115" s="158"/>
      <c r="CI115" s="158"/>
      <c r="CJ115" s="158"/>
      <c r="CK115" s="158"/>
      <c r="CL115" s="158"/>
      <c r="CM115" s="158"/>
      <c r="CN115" s="158"/>
      <c r="CO115" s="158"/>
      <c r="CP115" s="158"/>
      <c r="CQ115" s="158"/>
    </row>
    <row r="116" spans="1:95" ht="18" customHeight="1" x14ac:dyDescent="0.35">
      <c r="A116" s="158"/>
      <c r="B116" s="166"/>
      <c r="C116" s="168"/>
      <c r="D116" s="79"/>
      <c r="E116" s="79"/>
      <c r="F116" s="158"/>
      <c r="G116" s="158"/>
      <c r="H116" s="158"/>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c r="AU116" s="158"/>
      <c r="AV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8"/>
      <c r="BR116" s="158"/>
      <c r="BS116" s="158"/>
      <c r="BT116" s="158"/>
      <c r="BU116" s="158"/>
      <c r="BV116" s="158"/>
      <c r="BW116" s="158"/>
      <c r="BX116" s="158"/>
      <c r="BY116" s="158"/>
      <c r="BZ116" s="158"/>
      <c r="CA116" s="158"/>
      <c r="CB116" s="158"/>
      <c r="CC116" s="158"/>
      <c r="CD116" s="158"/>
      <c r="CE116" s="158"/>
      <c r="CF116" s="158"/>
      <c r="CG116" s="158"/>
      <c r="CH116" s="158"/>
      <c r="CI116" s="158"/>
      <c r="CJ116" s="158"/>
      <c r="CK116" s="158"/>
      <c r="CL116" s="158"/>
      <c r="CM116" s="158"/>
      <c r="CN116" s="158"/>
      <c r="CO116" s="158"/>
      <c r="CP116" s="158"/>
      <c r="CQ116" s="158"/>
    </row>
    <row r="117" spans="1:95" ht="18" customHeight="1" x14ac:dyDescent="0.35">
      <c r="A117" s="169"/>
      <c r="B117" s="90" t="s">
        <v>16332</v>
      </c>
      <c r="C117" s="170"/>
      <c r="D117" s="91"/>
      <c r="E117" s="91"/>
      <c r="F117" s="169"/>
      <c r="G117" s="169"/>
      <c r="H117" s="169"/>
      <c r="I117" s="169"/>
      <c r="J117" s="169"/>
      <c r="K117" s="169"/>
      <c r="L117" s="169"/>
      <c r="M117" s="169"/>
      <c r="N117" s="169"/>
      <c r="O117" s="169"/>
      <c r="P117" s="169"/>
      <c r="Q117" s="169"/>
      <c r="R117" s="169"/>
      <c r="S117" s="169"/>
      <c r="T117" s="169"/>
      <c r="U117" s="169"/>
      <c r="V117" s="169"/>
      <c r="W117" s="169"/>
      <c r="X117" s="169"/>
      <c r="Y117" s="169"/>
      <c r="Z117" s="169"/>
      <c r="AA117" s="169"/>
      <c r="AB117" s="169"/>
      <c r="AC117" s="169"/>
      <c r="AD117" s="169"/>
      <c r="AE117" s="169"/>
      <c r="AF117" s="169"/>
      <c r="AG117" s="169"/>
      <c r="AH117" s="169"/>
      <c r="AI117" s="169"/>
      <c r="AJ117" s="16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c r="BY117" s="169"/>
      <c r="BZ117" s="169"/>
      <c r="CA117" s="169"/>
      <c r="CB117" s="169"/>
      <c r="CC117" s="169"/>
      <c r="CD117" s="169"/>
      <c r="CE117" s="169"/>
      <c r="CF117" s="169"/>
      <c r="CG117" s="169"/>
      <c r="CH117" s="169"/>
      <c r="CI117" s="169"/>
      <c r="CJ117" s="169"/>
      <c r="CK117" s="169"/>
      <c r="CL117" s="169"/>
      <c r="CM117" s="169"/>
      <c r="CN117" s="169"/>
      <c r="CO117" s="169"/>
      <c r="CP117" s="169"/>
      <c r="CQ117" s="169"/>
    </row>
    <row r="118" spans="1:95" ht="35.15" customHeight="1" x14ac:dyDescent="0.3">
      <c r="A118" s="158"/>
      <c r="B118" s="158"/>
      <c r="C118" s="194" t="s">
        <v>16333</v>
      </c>
      <c r="D118" s="195" t="s">
        <v>16334</v>
      </c>
      <c r="E118" s="195" t="s">
        <v>16258</v>
      </c>
      <c r="F118" s="195" t="s">
        <v>16335</v>
      </c>
      <c r="G118" s="196" t="s">
        <v>16315</v>
      </c>
      <c r="H118" s="195" t="s">
        <v>16316</v>
      </c>
      <c r="I118" s="195" t="s">
        <v>16317</v>
      </c>
      <c r="J118" s="195" t="s">
        <v>16311</v>
      </c>
      <c r="K118" s="195" t="s">
        <v>16318</v>
      </c>
      <c r="L118" s="195" t="s">
        <v>16319</v>
      </c>
      <c r="M118" s="195" t="s">
        <v>16320</v>
      </c>
      <c r="N118" s="197" t="s">
        <v>16321</v>
      </c>
      <c r="O118" s="197" t="s">
        <v>16322</v>
      </c>
      <c r="P118" s="197" t="s">
        <v>16323</v>
      </c>
      <c r="Q118" s="197" t="s">
        <v>16324</v>
      </c>
      <c r="R118" s="197" t="s">
        <v>16336</v>
      </c>
      <c r="S118" s="197" t="s">
        <v>16337</v>
      </c>
      <c r="T118" s="197" t="s">
        <v>16338</v>
      </c>
      <c r="U118" s="197" t="s">
        <v>16339</v>
      </c>
      <c r="V118" s="197" t="s">
        <v>16340</v>
      </c>
      <c r="W118" s="197" t="s">
        <v>16341</v>
      </c>
      <c r="X118" s="197" t="s">
        <v>16342</v>
      </c>
      <c r="Y118" s="197" t="s">
        <v>16343</v>
      </c>
      <c r="Z118" s="197" t="s">
        <v>16344</v>
      </c>
      <c r="AA118" s="197" t="s">
        <v>16345</v>
      </c>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c r="CD118" s="158"/>
      <c r="CE118" s="158"/>
      <c r="CF118" s="158"/>
      <c r="CG118" s="158"/>
      <c r="CH118" s="158"/>
      <c r="CI118" s="158"/>
      <c r="CJ118" s="158"/>
      <c r="CK118" s="158"/>
      <c r="CL118" s="158"/>
      <c r="CM118" s="158"/>
      <c r="CN118" s="158"/>
      <c r="CO118" s="158"/>
      <c r="CP118" s="158"/>
      <c r="CQ118" s="158"/>
    </row>
    <row r="119" spans="1:95" ht="18" customHeight="1" x14ac:dyDescent="0.35">
      <c r="A119" s="158"/>
      <c r="B119" s="94" t="s">
        <v>16346</v>
      </c>
      <c r="C119" s="202">
        <v>9336.6751815383141</v>
      </c>
      <c r="D119" s="202">
        <v>15729.361936365734</v>
      </c>
      <c r="E119" s="202">
        <v>12128.609445575277</v>
      </c>
      <c r="F119" s="202">
        <v>3318.627899805093</v>
      </c>
      <c r="G119" s="202">
        <v>12485.845128965835</v>
      </c>
      <c r="H119" s="202">
        <v>66626.286930202317</v>
      </c>
      <c r="I119" s="202">
        <v>65601.29531555096</v>
      </c>
      <c r="J119" s="202">
        <v>36683.5247395513</v>
      </c>
      <c r="K119" s="202">
        <v>26496.811829329814</v>
      </c>
      <c r="L119" s="202">
        <v>16822.13673196813</v>
      </c>
      <c r="M119" s="202">
        <v>16171.784590410962</v>
      </c>
      <c r="N119" s="202">
        <v>13105.0536468428</v>
      </c>
      <c r="O119" s="202">
        <v>10652.951276492749</v>
      </c>
      <c r="P119" s="202">
        <v>9170.8811848878249</v>
      </c>
      <c r="Q119" s="202">
        <v>5444.6382104447894</v>
      </c>
      <c r="R119" s="202">
        <v>76493.319703235858</v>
      </c>
      <c r="S119" s="202">
        <v>73820.46400032907</v>
      </c>
      <c r="T119" s="202">
        <v>47275.104757615409</v>
      </c>
      <c r="U119" s="202">
        <v>28860.979262229881</v>
      </c>
      <c r="V119" s="202">
        <v>15785.237261203743</v>
      </c>
      <c r="W119" s="202">
        <v>16555.583952822868</v>
      </c>
      <c r="X119" s="202">
        <v>13210.392373996425</v>
      </c>
      <c r="Y119" s="202">
        <v>10018.170946775683</v>
      </c>
      <c r="Z119" s="202">
        <v>8122.0738580104216</v>
      </c>
      <c r="AA119" s="202">
        <v>5459.2940333531196</v>
      </c>
      <c r="AB119" s="158"/>
      <c r="AC119" s="158"/>
      <c r="AD119" s="158"/>
      <c r="AE119" s="158"/>
      <c r="AF119" s="158"/>
      <c r="AG119" s="158"/>
      <c r="AH119" s="158"/>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158"/>
      <c r="BW119" s="158"/>
      <c r="BX119" s="158"/>
      <c r="BY119" s="158"/>
      <c r="BZ119" s="158"/>
      <c r="CA119" s="158"/>
      <c r="CB119" s="158"/>
      <c r="CC119" s="158"/>
      <c r="CD119" s="158"/>
      <c r="CE119" s="158"/>
      <c r="CF119" s="158"/>
      <c r="CG119" s="158"/>
      <c r="CH119" s="158"/>
      <c r="CI119" s="158"/>
      <c r="CJ119" s="158"/>
      <c r="CK119" s="158"/>
      <c r="CL119" s="158"/>
      <c r="CM119" s="158"/>
      <c r="CN119" s="158"/>
      <c r="CO119" s="158"/>
      <c r="CP119" s="158"/>
      <c r="CQ119" s="158"/>
    </row>
    <row r="120" spans="1:95" ht="18" customHeight="1" x14ac:dyDescent="0.35">
      <c r="A120" s="158"/>
      <c r="B120" s="94" t="s">
        <v>16347</v>
      </c>
      <c r="C120" s="202">
        <v>1530.6175049887688</v>
      </c>
      <c r="D120" s="202">
        <v>2148.9100339339625</v>
      </c>
      <c r="E120" s="202">
        <v>1800.834239861113</v>
      </c>
      <c r="F120" s="202">
        <v>948.96453331440136</v>
      </c>
      <c r="G120" s="202">
        <v>1835.641819268398</v>
      </c>
      <c r="H120" s="202">
        <v>7072.3505422012477</v>
      </c>
      <c r="I120" s="202">
        <v>6973.4237375700168</v>
      </c>
      <c r="J120" s="202">
        <v>4175.9935399424285</v>
      </c>
      <c r="K120" s="202">
        <v>3190.3894493572006</v>
      </c>
      <c r="L120" s="202">
        <v>2255.164750019359</v>
      </c>
      <c r="M120" s="202">
        <v>2191.961513727184</v>
      </c>
      <c r="N120" s="202">
        <v>1895.1810998334909</v>
      </c>
      <c r="O120" s="202">
        <v>1657.9399665048904</v>
      </c>
      <c r="P120" s="202">
        <v>1515.0456931486679</v>
      </c>
      <c r="Q120" s="202">
        <v>1154.1460540310286</v>
      </c>
      <c r="R120" s="202">
        <v>8027.7269980380443</v>
      </c>
      <c r="S120" s="202">
        <v>7770.3341082104889</v>
      </c>
      <c r="T120" s="202">
        <v>5203.7331213891057</v>
      </c>
      <c r="U120" s="202">
        <v>3423.050638026948</v>
      </c>
      <c r="V120" s="202">
        <v>2158.9859121834402</v>
      </c>
      <c r="W120" s="202">
        <v>2234.0970045886338</v>
      </c>
      <c r="X120" s="202">
        <v>1911.6689006053625</v>
      </c>
      <c r="Y120" s="202">
        <v>1602.9806305986508</v>
      </c>
      <c r="Z120" s="202">
        <v>1420.69883317629</v>
      </c>
      <c r="AA120" s="202">
        <v>1164.2219322805058</v>
      </c>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c r="CD120" s="158"/>
      <c r="CE120" s="158"/>
      <c r="CF120" s="158"/>
      <c r="CG120" s="158"/>
      <c r="CH120" s="158"/>
      <c r="CI120" s="158"/>
      <c r="CJ120" s="158"/>
      <c r="CK120" s="158"/>
      <c r="CL120" s="158"/>
      <c r="CM120" s="158"/>
      <c r="CN120" s="158"/>
      <c r="CO120" s="158"/>
      <c r="CP120" s="158"/>
      <c r="CQ120" s="158"/>
    </row>
    <row r="121" spans="1:95" ht="18" customHeight="1" x14ac:dyDescent="0.35">
      <c r="A121" s="158"/>
      <c r="B121" s="94" t="s">
        <v>16348</v>
      </c>
      <c r="C121" s="202">
        <v>31643.753636949139</v>
      </c>
      <c r="D121" s="202">
        <v>54544.392920147351</v>
      </c>
      <c r="E121" s="202">
        <v>41645.436782952951</v>
      </c>
      <c r="F121" s="202">
        <v>10085.954127726711</v>
      </c>
      <c r="G121" s="202">
        <v>42925.989309568329</v>
      </c>
      <c r="H121" s="202">
        <v>236880.23368948267</v>
      </c>
      <c r="I121" s="202">
        <v>233208.95005094589</v>
      </c>
      <c r="J121" s="202">
        <v>129613.34983447983</v>
      </c>
      <c r="K121" s="202">
        <v>93117.602825941518</v>
      </c>
      <c r="L121" s="202">
        <v>58461.16159239869</v>
      </c>
      <c r="M121" s="202">
        <v>56130.885749974135</v>
      </c>
      <c r="N121" s="202">
        <v>45145.430491248633</v>
      </c>
      <c r="O121" s="202">
        <v>36360.180646636254</v>
      </c>
      <c r="P121" s="202">
        <v>31051.108798093526</v>
      </c>
      <c r="Q121" s="202">
        <v>17699.654128604419</v>
      </c>
      <c r="R121" s="202">
        <v>272228.24656651239</v>
      </c>
      <c r="S121" s="202">
        <v>262648.83431805484</v>
      </c>
      <c r="T121" s="202">
        <v>167549.0314437616</v>
      </c>
      <c r="U121" s="202">
        <v>101581.34055550239</v>
      </c>
      <c r="V121" s="202">
        <v>54732.170651160341</v>
      </c>
      <c r="W121" s="202">
        <v>57490.213324721786</v>
      </c>
      <c r="X121" s="202">
        <v>45503.582163570965</v>
      </c>
      <c r="Y121" s="202">
        <v>34066.544361482527</v>
      </c>
      <c r="Z121" s="202">
        <v>27272.654454539559</v>
      </c>
      <c r="AA121" s="202">
        <v>17728.965774421082</v>
      </c>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c r="CD121" s="158"/>
      <c r="CE121" s="158"/>
      <c r="CF121" s="158"/>
      <c r="CG121" s="158"/>
      <c r="CH121" s="158"/>
      <c r="CI121" s="158"/>
      <c r="CJ121" s="158"/>
      <c r="CK121" s="158"/>
      <c r="CL121" s="158"/>
      <c r="CM121" s="158"/>
      <c r="CN121" s="158"/>
      <c r="CO121" s="158"/>
      <c r="CP121" s="158"/>
      <c r="CQ121" s="158"/>
    </row>
    <row r="122" spans="1:95" s="89" customFormat="1" ht="18" customHeight="1" x14ac:dyDescent="0.3">
      <c r="A122" s="158"/>
      <c r="B122" s="94"/>
      <c r="C122" s="96"/>
      <c r="D122" s="96"/>
      <c r="E122" s="96"/>
      <c r="F122" s="96"/>
      <c r="G122" s="96"/>
      <c r="H122" s="96"/>
      <c r="I122" s="96"/>
      <c r="J122" s="96"/>
      <c r="K122" s="96"/>
      <c r="L122" s="96"/>
      <c r="M122" s="96"/>
      <c r="N122" s="96"/>
      <c r="O122" s="96"/>
      <c r="P122" s="96"/>
      <c r="Q122" s="96"/>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c r="CD122" s="158"/>
      <c r="CE122" s="158"/>
      <c r="CF122" s="158"/>
      <c r="CG122" s="158"/>
      <c r="CH122" s="158"/>
      <c r="CI122" s="158"/>
      <c r="CJ122" s="158"/>
      <c r="CK122" s="158"/>
      <c r="CL122" s="158"/>
      <c r="CM122" s="158"/>
      <c r="CN122" s="158"/>
      <c r="CO122" s="158"/>
      <c r="CP122" s="158"/>
      <c r="CQ122" s="158"/>
    </row>
    <row r="123" spans="1:95" ht="18" customHeight="1" x14ac:dyDescent="0.35">
      <c r="A123" s="158"/>
      <c r="B123" s="94" t="s">
        <v>16325</v>
      </c>
      <c r="C123" s="94"/>
      <c r="D123" s="94" t="s">
        <v>16349</v>
      </c>
      <c r="E123" s="94"/>
      <c r="F123" s="100"/>
      <c r="G123" s="157"/>
      <c r="H123" s="157"/>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c r="CD123" s="158"/>
      <c r="CE123" s="158"/>
      <c r="CF123" s="158"/>
      <c r="CG123" s="158"/>
      <c r="CH123" s="158"/>
      <c r="CI123" s="158"/>
      <c r="CJ123" s="158"/>
      <c r="CK123" s="158"/>
      <c r="CL123" s="158"/>
      <c r="CM123" s="158"/>
      <c r="CN123" s="158"/>
      <c r="CO123" s="158"/>
      <c r="CP123" s="158"/>
      <c r="CQ123" s="158"/>
    </row>
    <row r="124" spans="1:95" ht="18" customHeight="1" x14ac:dyDescent="0.3">
      <c r="A124" s="158"/>
      <c r="B124" s="83" t="s">
        <v>16276</v>
      </c>
      <c r="C124" s="158"/>
      <c r="D124" s="158"/>
      <c r="E124" s="158"/>
      <c r="F124" s="158"/>
      <c r="G124" s="158"/>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c r="CD124" s="158"/>
      <c r="CE124" s="158"/>
      <c r="CF124" s="158"/>
      <c r="CG124" s="158"/>
      <c r="CH124" s="158"/>
      <c r="CI124" s="158"/>
      <c r="CJ124" s="158"/>
      <c r="CK124" s="158"/>
      <c r="CL124" s="158"/>
      <c r="CM124" s="158"/>
      <c r="CN124" s="158"/>
      <c r="CO124" s="158"/>
      <c r="CP124" s="158"/>
      <c r="CQ124" s="158"/>
    </row>
    <row r="125" spans="1:95" ht="18" customHeight="1" x14ac:dyDescent="0.3">
      <c r="A125" s="158"/>
      <c r="B125" s="158"/>
      <c r="C125" s="158"/>
      <c r="D125" s="158"/>
      <c r="E125" s="158"/>
      <c r="F125" s="158"/>
      <c r="G125" s="158"/>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c r="CD125" s="158"/>
      <c r="CE125" s="158"/>
      <c r="CF125" s="158"/>
      <c r="CG125" s="158"/>
      <c r="CH125" s="158"/>
      <c r="CI125" s="158"/>
      <c r="CJ125" s="158"/>
      <c r="CK125" s="158"/>
      <c r="CL125" s="158"/>
      <c r="CM125" s="158"/>
      <c r="CN125" s="158"/>
      <c r="CO125" s="158"/>
      <c r="CP125" s="158"/>
      <c r="CQ125" s="158"/>
    </row>
    <row r="126" spans="1:95" ht="18" customHeight="1" x14ac:dyDescent="0.35">
      <c r="A126" s="169"/>
      <c r="B126" s="90" t="s">
        <v>16350</v>
      </c>
      <c r="C126" s="170"/>
      <c r="D126" s="91"/>
      <c r="E126" s="91"/>
      <c r="F126" s="169"/>
      <c r="G126" s="169"/>
      <c r="H126" s="169"/>
      <c r="I126" s="169"/>
      <c r="J126" s="169"/>
      <c r="K126" s="169"/>
      <c r="L126" s="169"/>
      <c r="M126" s="169"/>
      <c r="N126" s="169"/>
      <c r="O126" s="169"/>
      <c r="P126" s="169"/>
      <c r="Q126" s="169"/>
      <c r="R126" s="169"/>
      <c r="S126" s="169"/>
      <c r="T126" s="169"/>
      <c r="U126" s="169"/>
      <c r="V126" s="169"/>
      <c r="W126" s="169"/>
      <c r="X126" s="169"/>
      <c r="Y126" s="169"/>
      <c r="Z126" s="169"/>
      <c r="AA126" s="169"/>
      <c r="AB126" s="169"/>
      <c r="AC126" s="169"/>
      <c r="AD126" s="169"/>
      <c r="AE126" s="169"/>
      <c r="AF126" s="169"/>
      <c r="AG126" s="169"/>
      <c r="AH126" s="169"/>
      <c r="AI126" s="169"/>
      <c r="AJ126" s="169"/>
      <c r="AK126" s="169"/>
      <c r="AL126" s="169"/>
      <c r="AM126" s="169"/>
      <c r="AN126" s="169"/>
      <c r="AO126" s="169"/>
      <c r="AP126" s="169"/>
      <c r="AQ126" s="169"/>
      <c r="AR126" s="169"/>
      <c r="AS126" s="169"/>
      <c r="AT126" s="169"/>
      <c r="AU126" s="169"/>
      <c r="AV126" s="169"/>
      <c r="AW126" s="169"/>
      <c r="AX126" s="169"/>
      <c r="AY126" s="169"/>
      <c r="AZ126" s="169"/>
      <c r="BA126" s="169"/>
      <c r="BB126" s="169"/>
      <c r="BC126" s="169"/>
      <c r="BD126" s="169"/>
      <c r="BE126" s="169"/>
      <c r="BF126" s="169"/>
      <c r="BG126" s="169"/>
      <c r="BH126" s="169"/>
      <c r="BI126" s="169"/>
      <c r="BJ126" s="169"/>
      <c r="BK126" s="169"/>
      <c r="BL126" s="169"/>
      <c r="BM126" s="169"/>
      <c r="BN126" s="169"/>
      <c r="BO126" s="169"/>
      <c r="BP126" s="169"/>
      <c r="BQ126" s="169"/>
      <c r="BR126" s="169"/>
      <c r="BS126" s="169"/>
      <c r="BT126" s="169"/>
      <c r="BU126" s="169"/>
      <c r="BV126" s="169"/>
      <c r="BW126" s="169"/>
      <c r="BX126" s="169"/>
      <c r="BY126" s="169"/>
      <c r="BZ126" s="169"/>
      <c r="CA126" s="169"/>
      <c r="CB126" s="169"/>
      <c r="CC126" s="169"/>
      <c r="CD126" s="169"/>
      <c r="CE126" s="169"/>
      <c r="CF126" s="169"/>
      <c r="CG126" s="169"/>
      <c r="CH126" s="169"/>
      <c r="CI126" s="169"/>
      <c r="CJ126" s="169"/>
      <c r="CK126" s="169"/>
      <c r="CL126" s="169"/>
      <c r="CM126" s="169"/>
      <c r="CN126" s="169"/>
      <c r="CO126" s="169"/>
      <c r="CP126" s="169"/>
      <c r="CQ126" s="169"/>
    </row>
    <row r="127" spans="1:95" ht="18" customHeight="1" x14ac:dyDescent="0.3">
      <c r="A127" s="158"/>
      <c r="B127" s="158"/>
      <c r="C127" s="171"/>
      <c r="D127" s="158"/>
      <c r="E127" s="158"/>
      <c r="F127" s="165" t="s">
        <v>16351</v>
      </c>
      <c r="G127" s="158"/>
      <c r="H127" s="158"/>
      <c r="I127" s="158"/>
      <c r="J127" s="158"/>
      <c r="K127" s="158"/>
      <c r="L127" s="165" t="s">
        <v>16352</v>
      </c>
      <c r="M127" s="158"/>
      <c r="N127" s="158"/>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c r="CD127" s="158"/>
      <c r="CE127" s="158"/>
      <c r="CF127" s="158"/>
      <c r="CG127" s="158"/>
      <c r="CH127" s="158"/>
      <c r="CI127" s="158"/>
      <c r="CJ127" s="158"/>
      <c r="CK127" s="158"/>
      <c r="CL127" s="158"/>
      <c r="CM127" s="158"/>
      <c r="CN127" s="158"/>
      <c r="CO127" s="158"/>
      <c r="CP127" s="158"/>
      <c r="CQ127" s="158"/>
    </row>
    <row r="128" spans="1:95" ht="18" customHeight="1" x14ac:dyDescent="0.35">
      <c r="A128" s="158"/>
      <c r="B128" s="94" t="s">
        <v>16346</v>
      </c>
      <c r="C128" s="127">
        <v>7.8829067356158964</v>
      </c>
      <c r="D128" s="79" t="s">
        <v>16353</v>
      </c>
      <c r="E128" s="158"/>
      <c r="F128" s="127">
        <v>2554.1352826354537</v>
      </c>
      <c r="G128" s="79" t="s">
        <v>16354</v>
      </c>
      <c r="H128" s="158"/>
      <c r="I128" s="92"/>
      <c r="J128" s="158"/>
      <c r="K128" s="158"/>
      <c r="L128" s="127">
        <v>-11.025044385476779</v>
      </c>
      <c r="M128" s="79" t="s">
        <v>16355</v>
      </c>
      <c r="N128" s="158"/>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c r="CD128" s="158"/>
      <c r="CE128" s="158"/>
      <c r="CF128" s="158"/>
      <c r="CG128" s="158"/>
      <c r="CH128" s="158"/>
      <c r="CI128" s="158"/>
      <c r="CJ128" s="158"/>
      <c r="CK128" s="158"/>
      <c r="CL128" s="158"/>
      <c r="CM128" s="158"/>
      <c r="CN128" s="158"/>
      <c r="CO128" s="158"/>
      <c r="CP128" s="158"/>
      <c r="CQ128" s="158"/>
    </row>
    <row r="129" spans="1:95" s="89" customFormat="1" ht="18" customHeight="1" x14ac:dyDescent="0.35">
      <c r="A129" s="158"/>
      <c r="B129" s="94" t="s">
        <v>16347</v>
      </c>
      <c r="C129" s="127">
        <v>7.8829067356158964</v>
      </c>
      <c r="D129" s="79" t="s">
        <v>16356</v>
      </c>
      <c r="E129" s="158"/>
      <c r="F129" s="127">
        <v>2554.1352826354537</v>
      </c>
      <c r="G129" s="79" t="s">
        <v>16357</v>
      </c>
      <c r="H129" s="158"/>
      <c r="I129"/>
      <c r="J129" s="158"/>
      <c r="K129" s="158"/>
      <c r="L129" s="127">
        <v>-11.025044385476779</v>
      </c>
      <c r="M129" s="79" t="s">
        <v>16358</v>
      </c>
      <c r="N129" s="158"/>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8"/>
      <c r="BR129" s="158"/>
      <c r="BS129" s="158"/>
      <c r="BT129" s="158"/>
      <c r="BU129" s="158"/>
      <c r="BV129" s="158"/>
      <c r="BW129" s="158"/>
      <c r="BX129" s="158"/>
      <c r="BY129" s="158"/>
      <c r="BZ129" s="158"/>
      <c r="CA129" s="158"/>
      <c r="CB129" s="158"/>
      <c r="CC129" s="158"/>
      <c r="CD129" s="158"/>
      <c r="CE129" s="158"/>
      <c r="CF129" s="158"/>
      <c r="CG129" s="158"/>
      <c r="CH129" s="158"/>
      <c r="CI129" s="158"/>
      <c r="CJ129" s="158"/>
      <c r="CK129" s="158"/>
      <c r="CL129" s="158"/>
      <c r="CM129" s="158"/>
      <c r="CN129" s="158"/>
      <c r="CO129" s="158"/>
      <c r="CP129" s="158"/>
      <c r="CQ129" s="158"/>
    </row>
    <row r="130" spans="1:95" ht="18" customHeight="1" x14ac:dyDescent="0.35">
      <c r="A130" s="158"/>
      <c r="B130" s="94" t="s">
        <v>16348</v>
      </c>
      <c r="C130" s="127">
        <v>7.8829067356158964</v>
      </c>
      <c r="D130" s="79" t="s">
        <v>16359</v>
      </c>
      <c r="E130" s="158"/>
      <c r="F130" s="127">
        <v>2554.1352826354537</v>
      </c>
      <c r="G130" s="79" t="s">
        <v>16360</v>
      </c>
      <c r="H130" s="158"/>
      <c r="I130"/>
      <c r="J130" s="158"/>
      <c r="K130" s="158"/>
      <c r="L130" s="127">
        <v>-11.025044385476779</v>
      </c>
      <c r="M130" s="79" t="s">
        <v>16361</v>
      </c>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8"/>
      <c r="BR130" s="158"/>
      <c r="BS130" s="158"/>
      <c r="BT130" s="158"/>
      <c r="BU130" s="158"/>
      <c r="BV130" s="158"/>
      <c r="BW130" s="158"/>
      <c r="BX130" s="158"/>
      <c r="BY130" s="158"/>
      <c r="BZ130" s="158"/>
      <c r="CA130" s="158"/>
      <c r="CB130" s="158"/>
      <c r="CC130" s="158"/>
      <c r="CD130" s="158"/>
      <c r="CE130" s="158"/>
      <c r="CF130" s="158"/>
      <c r="CG130" s="158"/>
      <c r="CH130" s="158"/>
      <c r="CI130" s="158"/>
      <c r="CJ130" s="158"/>
      <c r="CK130" s="158"/>
      <c r="CL130" s="158"/>
      <c r="CM130" s="158"/>
      <c r="CN130" s="158"/>
      <c r="CO130" s="158"/>
      <c r="CP130" s="158"/>
      <c r="CQ130" s="158"/>
    </row>
    <row r="131" spans="1:95" ht="18" customHeight="1" x14ac:dyDescent="0.35">
      <c r="A131" s="158"/>
      <c r="B131" s="158"/>
      <c r="C131" s="158"/>
      <c r="D131" s="158"/>
      <c r="E131" s="158"/>
      <c r="F131" s="158"/>
      <c r="G131" s="158"/>
      <c r="H131" s="158"/>
      <c r="I131"/>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8"/>
      <c r="AY131" s="158"/>
      <c r="AZ131" s="158"/>
      <c r="BA131" s="158"/>
      <c r="BB131" s="158"/>
      <c r="BC131" s="158"/>
      <c r="BD131" s="158"/>
      <c r="BE131" s="158"/>
      <c r="BF131" s="158"/>
      <c r="BG131" s="158"/>
      <c r="BH131" s="158"/>
      <c r="BI131" s="158"/>
      <c r="BJ131" s="158"/>
      <c r="BK131" s="158"/>
      <c r="BL131" s="158"/>
      <c r="BM131" s="158"/>
      <c r="BN131" s="158"/>
      <c r="BO131" s="158"/>
      <c r="BP131" s="158"/>
      <c r="BQ131" s="158"/>
      <c r="BR131" s="158"/>
      <c r="BS131" s="158"/>
      <c r="BT131" s="158"/>
      <c r="BU131" s="158"/>
      <c r="BV131" s="158"/>
      <c r="BW131" s="158"/>
      <c r="BX131" s="158"/>
      <c r="BY131" s="158"/>
      <c r="BZ131" s="158"/>
      <c r="CA131" s="158"/>
      <c r="CB131" s="158"/>
      <c r="CC131" s="158"/>
      <c r="CD131" s="158"/>
      <c r="CE131" s="158"/>
      <c r="CF131" s="158"/>
      <c r="CG131" s="158"/>
      <c r="CH131" s="158"/>
      <c r="CI131" s="158"/>
      <c r="CJ131" s="158"/>
      <c r="CK131" s="158"/>
      <c r="CL131" s="158"/>
      <c r="CM131" s="158"/>
      <c r="CN131" s="158"/>
      <c r="CO131" s="158"/>
      <c r="CP131" s="158"/>
      <c r="CQ131" s="158"/>
    </row>
    <row r="132" spans="1:95" ht="18" customHeight="1" x14ac:dyDescent="0.35">
      <c r="A132" s="158"/>
      <c r="B132" s="94" t="s">
        <v>16325</v>
      </c>
      <c r="C132" s="94"/>
      <c r="D132" s="94" t="s">
        <v>16362</v>
      </c>
      <c r="E132" s="94"/>
      <c r="F132" s="100"/>
      <c r="G132" s="157"/>
      <c r="H132" s="157"/>
      <c r="I132" s="158"/>
      <c r="J132" s="158"/>
      <c r="K132" s="158"/>
      <c r="L132" s="158"/>
      <c r="M132" s="158"/>
      <c r="N132" s="158"/>
      <c r="O132" s="158"/>
      <c r="P132" s="158"/>
      <c r="Q132" s="158"/>
      <c r="R132" s="158"/>
      <c r="S132" s="158"/>
      <c r="T132" s="158"/>
      <c r="U132" s="158"/>
      <c r="V132" s="158"/>
      <c r="W132" s="158"/>
      <c r="X132" s="158"/>
      <c r="Y132" s="158"/>
      <c r="Z132" s="158"/>
      <c r="AA132" s="158"/>
      <c r="AB132" s="158"/>
      <c r="AC132" s="158"/>
      <c r="AD132" s="158"/>
      <c r="AE132" s="158"/>
      <c r="AF132" s="158"/>
      <c r="AG132" s="158"/>
      <c r="AH132" s="158"/>
      <c r="AI132" s="158"/>
      <c r="AJ132" s="158"/>
      <c r="AK132" s="158"/>
      <c r="AL132" s="158"/>
      <c r="AM132" s="158"/>
      <c r="AN132" s="158"/>
      <c r="AO132" s="158"/>
      <c r="AP132" s="158"/>
      <c r="AQ132" s="158"/>
      <c r="AR132" s="158"/>
      <c r="AS132" s="158"/>
      <c r="AT132" s="158"/>
      <c r="AU132" s="158"/>
      <c r="AV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8"/>
      <c r="BT132" s="158"/>
      <c r="BU132" s="158"/>
      <c r="BV132" s="158"/>
      <c r="BW132" s="158"/>
      <c r="BX132" s="158"/>
      <c r="BY132" s="158"/>
      <c r="BZ132" s="158"/>
      <c r="CA132" s="158"/>
      <c r="CB132" s="158"/>
      <c r="CC132" s="158"/>
      <c r="CD132" s="158"/>
      <c r="CE132" s="158"/>
      <c r="CF132" s="158"/>
      <c r="CG132" s="158"/>
      <c r="CH132" s="158"/>
      <c r="CI132" s="158"/>
      <c r="CJ132" s="158"/>
      <c r="CK132" s="158"/>
      <c r="CL132" s="158"/>
      <c r="CM132" s="158"/>
      <c r="CN132" s="158"/>
      <c r="CO132" s="158"/>
      <c r="CP132" s="158"/>
      <c r="CQ132" s="158"/>
    </row>
    <row r="133" spans="1:95" ht="15" customHeight="1" x14ac:dyDescent="0.35">
      <c r="A133" s="158"/>
      <c r="B133" s="79" t="s">
        <v>16363</v>
      </c>
      <c r="C133" s="158"/>
      <c r="D133" s="158"/>
      <c r="E133" s="158"/>
      <c r="F133" s="158"/>
      <c r="G133" s="158"/>
      <c r="H133" s="158"/>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8"/>
      <c r="BR133" s="158"/>
      <c r="BS133" s="158"/>
      <c r="BT133" s="158"/>
      <c r="BU133" s="158"/>
      <c r="BV133" s="158"/>
      <c r="BW133" s="158"/>
      <c r="BX133" s="158"/>
      <c r="BY133" s="158"/>
      <c r="BZ133" s="158"/>
      <c r="CA133" s="158"/>
      <c r="CB133" s="158"/>
      <c r="CC133" s="158"/>
      <c r="CD133" s="158"/>
      <c r="CE133" s="158"/>
      <c r="CF133" s="158"/>
      <c r="CG133" s="158"/>
      <c r="CH133" s="158"/>
      <c r="CI133" s="158"/>
      <c r="CJ133" s="158"/>
      <c r="CK133" s="158"/>
      <c r="CL133" s="158"/>
      <c r="CM133" s="158"/>
      <c r="CN133" s="158"/>
      <c r="CO133" s="158"/>
      <c r="CP133" s="158"/>
      <c r="CQ133" s="158"/>
    </row>
    <row r="134" spans="1:95" ht="18" customHeight="1" x14ac:dyDescent="0.4">
      <c r="A134" s="78"/>
      <c r="B134" s="78"/>
      <c r="C134" s="78"/>
      <c r="D134" s="78"/>
      <c r="E134" s="78"/>
      <c r="F134" s="78"/>
      <c r="G134" s="78"/>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c r="CK134" s="78"/>
      <c r="CL134" s="78"/>
      <c r="CM134" s="78"/>
      <c r="CN134" s="78"/>
      <c r="CO134" s="78"/>
      <c r="CP134" s="78"/>
      <c r="CQ134" s="78"/>
    </row>
    <row r="135" spans="1:95" ht="18" customHeight="1" x14ac:dyDescent="0.3">
      <c r="A135" s="158"/>
      <c r="B135" s="158"/>
      <c r="C135" s="158"/>
      <c r="D135" s="158"/>
      <c r="E135" s="158"/>
      <c r="F135" s="158"/>
      <c r="G135" s="158"/>
      <c r="H135" s="158"/>
      <c r="I135" s="158"/>
      <c r="J135" s="158"/>
      <c r="K135" s="158"/>
      <c r="L135" s="158"/>
      <c r="M135" s="158"/>
      <c r="N135" s="158"/>
      <c r="O135" s="158"/>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8"/>
      <c r="BR135" s="158"/>
      <c r="BS135" s="158"/>
      <c r="BT135" s="158"/>
      <c r="BU135" s="158"/>
      <c r="BV135" s="158"/>
      <c r="BW135" s="158"/>
      <c r="BX135" s="158"/>
      <c r="BY135" s="158"/>
      <c r="BZ135" s="158"/>
      <c r="CA135" s="158"/>
      <c r="CB135" s="158"/>
      <c r="CC135" s="158"/>
      <c r="CD135" s="158"/>
      <c r="CE135" s="158"/>
      <c r="CF135" s="158"/>
      <c r="CG135" s="158"/>
      <c r="CH135" s="158"/>
      <c r="CI135" s="158"/>
      <c r="CJ135" s="158"/>
      <c r="CK135" s="158"/>
      <c r="CL135" s="158"/>
      <c r="CM135" s="158"/>
      <c r="CN135" s="158"/>
      <c r="CO135" s="158"/>
      <c r="CP135" s="158"/>
      <c r="CQ135" s="158"/>
    </row>
    <row r="136" spans="1:95" ht="18" customHeight="1" x14ac:dyDescent="0.35">
      <c r="A136" s="169"/>
      <c r="B136" s="90" t="s">
        <v>16364</v>
      </c>
      <c r="C136" s="170"/>
      <c r="D136" s="91"/>
      <c r="E136" s="91"/>
      <c r="F136" s="169"/>
      <c r="G136" s="121"/>
      <c r="H136" s="169"/>
      <c r="I136" s="169"/>
      <c r="J136" s="169"/>
      <c r="K136" s="169"/>
      <c r="L136" s="169"/>
      <c r="M136" s="169"/>
      <c r="N136" s="169"/>
      <c r="O136" s="169"/>
      <c r="P136" s="169"/>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169"/>
      <c r="AO136" s="169"/>
      <c r="AP136" s="169"/>
      <c r="AQ136" s="169"/>
      <c r="AR136" s="169"/>
      <c r="AS136" s="169"/>
      <c r="AT136" s="169"/>
      <c r="AU136" s="169"/>
      <c r="AV136" s="169"/>
      <c r="AW136" s="169"/>
      <c r="AX136" s="169"/>
      <c r="AY136" s="169"/>
      <c r="AZ136" s="169"/>
      <c r="BA136" s="169"/>
      <c r="BB136" s="169"/>
      <c r="BC136" s="169"/>
      <c r="BD136" s="169"/>
      <c r="BE136" s="169"/>
      <c r="BF136" s="169"/>
      <c r="BG136" s="169"/>
      <c r="BH136" s="169"/>
      <c r="BI136" s="169"/>
      <c r="BJ136" s="169"/>
      <c r="BK136" s="169"/>
      <c r="BL136" s="169"/>
      <c r="BM136" s="169"/>
      <c r="BN136" s="169"/>
      <c r="BO136" s="169"/>
      <c r="BP136" s="169"/>
      <c r="BQ136" s="169"/>
      <c r="BR136" s="169"/>
      <c r="BS136" s="169"/>
      <c r="BT136" s="169"/>
      <c r="BU136" s="169"/>
      <c r="BV136" s="169"/>
      <c r="BW136" s="169"/>
      <c r="BX136" s="169"/>
      <c r="BY136" s="169"/>
      <c r="BZ136" s="169"/>
      <c r="CA136" s="169"/>
      <c r="CB136" s="169"/>
      <c r="CC136" s="169"/>
      <c r="CD136" s="169"/>
      <c r="CE136" s="169"/>
      <c r="CF136" s="169"/>
      <c r="CG136" s="169"/>
      <c r="CH136" s="169"/>
      <c r="CI136" s="169"/>
      <c r="CJ136" s="169"/>
      <c r="CK136" s="169"/>
      <c r="CL136" s="169"/>
      <c r="CM136" s="169"/>
      <c r="CN136" s="169"/>
      <c r="CO136" s="169"/>
      <c r="CP136" s="169"/>
      <c r="CQ136" s="169"/>
    </row>
    <row r="137" spans="1:95" ht="18" customHeight="1" x14ac:dyDescent="0.35">
      <c r="A137" s="158"/>
      <c r="B137" s="94"/>
      <c r="C137" s="97"/>
      <c r="D137" s="95"/>
      <c r="E137" s="97"/>
      <c r="F137" s="158"/>
      <c r="G137" s="158"/>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c r="CD137" s="158"/>
      <c r="CE137" s="158"/>
      <c r="CF137" s="158"/>
      <c r="CG137" s="158"/>
      <c r="CH137" s="158"/>
      <c r="CI137" s="158"/>
      <c r="CJ137" s="158"/>
      <c r="CK137" s="158"/>
      <c r="CL137" s="158"/>
      <c r="CM137" s="158"/>
      <c r="CN137" s="158"/>
      <c r="CO137" s="158"/>
      <c r="CP137" s="158"/>
      <c r="CQ137" s="158"/>
    </row>
    <row r="138" spans="1:95" ht="18" customHeight="1" x14ac:dyDescent="0.35">
      <c r="A138" s="158"/>
      <c r="B138" s="94" t="s">
        <v>16346</v>
      </c>
      <c r="C138" s="173">
        <v>60.409470050274876</v>
      </c>
      <c r="D138" s="95" t="s">
        <v>16365</v>
      </c>
      <c r="E138" s="98"/>
      <c r="F138" s="158"/>
      <c r="G138" s="158"/>
      <c r="H138" s="158"/>
      <c r="I138" s="158"/>
      <c r="J138" s="158"/>
      <c r="K138" s="158"/>
      <c r="L138" s="158"/>
      <c r="M138" s="158"/>
      <c r="N138" s="158"/>
      <c r="O138" s="158"/>
      <c r="P138" s="158"/>
      <c r="Q138" s="158"/>
      <c r="R138" s="158"/>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c r="CD138" s="158"/>
      <c r="CE138" s="158"/>
      <c r="CF138" s="158"/>
      <c r="CG138" s="158"/>
      <c r="CH138" s="158"/>
      <c r="CI138" s="158"/>
      <c r="CJ138" s="158"/>
      <c r="CK138" s="158"/>
      <c r="CL138" s="158"/>
      <c r="CM138" s="158"/>
      <c r="CN138" s="158"/>
      <c r="CO138" s="158"/>
      <c r="CP138" s="158"/>
      <c r="CQ138" s="158"/>
    </row>
    <row r="139" spans="1:95" ht="18" customHeight="1" x14ac:dyDescent="0.35">
      <c r="A139" s="158"/>
      <c r="B139" s="94" t="s">
        <v>16366</v>
      </c>
      <c r="C139" s="173">
        <v>60.409470050274876</v>
      </c>
      <c r="D139" s="95" t="s">
        <v>16367</v>
      </c>
      <c r="E139" s="99"/>
      <c r="F139" s="99"/>
      <c r="G139" s="158"/>
      <c r="H139" s="158"/>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8"/>
      <c r="BR139" s="158"/>
      <c r="BS139" s="158"/>
      <c r="BT139" s="158"/>
      <c r="BU139" s="158"/>
      <c r="BV139" s="158"/>
      <c r="BW139" s="158"/>
      <c r="BX139" s="158"/>
      <c r="BY139" s="158"/>
      <c r="BZ139" s="158"/>
      <c r="CA139" s="158"/>
      <c r="CB139" s="158"/>
      <c r="CC139" s="158"/>
      <c r="CD139" s="158"/>
      <c r="CE139" s="158"/>
      <c r="CF139" s="158"/>
      <c r="CG139" s="158"/>
      <c r="CH139" s="158"/>
      <c r="CI139" s="158"/>
      <c r="CJ139" s="158"/>
      <c r="CK139" s="158"/>
      <c r="CL139" s="158"/>
      <c r="CM139" s="158"/>
      <c r="CN139" s="158"/>
      <c r="CO139" s="158"/>
      <c r="CP139" s="158"/>
      <c r="CQ139" s="158"/>
    </row>
    <row r="140" spans="1:95" ht="18" customHeight="1" x14ac:dyDescent="0.35">
      <c r="A140" s="158"/>
      <c r="B140" s="94" t="s">
        <v>16348</v>
      </c>
      <c r="C140" s="173">
        <v>60.409470050274876</v>
      </c>
      <c r="D140" s="95" t="s">
        <v>16368</v>
      </c>
      <c r="E140" s="97"/>
      <c r="F140" s="158"/>
      <c r="G140" s="158"/>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c r="CD140" s="158"/>
      <c r="CE140" s="158"/>
      <c r="CF140" s="158"/>
      <c r="CG140" s="158"/>
      <c r="CH140" s="158"/>
      <c r="CI140" s="158"/>
      <c r="CJ140" s="158"/>
      <c r="CK140" s="158"/>
      <c r="CL140" s="158"/>
      <c r="CM140" s="158"/>
      <c r="CN140" s="158"/>
      <c r="CO140" s="158"/>
      <c r="CP140" s="158"/>
      <c r="CQ140" s="158"/>
    </row>
    <row r="141" spans="1:95" s="89" customFormat="1" ht="18" customHeight="1" x14ac:dyDescent="0.35">
      <c r="A141" s="158"/>
      <c r="B141" s="94"/>
      <c r="C141" s="97"/>
      <c r="D141" s="95"/>
      <c r="E141" s="97"/>
      <c r="F141" s="97"/>
      <c r="G141" s="158"/>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c r="CD141" s="158"/>
      <c r="CE141" s="158"/>
      <c r="CF141" s="158"/>
      <c r="CG141" s="158"/>
      <c r="CH141" s="158"/>
      <c r="CI141" s="158"/>
      <c r="CJ141" s="158"/>
      <c r="CK141" s="158"/>
      <c r="CL141" s="158"/>
      <c r="CM141" s="158"/>
      <c r="CN141" s="158"/>
      <c r="CO141" s="158"/>
      <c r="CP141" s="158"/>
      <c r="CQ141" s="158"/>
    </row>
    <row r="142" spans="1:95" ht="18" customHeight="1" x14ac:dyDescent="0.35">
      <c r="A142" s="158"/>
      <c r="B142" s="94" t="s">
        <v>16325</v>
      </c>
      <c r="C142" s="94"/>
      <c r="D142" s="94" t="s">
        <v>16362</v>
      </c>
      <c r="E142" s="94"/>
      <c r="F142" s="100"/>
      <c r="G142" s="157"/>
      <c r="H142" s="157"/>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L142" s="158"/>
      <c r="CM142" s="158"/>
      <c r="CN142" s="158"/>
      <c r="CO142" s="158"/>
      <c r="CP142" s="158"/>
      <c r="CQ142" s="158"/>
    </row>
    <row r="143" spans="1:95" ht="18" customHeight="1" x14ac:dyDescent="0.3">
      <c r="A143" s="158"/>
      <c r="B143" s="158"/>
      <c r="C143" s="158"/>
      <c r="D143" s="158"/>
      <c r="E143" s="158"/>
      <c r="F143" s="158"/>
      <c r="G143" s="158"/>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L143" s="158"/>
      <c r="CM143" s="158"/>
      <c r="CN143" s="158"/>
      <c r="CO143" s="158"/>
      <c r="CP143" s="158"/>
      <c r="CQ143" s="158"/>
    </row>
    <row r="144" spans="1:95" ht="18" customHeight="1" x14ac:dyDescent="0.35">
      <c r="A144" s="169"/>
      <c r="B144" s="90" t="s">
        <v>16369</v>
      </c>
      <c r="C144" s="170"/>
      <c r="D144" s="91"/>
      <c r="E144" s="91"/>
      <c r="F144" s="169"/>
      <c r="G144" s="169"/>
      <c r="H144" s="169"/>
      <c r="I144" s="169"/>
      <c r="J144" s="169"/>
      <c r="K144" s="169"/>
      <c r="L144" s="169"/>
      <c r="M144" s="169"/>
      <c r="N144" s="169"/>
      <c r="O144" s="169"/>
      <c r="P144" s="169"/>
      <c r="Q144" s="169"/>
      <c r="R144" s="169"/>
      <c r="S144" s="169"/>
      <c r="T144" s="169"/>
      <c r="U144" s="169"/>
      <c r="V144" s="169"/>
      <c r="W144" s="169"/>
      <c r="X144" s="169"/>
      <c r="Y144" s="169"/>
      <c r="Z144" s="169"/>
      <c r="AA144" s="169"/>
      <c r="AB144" s="169"/>
      <c r="AC144" s="169"/>
      <c r="AD144" s="169"/>
      <c r="AE144" s="169"/>
      <c r="AF144" s="169"/>
      <c r="AG144" s="169"/>
      <c r="AH144" s="169"/>
      <c r="AI144" s="169"/>
      <c r="AJ144" s="169"/>
      <c r="AK144" s="169"/>
      <c r="AL144" s="169"/>
      <c r="AM144" s="169"/>
      <c r="AN144" s="169"/>
      <c r="AO144" s="169"/>
      <c r="AP144" s="169"/>
      <c r="AQ144" s="169"/>
      <c r="AR144" s="169"/>
      <c r="AS144" s="169"/>
      <c r="AT144" s="169"/>
      <c r="AU144" s="169"/>
      <c r="AV144" s="169"/>
      <c r="AW144" s="169"/>
      <c r="AX144" s="169"/>
      <c r="AY144" s="169"/>
      <c r="AZ144" s="169"/>
      <c r="BA144" s="169"/>
      <c r="BB144" s="169"/>
      <c r="BC144" s="169"/>
      <c r="BD144" s="169"/>
      <c r="BE144" s="169"/>
      <c r="BF144" s="169"/>
      <c r="BG144" s="169"/>
      <c r="BH144" s="169"/>
      <c r="BI144" s="169"/>
      <c r="BJ144" s="169"/>
      <c r="BK144" s="169"/>
      <c r="BL144" s="169"/>
      <c r="BM144" s="169"/>
      <c r="BN144" s="169"/>
      <c r="BO144" s="169"/>
      <c r="BP144" s="169"/>
      <c r="BQ144" s="169"/>
      <c r="BR144" s="169"/>
      <c r="BS144" s="169"/>
      <c r="BT144" s="169"/>
      <c r="BU144" s="169"/>
      <c r="BV144" s="169"/>
      <c r="BW144" s="169"/>
      <c r="BX144" s="169"/>
      <c r="BY144" s="169"/>
      <c r="BZ144" s="169"/>
      <c r="CA144" s="169"/>
      <c r="CB144" s="169"/>
      <c r="CC144" s="169"/>
      <c r="CD144" s="169"/>
      <c r="CE144" s="169"/>
      <c r="CF144" s="169"/>
      <c r="CG144" s="169"/>
      <c r="CH144" s="169"/>
      <c r="CI144" s="169"/>
      <c r="CJ144" s="169"/>
      <c r="CK144" s="169"/>
      <c r="CL144" s="169"/>
      <c r="CM144" s="169"/>
      <c r="CN144" s="169"/>
      <c r="CO144" s="169"/>
      <c r="CP144" s="169"/>
      <c r="CQ144" s="169"/>
    </row>
    <row r="145" spans="1:101" ht="35.15" customHeight="1" x14ac:dyDescent="0.3">
      <c r="A145" s="158"/>
      <c r="B145" s="94"/>
      <c r="C145" s="194" t="s">
        <v>16333</v>
      </c>
      <c r="D145" s="195" t="s">
        <v>16334</v>
      </c>
      <c r="E145" s="195" t="s">
        <v>16258</v>
      </c>
      <c r="F145" s="195" t="s">
        <v>16335</v>
      </c>
      <c r="G145" s="196" t="s">
        <v>16315</v>
      </c>
      <c r="H145" s="195" t="s">
        <v>16316</v>
      </c>
      <c r="I145" s="195" t="s">
        <v>16317</v>
      </c>
      <c r="J145" s="195" t="s">
        <v>16311</v>
      </c>
      <c r="K145" s="195" t="s">
        <v>16318</v>
      </c>
      <c r="L145" s="195" t="s">
        <v>16319</v>
      </c>
      <c r="M145" s="195" t="s">
        <v>16320</v>
      </c>
      <c r="N145" s="197" t="s">
        <v>16321</v>
      </c>
      <c r="O145" s="197" t="s">
        <v>16322</v>
      </c>
      <c r="P145" s="197" t="s">
        <v>16323</v>
      </c>
      <c r="Q145" s="197" t="s">
        <v>16324</v>
      </c>
      <c r="R145" s="197" t="s">
        <v>16336</v>
      </c>
      <c r="S145" s="197" t="s">
        <v>16337</v>
      </c>
      <c r="T145" s="197" t="s">
        <v>16338</v>
      </c>
      <c r="U145" s="197" t="s">
        <v>16339</v>
      </c>
      <c r="V145" s="197" t="s">
        <v>16340</v>
      </c>
      <c r="W145" s="197" t="s">
        <v>16341</v>
      </c>
      <c r="X145" s="197" t="s">
        <v>16342</v>
      </c>
      <c r="Y145" s="197" t="s">
        <v>16343</v>
      </c>
      <c r="Z145" s="197" t="s">
        <v>16344</v>
      </c>
      <c r="AA145" s="197" t="s">
        <v>16345</v>
      </c>
      <c r="AB145" s="158"/>
      <c r="AC145" s="158"/>
      <c r="AD145" s="158"/>
      <c r="AE145" s="158"/>
      <c r="AF145" s="158"/>
      <c r="AG145" s="158"/>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c r="BF145" s="158"/>
      <c r="BG145" s="158"/>
      <c r="BH145" s="158"/>
      <c r="BI145" s="158"/>
      <c r="BJ145" s="158"/>
      <c r="BK145" s="158"/>
      <c r="BL145" s="158"/>
      <c r="BM145" s="158"/>
      <c r="BN145" s="158"/>
      <c r="BO145" s="158"/>
      <c r="BP145" s="158"/>
      <c r="BQ145" s="158"/>
      <c r="BR145" s="158"/>
      <c r="BS145" s="158"/>
      <c r="BT145" s="158"/>
      <c r="BU145" s="158"/>
      <c r="BV145" s="158"/>
      <c r="BW145" s="158"/>
      <c r="BX145" s="158"/>
      <c r="BY145" s="158"/>
      <c r="BZ145" s="158"/>
      <c r="CA145" s="158"/>
      <c r="CB145" s="158"/>
      <c r="CC145" s="158"/>
      <c r="CD145" s="158"/>
      <c r="CE145" s="158"/>
      <c r="CF145" s="158"/>
      <c r="CG145" s="158"/>
      <c r="CH145" s="158"/>
      <c r="CI145" s="158"/>
      <c r="CJ145" s="158"/>
      <c r="CK145" s="158"/>
      <c r="CL145" s="158"/>
      <c r="CM145" s="158"/>
      <c r="CN145" s="158"/>
      <c r="CO145" s="158"/>
      <c r="CP145" s="158"/>
      <c r="CQ145" s="158"/>
      <c r="CR145" s="158"/>
      <c r="CS145" s="158"/>
      <c r="CT145" s="158"/>
      <c r="CU145" s="158"/>
      <c r="CV145" s="158"/>
      <c r="CW145" s="158"/>
    </row>
    <row r="146" spans="1:101" ht="18" customHeight="1" x14ac:dyDescent="0.35">
      <c r="A146" s="158"/>
      <c r="B146" s="94" t="s">
        <v>16346</v>
      </c>
      <c r="C146" s="203">
        <v>104799.20967281272</v>
      </c>
      <c r="D146" s="203">
        <v>134414.96381482162</v>
      </c>
      <c r="E146" s="203">
        <v>102366.34307002985</v>
      </c>
      <c r="F146" s="203">
        <v>60174.060894809809</v>
      </c>
      <c r="G146" s="203">
        <v>111038.01028710268</v>
      </c>
      <c r="H146" s="203">
        <v>593661.58656988095</v>
      </c>
      <c r="I146" s="203">
        <v>575726.52328581153</v>
      </c>
      <c r="J146" s="203">
        <v>323550.19042469055</v>
      </c>
      <c r="K146" s="203">
        <v>232305.78496422002</v>
      </c>
      <c r="L146" s="203">
        <v>145732.92305577986</v>
      </c>
      <c r="M146" s="203">
        <v>140026.31201084866</v>
      </c>
      <c r="N146" s="203">
        <v>112560.3838917055</v>
      </c>
      <c r="O146" s="203">
        <v>91268.221172696562</v>
      </c>
      <c r="P146" s="203">
        <v>77857.227222642352</v>
      </c>
      <c r="Q146" s="203">
        <v>45059.327531662195</v>
      </c>
      <c r="R146" s="203">
        <v>511525.77504693781</v>
      </c>
      <c r="S146" s="203">
        <v>650312.75403310079</v>
      </c>
      <c r="T146" s="203">
        <v>418323.90123927343</v>
      </c>
      <c r="U146" s="203">
        <v>243780.37831251108</v>
      </c>
      <c r="V146" s="203">
        <v>132907.2460331271</v>
      </c>
      <c r="W146" s="203">
        <v>145454.46242052157</v>
      </c>
      <c r="X146" s="203">
        <v>109697.9184799222</v>
      </c>
      <c r="Y146" s="203">
        <v>81946.20181406659</v>
      </c>
      <c r="Z146" s="203">
        <v>67153.896554902225</v>
      </c>
      <c r="AA146" s="203">
        <v>42014.580322456532</v>
      </c>
      <c r="AB146" s="158"/>
      <c r="AC146" s="158"/>
      <c r="AD146" s="158"/>
      <c r="AE146" s="158"/>
      <c r="AF146" s="158"/>
      <c r="AG146" s="158"/>
      <c r="AH146" s="158"/>
      <c r="AI146" s="158"/>
      <c r="AJ146" s="158"/>
      <c r="AK146" s="158"/>
      <c r="AL146" s="158"/>
      <c r="AM146" s="158"/>
      <c r="AN146" s="158"/>
      <c r="AO146" s="158"/>
      <c r="AP146" s="158"/>
      <c r="AQ146" s="158"/>
      <c r="AR146" s="158"/>
      <c r="AS146" s="158"/>
      <c r="AT146" s="158"/>
      <c r="AU146" s="158"/>
      <c r="AV146" s="158"/>
      <c r="AW146" s="158"/>
      <c r="AX146" s="158"/>
      <c r="AY146" s="158"/>
      <c r="AZ146" s="158"/>
      <c r="BA146" s="158"/>
      <c r="BB146" s="158"/>
      <c r="BC146" s="158"/>
      <c r="BD146" s="158"/>
      <c r="BE146" s="158"/>
      <c r="BF146" s="158"/>
      <c r="BG146" s="158"/>
      <c r="BH146" s="158"/>
      <c r="BI146" s="158"/>
      <c r="BJ146" s="158"/>
      <c r="BK146" s="158"/>
      <c r="BL146" s="158"/>
      <c r="BM146" s="158"/>
      <c r="BN146" s="158"/>
      <c r="BO146" s="158"/>
      <c r="BP146" s="158"/>
      <c r="BQ146" s="158"/>
      <c r="BR146" s="158"/>
      <c r="BS146" s="158"/>
      <c r="BT146" s="158"/>
      <c r="BU146" s="158"/>
      <c r="BV146" s="158"/>
      <c r="BW146" s="158"/>
      <c r="BX146" s="158"/>
      <c r="BY146" s="158"/>
      <c r="BZ146" s="158"/>
      <c r="CA146" s="158"/>
      <c r="CB146" s="158"/>
      <c r="CC146" s="158"/>
      <c r="CD146" s="158"/>
      <c r="CE146" s="158"/>
      <c r="CF146" s="158"/>
      <c r="CG146" s="158"/>
      <c r="CH146" s="158"/>
      <c r="CI146" s="158"/>
      <c r="CJ146" s="158"/>
      <c r="CK146" s="158"/>
      <c r="CL146" s="158"/>
      <c r="CM146" s="158"/>
      <c r="CN146" s="158"/>
      <c r="CO146" s="158"/>
      <c r="CP146" s="158"/>
      <c r="CQ146" s="158"/>
      <c r="CR146" s="158"/>
      <c r="CS146" s="158"/>
      <c r="CT146" s="158"/>
      <c r="CU146" s="158"/>
      <c r="CV146" s="158"/>
      <c r="CW146" s="158"/>
    </row>
    <row r="147" spans="1:101" ht="18" customHeight="1" x14ac:dyDescent="0.35">
      <c r="A147" s="158"/>
      <c r="B147" s="94" t="s">
        <v>16366</v>
      </c>
      <c r="C147" s="203">
        <v>36663.372983052344</v>
      </c>
      <c r="D147" s="203">
        <v>46792.378590572276</v>
      </c>
      <c r="E147" s="203">
        <v>35439.611770206742</v>
      </c>
      <c r="F147" s="203">
        <v>20814.016496624656</v>
      </c>
      <c r="G147" s="203">
        <v>38750.911758557675</v>
      </c>
      <c r="H147" s="203">
        <v>207280.96734824564</v>
      </c>
      <c r="I147" s="203">
        <v>201135.59760499632</v>
      </c>
      <c r="J147" s="203">
        <v>113017.46236865906</v>
      </c>
      <c r="K147" s="203">
        <v>81092.500129656328</v>
      </c>
      <c r="L147" s="203">
        <v>50859.369447633995</v>
      </c>
      <c r="M147" s="203">
        <v>48873.505443555208</v>
      </c>
      <c r="N147" s="203">
        <v>39284.933305779967</v>
      </c>
      <c r="O147" s="203">
        <v>31853.515102324618</v>
      </c>
      <c r="P147" s="203">
        <v>27171.89567204479</v>
      </c>
      <c r="Q147" s="203">
        <v>15721.118035979796</v>
      </c>
      <c r="R147" s="203">
        <v>176889.37058102703</v>
      </c>
      <c r="S147" s="203">
        <v>224881.69467221884</v>
      </c>
      <c r="T147" s="203">
        <v>144661.21600560821</v>
      </c>
      <c r="U147" s="203">
        <v>84301.209357648942</v>
      </c>
      <c r="V147" s="203">
        <v>45965.240585183368</v>
      </c>
      <c r="W147" s="203">
        <v>50302.44817711744</v>
      </c>
      <c r="X147" s="203">
        <v>37966.825232961986</v>
      </c>
      <c r="Y147" s="203">
        <v>28348.941449370086</v>
      </c>
      <c r="Z147" s="203">
        <v>23256.042988725228</v>
      </c>
      <c r="AA147" s="203">
        <v>14556.896103699293</v>
      </c>
      <c r="AB147" s="158"/>
      <c r="AC147" s="158"/>
      <c r="AD147" s="158"/>
      <c r="AE147" s="158"/>
      <c r="AF147" s="158"/>
      <c r="AG147" s="158"/>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c r="CD147" s="158"/>
      <c r="CE147" s="158"/>
      <c r="CF147" s="158"/>
      <c r="CG147" s="158"/>
      <c r="CH147" s="158"/>
      <c r="CI147" s="158"/>
      <c r="CJ147" s="158"/>
      <c r="CK147" s="158"/>
      <c r="CL147" s="158"/>
      <c r="CM147" s="158"/>
      <c r="CN147" s="158"/>
      <c r="CO147" s="158"/>
      <c r="CP147" s="158"/>
      <c r="CQ147" s="158"/>
      <c r="CR147" s="158"/>
      <c r="CS147" s="158"/>
      <c r="CT147" s="158"/>
      <c r="CU147" s="158"/>
      <c r="CV147" s="158"/>
      <c r="CW147" s="158"/>
    </row>
    <row r="148" spans="1:101" ht="18" customHeight="1" x14ac:dyDescent="0.35">
      <c r="A148" s="158"/>
      <c r="B148" s="94" t="s">
        <v>16348</v>
      </c>
      <c r="C148" s="203">
        <v>340430.95044829202</v>
      </c>
      <c r="D148" s="203">
        <v>407144.25632701255</v>
      </c>
      <c r="E148" s="203">
        <v>285141.85852661508</v>
      </c>
      <c r="F148" s="203">
        <v>165268.21900365266</v>
      </c>
      <c r="G148" s="203">
        <v>348558.52023989306</v>
      </c>
      <c r="H148" s="203">
        <v>1876311.7278390152</v>
      </c>
      <c r="I148" s="203">
        <v>1834441.8737677785</v>
      </c>
      <c r="J148" s="203">
        <v>1028711.4457032866</v>
      </c>
      <c r="K148" s="203">
        <v>731798.21341448673</v>
      </c>
      <c r="L148" s="203">
        <v>457565.78306526016</v>
      </c>
      <c r="M148" s="203">
        <v>440333.2832918588</v>
      </c>
      <c r="N148" s="203">
        <v>353677.98237955925</v>
      </c>
      <c r="O148" s="203">
        <v>286764.99091371271</v>
      </c>
      <c r="P148" s="203">
        <v>244496.68165715571</v>
      </c>
      <c r="Q148" s="203">
        <v>140981.68846668547</v>
      </c>
      <c r="R148" s="203">
        <v>1399228.9686045174</v>
      </c>
      <c r="S148" s="203">
        <v>1778674.6356237172</v>
      </c>
      <c r="T148" s="203">
        <v>1144446.6472325092</v>
      </c>
      <c r="U148" s="203">
        <v>666840.85831797053</v>
      </c>
      <c r="V148" s="203">
        <v>364222.84696210304</v>
      </c>
      <c r="W148" s="203">
        <v>398313.20703581162</v>
      </c>
      <c r="X148" s="203">
        <v>304177.94050667295</v>
      </c>
      <c r="Y148" s="203">
        <v>225554.03054813851</v>
      </c>
      <c r="Z148" s="203">
        <v>188014.97214631343</v>
      </c>
      <c r="AA148" s="203">
        <v>118539.04364937259</v>
      </c>
      <c r="AB148" s="158"/>
      <c r="AC148" s="158"/>
      <c r="AD148" s="158"/>
      <c r="AE148" s="158"/>
      <c r="AF148" s="158"/>
      <c r="AG148" s="158"/>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c r="BF148" s="158"/>
      <c r="BG148" s="158"/>
      <c r="BH148" s="158"/>
      <c r="BI148" s="158"/>
      <c r="BJ148" s="158"/>
      <c r="BK148" s="158"/>
      <c r="BL148" s="158"/>
      <c r="BM148" s="158"/>
      <c r="BN148" s="158"/>
      <c r="BO148" s="158"/>
      <c r="BP148" s="158"/>
      <c r="BQ148" s="158"/>
      <c r="BR148" s="158"/>
      <c r="BS148" s="158"/>
      <c r="BT148" s="158"/>
      <c r="BU148" s="158"/>
      <c r="BV148" s="158"/>
      <c r="BW148" s="158"/>
      <c r="BX148" s="158"/>
      <c r="BY148" s="158"/>
      <c r="BZ148" s="158"/>
      <c r="CA148" s="158"/>
      <c r="CB148" s="158"/>
      <c r="CC148" s="158"/>
      <c r="CD148" s="158"/>
      <c r="CE148" s="158"/>
      <c r="CF148" s="158"/>
      <c r="CG148" s="158"/>
      <c r="CH148" s="158"/>
      <c r="CI148" s="158"/>
      <c r="CJ148" s="158"/>
      <c r="CK148" s="158"/>
      <c r="CL148" s="158"/>
      <c r="CM148" s="158"/>
      <c r="CN148" s="158"/>
      <c r="CO148" s="158"/>
      <c r="CP148" s="158"/>
      <c r="CQ148" s="158"/>
      <c r="CR148" s="158"/>
      <c r="CS148" s="158"/>
      <c r="CT148" s="158"/>
      <c r="CU148" s="158"/>
      <c r="CV148" s="158"/>
      <c r="CW148" s="158"/>
    </row>
    <row r="149" spans="1:101" s="89" customFormat="1" ht="18" customHeight="1" x14ac:dyDescent="0.3">
      <c r="A149" s="158"/>
      <c r="B149" s="94"/>
      <c r="C149" s="174"/>
      <c r="D149" s="174"/>
      <c r="E149" s="174"/>
      <c r="F149" s="174"/>
      <c r="G149" s="174"/>
      <c r="H149" s="174"/>
      <c r="I149" s="174"/>
      <c r="J149" s="174"/>
      <c r="K149" s="174"/>
      <c r="L149" s="174"/>
      <c r="M149" s="174"/>
      <c r="N149" s="174"/>
      <c r="O149" s="174"/>
      <c r="P149" s="174"/>
      <c r="Q149" s="174"/>
      <c r="R149" s="158"/>
      <c r="S149" s="158"/>
      <c r="T149" s="158"/>
      <c r="U149" s="158"/>
      <c r="V149" s="158"/>
      <c r="W149" s="158"/>
      <c r="X149" s="158"/>
      <c r="Y149" s="158"/>
      <c r="Z149" s="158"/>
      <c r="AA149" s="158"/>
      <c r="AB149" s="158"/>
      <c r="AC149" s="158"/>
      <c r="AD149" s="158"/>
      <c r="AE149" s="158"/>
      <c r="AF149" s="158"/>
      <c r="AG149" s="158"/>
      <c r="AH149" s="158"/>
      <c r="AI149" s="158"/>
      <c r="AJ149" s="158"/>
      <c r="AK149" s="158"/>
      <c r="AL149" s="158"/>
      <c r="AM149" s="158"/>
      <c r="AN149" s="158"/>
      <c r="AO149" s="158"/>
      <c r="AP149" s="158"/>
      <c r="AQ149" s="158"/>
      <c r="AR149" s="158"/>
      <c r="AS149" s="158"/>
      <c r="AT149" s="158"/>
      <c r="AU149" s="158"/>
      <c r="AV149" s="158"/>
      <c r="AW149" s="158"/>
      <c r="AX149" s="158"/>
      <c r="AY149" s="158"/>
      <c r="AZ149" s="158"/>
      <c r="BA149" s="158"/>
      <c r="BB149" s="158"/>
      <c r="BC149" s="158"/>
      <c r="BD149" s="158"/>
      <c r="BE149" s="158"/>
      <c r="BF149" s="158"/>
      <c r="BG149" s="158"/>
      <c r="BH149" s="158"/>
      <c r="BI149" s="158"/>
      <c r="BJ149" s="158"/>
      <c r="BK149" s="158"/>
      <c r="BL149" s="158"/>
      <c r="BM149" s="158"/>
      <c r="BN149" s="158"/>
      <c r="BO149" s="158"/>
      <c r="BP149" s="158"/>
      <c r="BQ149" s="158"/>
      <c r="BR149" s="158"/>
      <c r="BS149" s="158"/>
      <c r="BT149" s="158"/>
      <c r="BU149" s="158"/>
      <c r="BV149" s="158"/>
      <c r="BW149" s="158"/>
      <c r="BX149" s="158"/>
      <c r="BY149" s="158"/>
      <c r="BZ149" s="158"/>
      <c r="CA149" s="158"/>
      <c r="CB149" s="158"/>
      <c r="CC149" s="158"/>
      <c r="CD149" s="158"/>
      <c r="CE149" s="158"/>
      <c r="CF149" s="158"/>
      <c r="CG149" s="158"/>
      <c r="CH149" s="158"/>
      <c r="CI149" s="158"/>
      <c r="CJ149" s="158"/>
      <c r="CK149" s="158"/>
      <c r="CL149" s="158"/>
      <c r="CM149" s="158"/>
      <c r="CN149" s="158"/>
      <c r="CO149" s="158"/>
      <c r="CP149" s="158"/>
      <c r="CQ149" s="158"/>
      <c r="CR149" s="169"/>
      <c r="CS149" s="169"/>
      <c r="CT149" s="169"/>
      <c r="CU149" s="169"/>
      <c r="CV149" s="169"/>
      <c r="CW149" s="169"/>
    </row>
    <row r="150" spans="1:101" ht="18" customHeight="1" x14ac:dyDescent="0.35">
      <c r="A150" s="158"/>
      <c r="B150" s="94" t="s">
        <v>16325</v>
      </c>
      <c r="C150" s="94"/>
      <c r="D150" s="94" t="s">
        <v>16362</v>
      </c>
      <c r="E150" s="94"/>
      <c r="F150" s="100"/>
      <c r="G150" s="157"/>
      <c r="H150" s="157"/>
      <c r="I150" s="158"/>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B150" s="158"/>
      <c r="BC150" s="158"/>
      <c r="BD150" s="158"/>
      <c r="BE150" s="158"/>
      <c r="BF150" s="158"/>
      <c r="BG150" s="158"/>
      <c r="BH150" s="158"/>
      <c r="BI150" s="158"/>
      <c r="BJ150" s="158"/>
      <c r="BK150" s="158"/>
      <c r="BL150" s="158"/>
      <c r="BM150" s="158"/>
      <c r="BN150" s="158"/>
      <c r="BO150" s="158"/>
      <c r="BP150" s="158"/>
      <c r="BQ150" s="158"/>
      <c r="BR150" s="158"/>
      <c r="BS150" s="158"/>
      <c r="BT150" s="158"/>
      <c r="BU150" s="158"/>
      <c r="BV150" s="158"/>
      <c r="BW150" s="158"/>
      <c r="BX150" s="158"/>
      <c r="BY150" s="158"/>
      <c r="BZ150" s="158"/>
      <c r="CA150" s="158"/>
      <c r="CB150" s="158"/>
      <c r="CC150" s="158"/>
      <c r="CD150" s="158"/>
      <c r="CE150" s="158"/>
      <c r="CF150" s="158"/>
      <c r="CG150" s="158"/>
      <c r="CH150" s="158"/>
      <c r="CI150" s="158"/>
      <c r="CJ150" s="158"/>
      <c r="CK150" s="158"/>
      <c r="CL150" s="158"/>
      <c r="CM150" s="158"/>
      <c r="CN150" s="158"/>
      <c r="CO150" s="158"/>
      <c r="CP150" s="158"/>
      <c r="CQ150" s="158"/>
      <c r="CR150" s="158"/>
      <c r="CS150" s="158"/>
      <c r="CT150" s="158"/>
      <c r="CU150" s="158"/>
      <c r="CV150" s="158"/>
      <c r="CW150" s="158"/>
    </row>
    <row r="151" spans="1:101" ht="18" customHeight="1" x14ac:dyDescent="0.3">
      <c r="A151" s="158"/>
      <c r="B151" s="158"/>
      <c r="C151" s="158"/>
      <c r="D151" s="158"/>
      <c r="E151" s="158"/>
      <c r="F151" s="158"/>
      <c r="G151" s="158"/>
      <c r="H151" s="158"/>
      <c r="I151" s="158"/>
      <c r="J151" s="158"/>
      <c r="K151" s="158"/>
      <c r="L151" s="158"/>
      <c r="M151" s="158"/>
      <c r="N151" s="158"/>
      <c r="O151" s="158"/>
      <c r="P151" s="158"/>
      <c r="Q151" s="158"/>
      <c r="R151" s="158"/>
      <c r="S151" s="158"/>
      <c r="T151" s="158"/>
      <c r="U151" s="158"/>
      <c r="V151" s="158"/>
      <c r="W151" s="158"/>
      <c r="X151" s="158"/>
      <c r="Y151" s="158"/>
      <c r="Z151" s="158"/>
      <c r="AA151" s="158"/>
      <c r="AB151" s="158"/>
      <c r="AC151" s="158"/>
      <c r="AD151" s="158"/>
      <c r="AE151" s="158"/>
      <c r="AF151" s="158"/>
      <c r="AG151" s="158"/>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c r="BF151" s="158"/>
      <c r="BG151" s="158"/>
      <c r="BH151" s="158"/>
      <c r="BI151" s="158"/>
      <c r="BJ151" s="158"/>
      <c r="BK151" s="158"/>
      <c r="BL151" s="158"/>
      <c r="BM151" s="158"/>
      <c r="BN151" s="158"/>
      <c r="BO151" s="158"/>
      <c r="BP151" s="158"/>
      <c r="BQ151" s="158"/>
      <c r="BR151" s="158"/>
      <c r="BS151" s="158"/>
      <c r="BT151" s="158"/>
      <c r="BU151" s="158"/>
      <c r="BV151" s="158"/>
      <c r="BW151" s="158"/>
      <c r="BX151" s="158"/>
      <c r="BY151" s="158"/>
      <c r="BZ151" s="158"/>
      <c r="CA151" s="158"/>
      <c r="CB151" s="158"/>
      <c r="CC151" s="158"/>
      <c r="CD151" s="158"/>
      <c r="CE151" s="158"/>
      <c r="CF151" s="158"/>
      <c r="CG151" s="158"/>
      <c r="CH151" s="158"/>
      <c r="CI151" s="158"/>
      <c r="CJ151" s="158"/>
      <c r="CK151" s="158"/>
      <c r="CL151" s="158"/>
      <c r="CM151" s="158"/>
      <c r="CN151" s="158"/>
      <c r="CO151" s="158"/>
      <c r="CP151" s="158"/>
      <c r="CQ151" s="158"/>
      <c r="CR151" s="158"/>
      <c r="CS151" s="158"/>
      <c r="CT151" s="158"/>
      <c r="CU151" s="158"/>
      <c r="CV151" s="158"/>
      <c r="CW151" s="158"/>
    </row>
    <row r="152" spans="1:101" ht="18" customHeight="1" x14ac:dyDescent="0.35">
      <c r="A152" s="169"/>
      <c r="B152" s="90" t="s">
        <v>16370</v>
      </c>
      <c r="C152" s="170"/>
      <c r="D152" s="91"/>
      <c r="E152" s="91"/>
      <c r="F152" s="169"/>
      <c r="G152" s="169"/>
      <c r="H152" s="169"/>
      <c r="I152" s="169"/>
      <c r="J152" s="169"/>
      <c r="K152" s="169"/>
      <c r="L152" s="169"/>
      <c r="M152" s="169"/>
      <c r="N152" s="169"/>
      <c r="O152" s="169"/>
      <c r="P152" s="169"/>
      <c r="Q152" s="169"/>
      <c r="R152" s="169"/>
      <c r="S152" s="169"/>
      <c r="T152" s="169"/>
      <c r="U152" s="169"/>
      <c r="V152" s="169"/>
      <c r="W152" s="169"/>
      <c r="X152" s="169"/>
      <c r="Y152" s="169"/>
      <c r="Z152" s="169"/>
      <c r="AA152" s="169"/>
      <c r="AB152" s="169"/>
      <c r="AC152" s="169"/>
      <c r="AD152" s="169"/>
      <c r="AE152" s="169"/>
      <c r="AF152" s="169"/>
      <c r="AG152" s="169"/>
      <c r="AH152" s="169"/>
      <c r="AI152" s="169"/>
      <c r="AJ152" s="169"/>
      <c r="AK152" s="169"/>
      <c r="AL152" s="169"/>
      <c r="AM152" s="169"/>
      <c r="AN152" s="169"/>
      <c r="AO152" s="169"/>
      <c r="AP152" s="169"/>
      <c r="AQ152" s="169"/>
      <c r="AR152" s="169"/>
      <c r="AS152" s="169"/>
      <c r="AT152" s="169"/>
      <c r="AU152" s="169"/>
      <c r="AV152" s="169"/>
      <c r="AW152" s="169"/>
      <c r="AX152" s="169"/>
      <c r="AY152" s="169"/>
      <c r="AZ152" s="169"/>
      <c r="BA152" s="169"/>
      <c r="BB152" s="169"/>
      <c r="BC152" s="169"/>
      <c r="BD152" s="169"/>
      <c r="BE152" s="169"/>
      <c r="BF152" s="169"/>
      <c r="BG152" s="169"/>
      <c r="BH152" s="169"/>
      <c r="BI152" s="169"/>
      <c r="BJ152" s="169"/>
      <c r="BK152" s="169"/>
      <c r="BL152" s="169"/>
      <c r="BM152" s="169"/>
      <c r="BN152" s="169"/>
      <c r="BO152" s="169"/>
      <c r="BP152" s="169"/>
      <c r="BQ152" s="169"/>
      <c r="BR152" s="169"/>
      <c r="BS152" s="169"/>
      <c r="BT152" s="169"/>
      <c r="BU152" s="169"/>
      <c r="BV152" s="169"/>
      <c r="BW152" s="169"/>
      <c r="BX152" s="169"/>
      <c r="BY152" s="169"/>
      <c r="BZ152" s="169"/>
      <c r="CA152" s="169"/>
      <c r="CB152" s="169"/>
      <c r="CC152" s="169"/>
      <c r="CD152" s="169"/>
      <c r="CE152" s="169"/>
      <c r="CF152" s="169"/>
      <c r="CG152" s="169"/>
      <c r="CH152" s="169"/>
      <c r="CI152" s="169"/>
      <c r="CJ152" s="169"/>
      <c r="CK152" s="169"/>
      <c r="CL152" s="169"/>
      <c r="CM152" s="169"/>
      <c r="CN152" s="169"/>
      <c r="CO152" s="169"/>
      <c r="CP152" s="169"/>
      <c r="CQ152" s="169"/>
      <c r="CR152" s="158"/>
      <c r="CS152" s="158"/>
      <c r="CT152" s="158"/>
      <c r="CU152" s="158"/>
      <c r="CV152" s="158"/>
      <c r="CW152" s="158"/>
    </row>
    <row r="153" spans="1:101" s="189" customFormat="1" ht="35.15" customHeight="1" x14ac:dyDescent="0.3">
      <c r="A153" s="158"/>
      <c r="B153" s="94"/>
      <c r="C153" s="194" t="s">
        <v>16333</v>
      </c>
      <c r="D153" s="195" t="s">
        <v>16334</v>
      </c>
      <c r="E153" s="195" t="s">
        <v>16258</v>
      </c>
      <c r="F153" s="195" t="s">
        <v>16335</v>
      </c>
      <c r="G153" s="196" t="s">
        <v>16315</v>
      </c>
      <c r="H153" s="195" t="s">
        <v>16316</v>
      </c>
      <c r="I153" s="195" t="s">
        <v>16317</v>
      </c>
      <c r="J153" s="195" t="s">
        <v>16311</v>
      </c>
      <c r="K153" s="195" t="s">
        <v>16318</v>
      </c>
      <c r="L153" s="195" t="s">
        <v>16319</v>
      </c>
      <c r="M153" s="195" t="s">
        <v>16320</v>
      </c>
      <c r="N153" s="197" t="s">
        <v>16321</v>
      </c>
      <c r="O153" s="197" t="s">
        <v>16322</v>
      </c>
      <c r="P153" s="197" t="s">
        <v>16323</v>
      </c>
      <c r="Q153" s="197" t="s">
        <v>16324</v>
      </c>
      <c r="R153" s="197" t="s">
        <v>16336</v>
      </c>
      <c r="S153" s="197" t="s">
        <v>16337</v>
      </c>
      <c r="T153" s="197" t="s">
        <v>16338</v>
      </c>
      <c r="U153" s="197" t="s">
        <v>16339</v>
      </c>
      <c r="V153" s="197" t="s">
        <v>16340</v>
      </c>
      <c r="W153" s="197" t="s">
        <v>16341</v>
      </c>
      <c r="X153" s="197" t="s">
        <v>16342</v>
      </c>
      <c r="Y153" s="197" t="s">
        <v>16343</v>
      </c>
      <c r="Z153" s="197" t="s">
        <v>16344</v>
      </c>
      <c r="AA153" s="197" t="s">
        <v>16345</v>
      </c>
      <c r="AB153" s="158"/>
      <c r="AC153" s="158"/>
      <c r="AD153" s="158"/>
      <c r="AE153" s="158"/>
      <c r="AF153" s="158"/>
      <c r="AG153" s="158"/>
      <c r="AH153" s="158"/>
      <c r="AI153" s="158"/>
      <c r="AJ153" s="158"/>
      <c r="AK153" s="158"/>
      <c r="AL153" s="158"/>
      <c r="AM153" s="158"/>
      <c r="AN153" s="158"/>
      <c r="AO153" s="158"/>
      <c r="AP153" s="158"/>
      <c r="AQ153" s="158"/>
      <c r="AR153" s="158"/>
      <c r="AS153" s="158"/>
      <c r="AT153" s="158"/>
      <c r="AU153" s="158"/>
      <c r="AV153" s="158"/>
      <c r="AW153" s="158"/>
      <c r="AX153" s="158"/>
      <c r="AY153" s="158"/>
      <c r="AZ153" s="158"/>
      <c r="BA153" s="158"/>
      <c r="BB153" s="158"/>
      <c r="BC153" s="158"/>
      <c r="BD153" s="158"/>
      <c r="BE153" s="158"/>
      <c r="BF153" s="158"/>
      <c r="BG153" s="158"/>
      <c r="BH153" s="158"/>
      <c r="BI153" s="158"/>
      <c r="BJ153" s="158"/>
      <c r="BK153" s="158"/>
      <c r="BL153" s="158"/>
      <c r="BM153" s="158"/>
      <c r="BN153" s="158"/>
      <c r="BO153" s="158"/>
      <c r="BP153" s="158"/>
      <c r="BQ153" s="158"/>
      <c r="BR153" s="158"/>
      <c r="BS153" s="158"/>
      <c r="BT153" s="158"/>
      <c r="BU153" s="158"/>
      <c r="BV153" s="158"/>
      <c r="BW153" s="158"/>
      <c r="BX153" s="158"/>
      <c r="BY153" s="158"/>
      <c r="BZ153" s="158"/>
      <c r="CA153" s="158"/>
      <c r="CB153" s="158"/>
      <c r="CC153" s="158"/>
      <c r="CD153" s="158"/>
      <c r="CE153" s="158"/>
      <c r="CF153" s="158"/>
      <c r="CG153" s="158"/>
      <c r="CH153" s="158"/>
      <c r="CI153" s="158"/>
      <c r="CJ153" s="158"/>
      <c r="CK153" s="158"/>
      <c r="CL153" s="158"/>
      <c r="CM153" s="158"/>
      <c r="CN153" s="158"/>
      <c r="CO153" s="158"/>
      <c r="CP153" s="158"/>
      <c r="CQ153" s="158"/>
      <c r="CR153" s="192"/>
      <c r="CS153" s="192"/>
      <c r="CT153" s="192"/>
      <c r="CU153" s="192"/>
      <c r="CV153" s="192"/>
      <c r="CW153" s="192"/>
    </row>
    <row r="154" spans="1:101" s="81" customFormat="1" ht="18" customHeight="1" x14ac:dyDescent="0.4">
      <c r="A154" s="158"/>
      <c r="B154" s="158" t="s">
        <v>16371</v>
      </c>
      <c r="C154" s="204">
        <v>0.50600000000000001</v>
      </c>
      <c r="D154" s="204">
        <v>0.63600000000000001</v>
      </c>
      <c r="E154" s="204">
        <v>0.88800000000000001</v>
      </c>
      <c r="F154" s="204">
        <v>0.94699999999999995</v>
      </c>
      <c r="G154" s="204">
        <v>0.56399999999999995</v>
      </c>
      <c r="H154" s="204">
        <v>0.55100000000000005</v>
      </c>
      <c r="I154" s="204">
        <v>0.53700000000000003</v>
      </c>
      <c r="J154" s="204">
        <v>0.54100000000000004</v>
      </c>
      <c r="K154" s="204">
        <v>0.55700000000000005</v>
      </c>
      <c r="L154" s="204">
        <v>0.56299999999999994</v>
      </c>
      <c r="M154" s="204">
        <v>0.56100000000000005</v>
      </c>
      <c r="N154" s="204">
        <v>0.56200000000000006</v>
      </c>
      <c r="O154" s="204">
        <v>0.56200000000000006</v>
      </c>
      <c r="P154" s="204">
        <v>0.56299999999999994</v>
      </c>
      <c r="Q154" s="204">
        <v>0.56999999999999995</v>
      </c>
      <c r="R154" s="204">
        <v>0.96599999999999997</v>
      </c>
      <c r="S154" s="204">
        <v>0.96599999999999997</v>
      </c>
      <c r="T154" s="204">
        <v>0.96499999999999997</v>
      </c>
      <c r="U154" s="204">
        <v>0.96599999999999997</v>
      </c>
      <c r="V154" s="204">
        <v>0.95699999999999996</v>
      </c>
      <c r="W154" s="204">
        <v>0.96099999999999997</v>
      </c>
      <c r="X154" s="204">
        <v>0.90600000000000003</v>
      </c>
      <c r="Y154" s="204">
        <v>0.93799999999999994</v>
      </c>
      <c r="Z154" s="204">
        <v>0.86799999999999999</v>
      </c>
      <c r="AA154" s="204">
        <v>0.83899999999999997</v>
      </c>
      <c r="AB154"/>
      <c r="AC154"/>
      <c r="AD154"/>
      <c r="AE154"/>
      <c r="AF154" s="158"/>
      <c r="AG154" s="158"/>
      <c r="AH154" s="158"/>
      <c r="AI154" s="158"/>
      <c r="AJ154" s="158"/>
      <c r="AK154" s="158"/>
      <c r="AL154" s="158"/>
      <c r="AM154" s="158"/>
      <c r="AN154" s="158"/>
      <c r="AO154" s="158"/>
      <c r="AP154" s="158"/>
      <c r="AQ154" s="158"/>
      <c r="AR154" s="158"/>
      <c r="AS154" s="158"/>
      <c r="AT154" s="158"/>
      <c r="AU154" s="158"/>
      <c r="AV154" s="158"/>
      <c r="AW154" s="158"/>
      <c r="AX154" s="158"/>
      <c r="AY154" s="158"/>
      <c r="AZ154" s="158"/>
      <c r="BA154" s="158"/>
      <c r="BB154" s="158"/>
      <c r="BC154" s="158"/>
      <c r="BD154" s="158"/>
      <c r="BE154" s="158"/>
      <c r="BF154" s="158"/>
      <c r="BG154" s="158"/>
      <c r="BH154" s="158"/>
      <c r="BI154" s="158"/>
      <c r="BJ154" s="158"/>
      <c r="BK154" s="158"/>
      <c r="BL154" s="158"/>
      <c r="BM154" s="158"/>
      <c r="BN154" s="158"/>
      <c r="BO154" s="158"/>
      <c r="BP154" s="158"/>
      <c r="BQ154" s="158"/>
      <c r="BR154" s="158"/>
      <c r="BS154" s="158"/>
      <c r="BT154" s="158"/>
      <c r="BU154" s="158"/>
      <c r="BV154" s="158"/>
      <c r="BW154" s="158"/>
      <c r="BX154" s="158"/>
      <c r="BY154" s="158"/>
      <c r="BZ154" s="158"/>
      <c r="CA154" s="158"/>
      <c r="CB154" s="158"/>
      <c r="CC154" s="158"/>
      <c r="CD154" s="158"/>
      <c r="CE154" s="158"/>
      <c r="CF154" s="158"/>
      <c r="CG154" s="158"/>
      <c r="CH154" s="158"/>
      <c r="CI154" s="158"/>
      <c r="CJ154" s="158"/>
      <c r="CK154" s="158"/>
      <c r="CL154" s="158"/>
      <c r="CM154" s="158"/>
      <c r="CN154" s="158"/>
      <c r="CO154" s="158"/>
      <c r="CP154" s="158"/>
      <c r="CQ154" s="158"/>
    </row>
    <row r="155" spans="1:101" ht="18" customHeight="1" x14ac:dyDescent="0.35">
      <c r="A155" s="158"/>
      <c r="B155" s="158"/>
      <c r="C155" s="158"/>
      <c r="D155" s="158"/>
      <c r="E155" s="158"/>
      <c r="F155" s="100"/>
      <c r="G155" s="157"/>
      <c r="H155" s="157"/>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c r="BL155" s="158"/>
      <c r="BM155" s="158"/>
      <c r="BN155" s="158"/>
      <c r="BO155" s="158"/>
      <c r="BP155" s="158"/>
      <c r="BQ155" s="158"/>
      <c r="BR155" s="158"/>
      <c r="BS155" s="158"/>
      <c r="BT155" s="158"/>
      <c r="BU155" s="158"/>
      <c r="BV155" s="158"/>
      <c r="BW155" s="158"/>
      <c r="BX155" s="158"/>
      <c r="BY155" s="158"/>
      <c r="BZ155" s="158"/>
      <c r="CA155" s="158"/>
      <c r="CB155" s="158"/>
      <c r="CC155" s="158"/>
      <c r="CD155" s="158"/>
      <c r="CE155" s="158"/>
      <c r="CF155" s="158"/>
      <c r="CG155" s="158"/>
      <c r="CH155" s="158"/>
      <c r="CI155" s="158"/>
      <c r="CJ155" s="158"/>
      <c r="CK155" s="158"/>
      <c r="CL155" s="158"/>
      <c r="CM155" s="158"/>
      <c r="CN155" s="158"/>
      <c r="CO155" s="158"/>
      <c r="CP155" s="158"/>
      <c r="CQ155" s="158"/>
      <c r="CR155" s="158"/>
      <c r="CS155" s="158"/>
      <c r="CT155" s="158"/>
      <c r="CU155" s="158"/>
      <c r="CV155" s="158"/>
      <c r="CW155" s="158"/>
    </row>
    <row r="156" spans="1:101" ht="18" customHeight="1" x14ac:dyDescent="0.3">
      <c r="A156" s="158"/>
      <c r="B156" s="94" t="s">
        <v>16325</v>
      </c>
      <c r="C156" s="94"/>
      <c r="D156" s="94" t="s">
        <v>16362</v>
      </c>
      <c r="E156" s="158"/>
      <c r="F156" s="158"/>
      <c r="G156" s="94"/>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158"/>
      <c r="AM156" s="158"/>
      <c r="AN156" s="158"/>
      <c r="AO156" s="158"/>
      <c r="AP156" s="158"/>
      <c r="AQ156" s="158"/>
      <c r="AR156" s="158"/>
      <c r="AS156" s="158"/>
      <c r="AT156" s="158"/>
      <c r="AU156" s="158"/>
      <c r="AV156" s="158"/>
      <c r="AW156" s="158"/>
      <c r="AX156" s="158"/>
      <c r="AY156" s="158"/>
      <c r="AZ156" s="158"/>
      <c r="BA156" s="158"/>
      <c r="BB156" s="158"/>
      <c r="BC156" s="158"/>
      <c r="BD156" s="158"/>
      <c r="BE156" s="158"/>
      <c r="BF156" s="158"/>
      <c r="BG156" s="158"/>
      <c r="BH156" s="158"/>
      <c r="BI156" s="158"/>
      <c r="BJ156" s="158"/>
      <c r="BK156" s="158"/>
      <c r="BL156" s="158"/>
      <c r="BM156" s="158"/>
      <c r="BN156" s="158"/>
      <c r="BO156" s="158"/>
      <c r="BP156" s="158"/>
      <c r="BQ156" s="158"/>
      <c r="BR156" s="158"/>
      <c r="BS156" s="158"/>
      <c r="BT156" s="158"/>
      <c r="BU156" s="158"/>
      <c r="BV156" s="158"/>
      <c r="BW156" s="158"/>
      <c r="BX156" s="158"/>
      <c r="BY156" s="158"/>
      <c r="BZ156" s="158"/>
      <c r="CA156" s="158"/>
      <c r="CB156" s="158"/>
      <c r="CC156" s="158"/>
      <c r="CD156" s="158"/>
      <c r="CE156" s="158"/>
      <c r="CF156" s="158"/>
      <c r="CG156" s="158"/>
      <c r="CH156" s="158"/>
      <c r="CI156" s="158"/>
      <c r="CJ156" s="158"/>
      <c r="CK156" s="158"/>
      <c r="CL156" s="158"/>
      <c r="CM156" s="158"/>
      <c r="CN156" s="158"/>
      <c r="CO156" s="158"/>
      <c r="CP156" s="158"/>
      <c r="CQ156" s="158"/>
      <c r="CR156" s="158"/>
      <c r="CS156" s="158"/>
      <c r="CT156" s="158"/>
      <c r="CU156" s="158"/>
      <c r="CV156" s="158"/>
      <c r="CW156" s="158"/>
    </row>
    <row r="157" spans="1:101" ht="15" customHeight="1" x14ac:dyDescent="0.3">
      <c r="A157" s="158"/>
      <c r="B157" s="158"/>
      <c r="C157" s="158"/>
      <c r="D157" s="158"/>
      <c r="E157" s="158"/>
      <c r="F157" s="158"/>
      <c r="G157" s="158"/>
      <c r="H157" s="158"/>
      <c r="I157" s="158"/>
      <c r="J157" s="158"/>
      <c r="K157" s="158"/>
      <c r="L157" s="158"/>
      <c r="M157" s="158"/>
      <c r="N157" s="158"/>
      <c r="O157" s="158"/>
      <c r="P157" s="158"/>
      <c r="Q157" s="158"/>
      <c r="R157" s="158"/>
      <c r="S157" s="158"/>
      <c r="T157" s="158"/>
      <c r="U157" s="158"/>
      <c r="V157" s="158"/>
      <c r="W157" s="158"/>
      <c r="X157" s="158"/>
      <c r="Y157" s="158"/>
      <c r="Z157" s="158"/>
      <c r="AA157" s="158"/>
      <c r="AB157" s="158"/>
      <c r="AC157" s="158"/>
      <c r="AD157" s="158"/>
      <c r="AE157" s="158"/>
      <c r="AF157" s="158"/>
      <c r="AG157" s="158"/>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c r="BF157" s="158"/>
      <c r="BG157" s="158"/>
      <c r="BH157" s="158"/>
      <c r="BI157" s="158"/>
      <c r="BJ157" s="158"/>
      <c r="BK157" s="158"/>
      <c r="BL157" s="158"/>
      <c r="BM157" s="158"/>
      <c r="BN157" s="158"/>
      <c r="BO157" s="158"/>
      <c r="BP157" s="158"/>
      <c r="BQ157" s="158"/>
      <c r="BR157" s="158"/>
      <c r="BS157" s="158"/>
      <c r="BT157" s="158"/>
      <c r="BU157" s="158"/>
      <c r="BV157" s="158"/>
      <c r="BW157" s="158"/>
      <c r="BX157" s="158"/>
      <c r="BY157" s="158"/>
      <c r="BZ157" s="158"/>
      <c r="CA157" s="158"/>
      <c r="CB157" s="158"/>
      <c r="CC157" s="158"/>
      <c r="CD157" s="158"/>
      <c r="CE157" s="158"/>
      <c r="CF157" s="158"/>
      <c r="CG157" s="158"/>
      <c r="CH157" s="158"/>
      <c r="CI157" s="158"/>
      <c r="CJ157" s="158"/>
      <c r="CK157" s="158"/>
      <c r="CL157" s="158"/>
      <c r="CM157" s="158"/>
      <c r="CN157" s="158"/>
      <c r="CO157" s="158"/>
      <c r="CP157" s="158"/>
      <c r="CQ157" s="158"/>
      <c r="CR157" s="158"/>
      <c r="CS157" s="158"/>
      <c r="CT157" s="158"/>
      <c r="CU157" s="158"/>
      <c r="CV157" s="158"/>
      <c r="CW157" s="158"/>
    </row>
    <row r="158" spans="1:101" ht="18" customHeight="1" x14ac:dyDescent="0.4">
      <c r="A158" s="78"/>
      <c r="B158" s="78" t="s">
        <v>16372</v>
      </c>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c r="CK158" s="78"/>
      <c r="CL158" s="78"/>
      <c r="CM158" s="78"/>
      <c r="CN158" s="78"/>
      <c r="CO158" s="78"/>
      <c r="CP158" s="78"/>
      <c r="CQ158" s="78"/>
      <c r="CR158" s="158"/>
      <c r="CS158" s="158"/>
      <c r="CT158" s="158"/>
      <c r="CU158" s="158"/>
      <c r="CV158" s="158"/>
      <c r="CW158" s="158"/>
    </row>
    <row r="159" spans="1:101" ht="18" customHeight="1" x14ac:dyDescent="0.3">
      <c r="A159" s="158"/>
      <c r="B159" s="158"/>
      <c r="C159" s="158"/>
      <c r="D159" s="158"/>
      <c r="E159" s="158"/>
      <c r="F159" s="158"/>
      <c r="G159" s="158"/>
      <c r="H159" s="158"/>
      <c r="I159" s="158"/>
      <c r="J159" s="158"/>
      <c r="K159" s="158"/>
      <c r="L159" s="158"/>
      <c r="M159" s="158"/>
      <c r="N159" s="158"/>
      <c r="O159" s="158"/>
      <c r="P159" s="158"/>
      <c r="Q159" s="158"/>
      <c r="R159" s="158"/>
      <c r="S159" s="158"/>
      <c r="T159" s="158"/>
      <c r="U159" s="158"/>
      <c r="V159" s="158"/>
      <c r="W159" s="158"/>
      <c r="X159" s="158"/>
      <c r="Y159" s="158"/>
      <c r="Z159" s="158"/>
      <c r="AA159" s="158"/>
      <c r="AB159" s="158"/>
      <c r="AC159" s="158"/>
      <c r="AD159" s="158"/>
      <c r="AE159" s="158"/>
      <c r="AF159" s="158"/>
      <c r="AG159" s="158"/>
      <c r="AH159" s="158"/>
      <c r="AI159" s="158"/>
      <c r="AJ159" s="158"/>
      <c r="AK159" s="158"/>
      <c r="AL159" s="158"/>
      <c r="AM159" s="158"/>
      <c r="AN159" s="158"/>
      <c r="AO159" s="158"/>
      <c r="AP159" s="158"/>
      <c r="AQ159" s="158"/>
      <c r="AR159" s="158"/>
      <c r="AS159" s="158"/>
      <c r="AT159" s="158"/>
      <c r="AU159" s="158"/>
      <c r="AV159" s="158"/>
      <c r="AW159" s="158"/>
      <c r="AX159" s="158"/>
      <c r="AY159" s="158"/>
      <c r="AZ159" s="158"/>
      <c r="BA159" s="158"/>
      <c r="BB159" s="158"/>
      <c r="BC159" s="158"/>
      <c r="BD159" s="158"/>
      <c r="BE159" s="158"/>
      <c r="BF159" s="158"/>
      <c r="BG159" s="158"/>
      <c r="BH159" s="158"/>
      <c r="BI159" s="158"/>
      <c r="BJ159" s="158"/>
      <c r="BK159" s="158"/>
      <c r="BL159" s="158"/>
      <c r="BM159" s="158"/>
      <c r="BN159" s="158"/>
      <c r="BO159" s="158"/>
      <c r="BP159" s="158"/>
      <c r="BQ159" s="158"/>
      <c r="BR159" s="158"/>
      <c r="BS159" s="158"/>
      <c r="BT159" s="158"/>
      <c r="BU159" s="158"/>
      <c r="BV159" s="158"/>
      <c r="BW159" s="158"/>
      <c r="BX159" s="158"/>
      <c r="BY159" s="158"/>
      <c r="BZ159" s="158"/>
      <c r="CA159" s="158"/>
      <c r="CB159" s="158"/>
      <c r="CC159" s="158"/>
      <c r="CD159" s="158"/>
      <c r="CE159" s="158"/>
      <c r="CF159" s="158"/>
      <c r="CG159" s="158"/>
      <c r="CH159" s="158"/>
      <c r="CI159" s="158"/>
      <c r="CJ159" s="158"/>
      <c r="CK159" s="158"/>
      <c r="CL159" s="158"/>
      <c r="CM159" s="158"/>
      <c r="CN159" s="158"/>
      <c r="CO159" s="158"/>
      <c r="CP159" s="158"/>
      <c r="CQ159" s="158"/>
      <c r="CR159" s="158"/>
      <c r="CS159" s="158"/>
      <c r="CT159" s="158"/>
      <c r="CU159" s="158"/>
      <c r="CV159" s="158"/>
      <c r="CW159" s="158"/>
    </row>
    <row r="160" spans="1:101" ht="18" customHeight="1" x14ac:dyDescent="0.35">
      <c r="A160" s="158"/>
      <c r="B160" s="158" t="s">
        <v>16373</v>
      </c>
      <c r="C160" s="158"/>
      <c r="D160" s="175">
        <v>60</v>
      </c>
      <c r="E160" s="79" t="s">
        <v>16374</v>
      </c>
      <c r="F160" s="79"/>
      <c r="G160" s="158"/>
      <c r="H160" s="158"/>
      <c r="I160" s="158"/>
      <c r="J160" s="158"/>
      <c r="K160" s="158"/>
      <c r="L160" s="158"/>
      <c r="M160" s="158"/>
      <c r="N160" s="158"/>
      <c r="O160" s="158"/>
      <c r="P160" s="158"/>
      <c r="Q160" s="158"/>
      <c r="R160" s="158"/>
      <c r="S160" s="158"/>
      <c r="T160" s="158"/>
      <c r="U160" s="158"/>
      <c r="V160" s="158"/>
      <c r="W160" s="158"/>
      <c r="X160" s="158"/>
      <c r="Y160" s="158"/>
      <c r="Z160" s="158"/>
      <c r="AA160" s="158"/>
      <c r="AB160" s="158"/>
      <c r="AC160" s="158"/>
      <c r="AD160" s="158"/>
      <c r="AE160" s="158"/>
      <c r="AF160" s="158"/>
      <c r="AG160" s="158"/>
      <c r="AH160" s="158"/>
      <c r="AI160" s="158"/>
      <c r="AJ160" s="158"/>
      <c r="AK160" s="158"/>
      <c r="AL160" s="158"/>
      <c r="AM160" s="158"/>
      <c r="AN160" s="158"/>
      <c r="AO160" s="158"/>
      <c r="AP160" s="158"/>
      <c r="AQ160" s="158"/>
      <c r="AR160" s="158"/>
      <c r="AS160" s="158"/>
      <c r="AT160" s="158"/>
      <c r="AU160" s="158"/>
      <c r="AV160" s="158"/>
      <c r="AW160" s="158"/>
      <c r="AX160" s="158"/>
      <c r="AY160" s="158"/>
      <c r="AZ160" s="158"/>
      <c r="BA160" s="158"/>
      <c r="BB160" s="158"/>
      <c r="BC160" s="158"/>
      <c r="BD160" s="158"/>
      <c r="BE160" s="158"/>
      <c r="BF160" s="158"/>
      <c r="BG160" s="158"/>
      <c r="BH160" s="158"/>
      <c r="BI160" s="158"/>
      <c r="BJ160" s="158"/>
      <c r="BK160" s="158"/>
      <c r="BL160" s="158"/>
      <c r="BM160" s="158"/>
      <c r="BN160" s="158"/>
      <c r="BO160" s="158"/>
      <c r="BP160" s="158"/>
      <c r="BQ160" s="158"/>
      <c r="BR160" s="158"/>
      <c r="BS160" s="158"/>
      <c r="BT160" s="158"/>
      <c r="BU160" s="158"/>
      <c r="BV160" s="158"/>
      <c r="BW160" s="158"/>
      <c r="BX160" s="158"/>
      <c r="BY160" s="158"/>
      <c r="BZ160" s="158"/>
      <c r="CA160" s="158"/>
      <c r="CB160" s="158"/>
      <c r="CC160" s="158"/>
      <c r="CD160" s="158"/>
      <c r="CE160" s="158"/>
      <c r="CF160" s="158"/>
      <c r="CG160" s="158"/>
      <c r="CH160" s="158"/>
      <c r="CI160" s="158"/>
      <c r="CJ160" s="158"/>
      <c r="CK160" s="158"/>
      <c r="CL160" s="158"/>
      <c r="CM160" s="158"/>
      <c r="CN160" s="158"/>
      <c r="CO160" s="158"/>
      <c r="CP160" s="158"/>
      <c r="CQ160" s="158"/>
      <c r="CR160" s="158"/>
      <c r="CS160" s="158"/>
      <c r="CT160" s="158"/>
      <c r="CU160" s="158"/>
      <c r="CV160" s="158"/>
      <c r="CW160" s="158"/>
    </row>
    <row r="161" spans="1:101" ht="18" customHeight="1" x14ac:dyDescent="0.35">
      <c r="A161" s="158"/>
      <c r="B161" s="158" t="s">
        <v>16375</v>
      </c>
      <c r="C161" s="158"/>
      <c r="D161" s="175">
        <v>2023</v>
      </c>
      <c r="E161" s="79" t="s">
        <v>16376</v>
      </c>
      <c r="F161" s="79"/>
      <c r="G161" s="158"/>
      <c r="H161" s="158"/>
      <c r="I161" s="158"/>
      <c r="J161" s="158"/>
      <c r="K161" s="158"/>
      <c r="L161" s="158"/>
      <c r="M161" s="158"/>
      <c r="N161" s="158"/>
      <c r="O161" s="158"/>
      <c r="P161" s="158"/>
      <c r="Q161" s="158"/>
      <c r="R161" s="158"/>
      <c r="S161" s="158"/>
      <c r="T161" s="158"/>
      <c r="U161" s="158"/>
      <c r="V161" s="158"/>
      <c r="W161" s="158"/>
      <c r="X161" s="158"/>
      <c r="Y161" s="158"/>
      <c r="Z161" s="158"/>
      <c r="AA161" s="158"/>
      <c r="AB161" s="158"/>
      <c r="AC161" s="158"/>
      <c r="AD161" s="158"/>
      <c r="AE161" s="158"/>
      <c r="AF161" s="158"/>
      <c r="AG161" s="158"/>
      <c r="AH161" s="158"/>
      <c r="AI161" s="158"/>
      <c r="AJ161" s="158"/>
      <c r="AK161" s="158"/>
      <c r="AL161" s="158"/>
      <c r="AM161" s="158"/>
      <c r="AN161" s="158"/>
      <c r="AO161" s="158"/>
      <c r="AP161" s="158"/>
      <c r="AQ161" s="158"/>
      <c r="AR161" s="158"/>
      <c r="AS161" s="158"/>
      <c r="AT161" s="158"/>
      <c r="AU161" s="158"/>
      <c r="AV161" s="158"/>
      <c r="AW161" s="158"/>
      <c r="AX161" s="158"/>
      <c r="AY161" s="158"/>
      <c r="AZ161" s="158"/>
      <c r="BA161" s="158"/>
      <c r="BB161" s="158"/>
      <c r="BC161" s="158"/>
      <c r="BD161" s="158"/>
      <c r="BE161" s="158"/>
      <c r="BF161" s="158"/>
      <c r="BG161" s="158"/>
      <c r="BH161" s="158"/>
      <c r="BI161" s="158"/>
      <c r="BJ161" s="158"/>
      <c r="BK161" s="158"/>
      <c r="BL161" s="158"/>
      <c r="BM161" s="158"/>
      <c r="BN161" s="158"/>
      <c r="BO161" s="158"/>
      <c r="BP161" s="158"/>
      <c r="BQ161" s="158"/>
      <c r="BR161" s="158"/>
      <c r="BS161" s="158"/>
      <c r="BT161" s="158"/>
      <c r="BU161" s="158"/>
      <c r="BV161" s="158"/>
      <c r="BW161" s="158"/>
      <c r="BX161" s="158"/>
      <c r="BY161" s="158"/>
      <c r="BZ161" s="158"/>
      <c r="CA161" s="158"/>
      <c r="CB161" s="158"/>
      <c r="CC161" s="158"/>
      <c r="CD161" s="158"/>
      <c r="CE161" s="158"/>
      <c r="CF161" s="158"/>
      <c r="CG161" s="158"/>
      <c r="CH161" s="158"/>
      <c r="CI161" s="158"/>
      <c r="CJ161" s="158"/>
      <c r="CK161" s="158"/>
      <c r="CL161" s="158"/>
      <c r="CM161" s="158"/>
      <c r="CN161" s="158"/>
      <c r="CO161" s="158"/>
      <c r="CP161" s="158"/>
      <c r="CQ161" s="158"/>
      <c r="CR161" s="158"/>
      <c r="CS161" s="158"/>
      <c r="CT161" s="158"/>
      <c r="CU161" s="158"/>
      <c r="CV161" s="158"/>
      <c r="CW161" s="158"/>
    </row>
    <row r="162" spans="1:101" ht="18" customHeight="1" x14ac:dyDescent="0.35">
      <c r="A162" s="158"/>
      <c r="B162" s="158" t="s">
        <v>16377</v>
      </c>
      <c r="C162" s="158"/>
      <c r="D162" s="175">
        <v>2023</v>
      </c>
      <c r="E162" s="79" t="s">
        <v>16378</v>
      </c>
      <c r="F162" s="79"/>
      <c r="G162" s="158"/>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158"/>
      <c r="AY162" s="158"/>
      <c r="AZ162" s="158"/>
      <c r="BA162" s="158"/>
      <c r="BB162" s="158"/>
      <c r="BC162" s="158"/>
      <c r="BD162" s="158"/>
      <c r="BE162" s="158"/>
      <c r="BF162" s="158"/>
      <c r="BG162" s="158"/>
      <c r="BH162" s="158"/>
      <c r="BI162" s="158"/>
      <c r="BJ162" s="158"/>
      <c r="BK162" s="158"/>
      <c r="BL162" s="158"/>
      <c r="BM162" s="158"/>
      <c r="BN162" s="158"/>
      <c r="BO162" s="158"/>
      <c r="BP162" s="158"/>
      <c r="BQ162" s="158"/>
      <c r="BR162" s="158"/>
      <c r="BS162" s="158"/>
      <c r="BT162" s="158"/>
      <c r="BU162" s="158"/>
      <c r="BV162" s="158"/>
      <c r="BW162" s="158"/>
      <c r="BX162" s="158"/>
      <c r="BY162" s="158"/>
      <c r="BZ162" s="158"/>
      <c r="CA162" s="158"/>
      <c r="CB162" s="158"/>
      <c r="CC162" s="158"/>
      <c r="CD162" s="158"/>
      <c r="CE162" s="158"/>
      <c r="CF162" s="158"/>
      <c r="CG162" s="158"/>
      <c r="CH162" s="158"/>
      <c r="CI162" s="158"/>
      <c r="CJ162" s="158"/>
      <c r="CK162" s="158"/>
      <c r="CL162" s="158"/>
      <c r="CM162" s="158"/>
      <c r="CN162" s="158"/>
      <c r="CO162" s="158"/>
      <c r="CP162" s="158"/>
      <c r="CQ162" s="158"/>
      <c r="CR162" s="158"/>
      <c r="CS162" s="158"/>
      <c r="CT162" s="158"/>
      <c r="CU162" s="158"/>
      <c r="CV162" s="158"/>
      <c r="CW162" s="158"/>
    </row>
    <row r="163" spans="1:101" ht="18" customHeight="1" x14ac:dyDescent="0.3">
      <c r="A163" s="158"/>
      <c r="B163" s="158"/>
      <c r="C163" s="158"/>
      <c r="D163" s="158"/>
      <c r="E163" s="158"/>
      <c r="F163" s="158"/>
      <c r="G163" s="158"/>
      <c r="H163" s="158"/>
      <c r="I163" s="158"/>
      <c r="J163" s="158"/>
      <c r="K163" s="158"/>
      <c r="L163" s="158"/>
      <c r="M163" s="158"/>
      <c r="N163" s="158"/>
      <c r="O163" s="158"/>
      <c r="P163" s="158"/>
      <c r="Q163" s="158"/>
      <c r="R163" s="158"/>
      <c r="S163" s="158"/>
      <c r="T163" s="158"/>
      <c r="U163" s="158"/>
      <c r="V163" s="158"/>
      <c r="W163" s="158"/>
      <c r="X163" s="158"/>
      <c r="Y163" s="158"/>
      <c r="Z163" s="158"/>
      <c r="AA163" s="158"/>
      <c r="AB163" s="158"/>
      <c r="AC163" s="158"/>
      <c r="AD163" s="158"/>
      <c r="AE163" s="158"/>
      <c r="AF163" s="158"/>
      <c r="AG163" s="158"/>
      <c r="AH163" s="158"/>
      <c r="AI163" s="158"/>
      <c r="AJ163" s="158"/>
      <c r="AK163" s="158"/>
      <c r="AL163" s="158"/>
      <c r="AM163" s="158"/>
      <c r="AN163" s="158"/>
      <c r="AO163" s="158"/>
      <c r="AP163" s="158"/>
      <c r="AQ163" s="158"/>
      <c r="AR163" s="158"/>
      <c r="AS163" s="158"/>
      <c r="AT163" s="158"/>
      <c r="AU163" s="158"/>
      <c r="AV163" s="158"/>
      <c r="AW163" s="158"/>
      <c r="AX163" s="158"/>
      <c r="AY163" s="158"/>
      <c r="AZ163" s="158"/>
      <c r="BA163" s="158"/>
      <c r="BB163" s="158"/>
      <c r="BC163" s="158"/>
      <c r="BD163" s="158"/>
      <c r="BE163" s="158"/>
      <c r="BF163" s="158"/>
      <c r="BG163" s="158"/>
      <c r="BH163" s="158"/>
      <c r="BI163" s="158"/>
      <c r="BJ163" s="158"/>
      <c r="BK163" s="158"/>
      <c r="BL163" s="158"/>
      <c r="BM163" s="158"/>
      <c r="BN163" s="158"/>
      <c r="BO163" s="158"/>
      <c r="BP163" s="158"/>
      <c r="BQ163" s="158"/>
      <c r="BR163" s="158"/>
      <c r="BS163" s="158"/>
      <c r="BT163" s="158"/>
      <c r="BU163" s="158"/>
      <c r="BV163" s="158"/>
      <c r="BW163" s="158"/>
      <c r="BX163" s="158"/>
      <c r="BY163" s="158"/>
      <c r="BZ163" s="158"/>
      <c r="CA163" s="158"/>
      <c r="CB163" s="158"/>
      <c r="CC163" s="158"/>
      <c r="CD163" s="158"/>
      <c r="CE163" s="158"/>
      <c r="CF163" s="158"/>
      <c r="CG163" s="158"/>
      <c r="CH163" s="158"/>
      <c r="CI163" s="158"/>
      <c r="CJ163" s="158"/>
      <c r="CK163" s="158"/>
      <c r="CL163" s="158"/>
      <c r="CM163" s="158"/>
      <c r="CN163" s="158"/>
      <c r="CO163" s="158"/>
      <c r="CP163" s="158"/>
      <c r="CQ163" s="158"/>
      <c r="CR163" s="158"/>
      <c r="CS163" s="158"/>
      <c r="CT163" s="158"/>
      <c r="CU163" s="158"/>
      <c r="CV163" s="158"/>
      <c r="CW163" s="158"/>
    </row>
    <row r="164" spans="1:101" ht="18" customHeight="1" x14ac:dyDescent="0.35">
      <c r="A164" s="158"/>
      <c r="B164" s="158" t="s">
        <v>16379</v>
      </c>
      <c r="C164" s="158"/>
      <c r="D164" s="175">
        <f>Current_year_in-PV_base_year_in</f>
        <v>3</v>
      </c>
      <c r="E164" s="79" t="s">
        <v>16380</v>
      </c>
      <c r="F164" s="79"/>
      <c r="G164" s="158"/>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8"/>
      <c r="AY164" s="158"/>
      <c r="AZ164" s="158"/>
      <c r="BA164" s="158"/>
      <c r="BB164" s="158"/>
      <c r="BC164" s="158"/>
      <c r="BD164" s="158"/>
      <c r="BE164" s="158"/>
      <c r="BF164" s="158"/>
      <c r="BG164" s="158"/>
      <c r="BH164" s="158"/>
      <c r="BI164" s="158"/>
      <c r="BJ164" s="158"/>
      <c r="BK164" s="158"/>
      <c r="BL164" s="158"/>
      <c r="BM164" s="158"/>
      <c r="BN164" s="158"/>
      <c r="BO164" s="158"/>
      <c r="BP164" s="158"/>
      <c r="BQ164" s="158"/>
      <c r="BR164" s="158"/>
      <c r="BS164" s="158"/>
      <c r="BT164" s="158"/>
      <c r="BU164" s="158"/>
      <c r="BV164" s="158"/>
      <c r="BW164" s="158"/>
      <c r="BX164" s="158"/>
      <c r="BY164" s="158"/>
      <c r="BZ164" s="158"/>
      <c r="CA164" s="158"/>
      <c r="CB164" s="158"/>
      <c r="CC164" s="158"/>
      <c r="CD164" s="158"/>
      <c r="CE164" s="158"/>
      <c r="CF164" s="158"/>
      <c r="CG164" s="158"/>
      <c r="CH164" s="158"/>
      <c r="CI164" s="158"/>
      <c r="CJ164" s="158"/>
      <c r="CK164" s="158"/>
      <c r="CL164" s="158"/>
      <c r="CM164" s="158"/>
      <c r="CN164" s="158"/>
      <c r="CO164" s="158"/>
      <c r="CP164" s="158"/>
      <c r="CQ164" s="158"/>
      <c r="CR164" s="158"/>
      <c r="CS164" s="158"/>
      <c r="CT164" s="158"/>
      <c r="CU164" s="158"/>
      <c r="CV164" s="158"/>
      <c r="CW164" s="158"/>
    </row>
    <row r="165" spans="1:101" ht="18" customHeight="1" x14ac:dyDescent="0.35">
      <c r="A165" s="158"/>
      <c r="B165" s="158" t="s">
        <v>16381</v>
      </c>
      <c r="C165" s="158"/>
      <c r="D165" s="175">
        <v>30</v>
      </c>
      <c r="E165" s="79" t="s">
        <v>16382</v>
      </c>
      <c r="F165" s="79"/>
      <c r="G165" s="158"/>
      <c r="H165" s="158"/>
      <c r="I165" s="158"/>
      <c r="J165" s="158"/>
      <c r="K165" s="158"/>
      <c r="L165" s="158"/>
      <c r="M165" s="158"/>
      <c r="N165" s="158"/>
      <c r="O165" s="158"/>
      <c r="P165" s="158"/>
      <c r="Q165" s="158"/>
      <c r="R165" s="158"/>
      <c r="S165" s="158"/>
      <c r="T165" s="158"/>
      <c r="U165" s="158"/>
      <c r="V165" s="158"/>
      <c r="W165" s="158"/>
      <c r="X165" s="158"/>
      <c r="Y165" s="158"/>
      <c r="Z165" s="158"/>
      <c r="AA165" s="158"/>
      <c r="AB165" s="158"/>
      <c r="AC165" s="158"/>
      <c r="AD165" s="158"/>
      <c r="AE165" s="158"/>
      <c r="AF165" s="158"/>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c r="BA165" s="158"/>
      <c r="BB165" s="158"/>
      <c r="BC165" s="158"/>
      <c r="BD165" s="158"/>
      <c r="BE165" s="158"/>
      <c r="BF165" s="158"/>
      <c r="BG165" s="158"/>
      <c r="BH165" s="158"/>
      <c r="BI165" s="158"/>
      <c r="BJ165" s="158"/>
      <c r="BK165" s="158"/>
      <c r="BL165" s="158"/>
      <c r="BM165" s="158"/>
      <c r="BN165" s="158"/>
      <c r="BO165" s="158"/>
      <c r="BP165" s="158"/>
      <c r="BQ165" s="158"/>
      <c r="BR165" s="158"/>
      <c r="BS165" s="158"/>
      <c r="BT165" s="158"/>
      <c r="BU165" s="158"/>
      <c r="BV165" s="158"/>
      <c r="BW165" s="158"/>
      <c r="BX165" s="158"/>
      <c r="BY165" s="158"/>
      <c r="BZ165" s="158"/>
      <c r="CA165" s="158"/>
      <c r="CB165" s="158"/>
      <c r="CC165" s="158"/>
      <c r="CD165" s="158"/>
      <c r="CE165" s="158"/>
      <c r="CF165" s="158"/>
      <c r="CG165" s="158"/>
      <c r="CH165" s="158"/>
      <c r="CI165" s="158"/>
      <c r="CJ165" s="158"/>
      <c r="CK165" s="158"/>
      <c r="CL165" s="158"/>
      <c r="CM165" s="158"/>
      <c r="CN165" s="158"/>
      <c r="CO165" s="158"/>
      <c r="CP165" s="158"/>
      <c r="CQ165" s="158"/>
      <c r="CR165" s="158"/>
      <c r="CS165" s="158"/>
      <c r="CT165" s="158"/>
      <c r="CU165" s="158"/>
      <c r="CV165" s="158"/>
      <c r="CW165" s="158"/>
    </row>
    <row r="166" spans="1:101" ht="18" customHeight="1" x14ac:dyDescent="0.35">
      <c r="A166" s="158"/>
      <c r="B166" s="158" t="s">
        <v>16383</v>
      </c>
      <c r="C166" s="158"/>
      <c r="D166" s="175">
        <v>75</v>
      </c>
      <c r="E166" s="79" t="s">
        <v>16384</v>
      </c>
      <c r="F166" s="79"/>
      <c r="G166" s="158"/>
      <c r="H166" s="158"/>
      <c r="I166" s="158"/>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8"/>
      <c r="AY166" s="158"/>
      <c r="AZ166" s="158"/>
      <c r="BA166" s="158"/>
      <c r="BB166" s="158"/>
      <c r="BC166" s="158"/>
      <c r="BD166" s="158"/>
      <c r="BE166" s="158"/>
      <c r="BF166" s="158"/>
      <c r="BG166" s="158"/>
      <c r="BH166" s="158"/>
      <c r="BI166" s="158"/>
      <c r="BJ166" s="158"/>
      <c r="BK166" s="158"/>
      <c r="BL166" s="158"/>
      <c r="BM166" s="158"/>
      <c r="BN166" s="158"/>
      <c r="BO166" s="158"/>
      <c r="BP166" s="158"/>
      <c r="BQ166" s="158"/>
      <c r="BR166" s="158"/>
      <c r="BS166" s="158"/>
      <c r="BT166" s="158"/>
      <c r="BU166" s="158"/>
      <c r="BV166" s="158"/>
      <c r="BW166" s="158"/>
      <c r="BX166" s="158"/>
      <c r="BY166" s="158"/>
      <c r="BZ166" s="158"/>
      <c r="CA166" s="158"/>
      <c r="CB166" s="158"/>
      <c r="CC166" s="158"/>
      <c r="CD166" s="158"/>
      <c r="CE166" s="158"/>
      <c r="CF166" s="158"/>
      <c r="CG166" s="158"/>
      <c r="CH166" s="158"/>
      <c r="CI166" s="158"/>
      <c r="CJ166" s="158"/>
      <c r="CK166" s="158"/>
      <c r="CL166" s="158"/>
      <c r="CM166" s="158"/>
      <c r="CN166" s="158"/>
      <c r="CO166" s="158"/>
      <c r="CP166" s="158"/>
      <c r="CQ166" s="158"/>
      <c r="CR166" s="158"/>
      <c r="CS166" s="158"/>
      <c r="CT166" s="158"/>
      <c r="CU166" s="158"/>
      <c r="CV166" s="158"/>
      <c r="CW166" s="158"/>
    </row>
    <row r="167" spans="1:101" ht="18" customHeight="1" x14ac:dyDescent="0.35">
      <c r="A167" s="158"/>
      <c r="B167" s="158" t="s">
        <v>16385</v>
      </c>
      <c r="C167" s="158"/>
      <c r="D167" s="176">
        <v>3.5000000000000003E-2</v>
      </c>
      <c r="E167" s="79" t="s">
        <v>16386</v>
      </c>
      <c r="F167" s="188"/>
      <c r="G167" s="158"/>
      <c r="H167" s="158"/>
      <c r="I167" s="158"/>
      <c r="J167" s="158"/>
      <c r="K167" s="158"/>
      <c r="L167" s="158"/>
      <c r="M167" s="158"/>
      <c r="N167" s="158"/>
      <c r="O167" s="158"/>
      <c r="P167" s="158"/>
      <c r="Q167" s="158"/>
      <c r="R167" s="158"/>
      <c r="S167" s="158"/>
      <c r="T167" s="158"/>
      <c r="U167" s="158"/>
      <c r="V167" s="158"/>
      <c r="W167" s="158"/>
      <c r="X167" s="158"/>
      <c r="Y167" s="158"/>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c r="AU167" s="158"/>
      <c r="AV167" s="158"/>
      <c r="AW167" s="158"/>
      <c r="AX167" s="158"/>
      <c r="AY167" s="158"/>
      <c r="AZ167" s="158"/>
      <c r="BA167" s="158"/>
      <c r="BB167" s="158"/>
      <c r="BC167" s="158"/>
      <c r="BD167" s="158"/>
      <c r="BE167" s="158"/>
      <c r="BF167" s="158"/>
      <c r="BG167" s="158"/>
      <c r="BH167" s="158"/>
      <c r="BI167" s="158"/>
      <c r="BJ167" s="158"/>
      <c r="BK167" s="158"/>
      <c r="BL167" s="158"/>
      <c r="BM167" s="158"/>
      <c r="BN167" s="158"/>
      <c r="BO167" s="158"/>
      <c r="BP167" s="158"/>
      <c r="BQ167" s="158"/>
      <c r="BR167" s="158"/>
      <c r="BS167" s="158"/>
      <c r="BT167" s="158"/>
      <c r="BU167" s="158"/>
      <c r="BV167" s="158"/>
      <c r="BW167" s="158"/>
      <c r="BX167" s="158"/>
      <c r="BY167" s="158"/>
      <c r="BZ167" s="158"/>
      <c r="CA167" s="158"/>
      <c r="CB167" s="158"/>
      <c r="CC167" s="158"/>
      <c r="CD167" s="158"/>
      <c r="CE167" s="158"/>
      <c r="CF167" s="158"/>
      <c r="CG167" s="158"/>
      <c r="CH167" s="158"/>
      <c r="CI167" s="158"/>
      <c r="CJ167" s="158"/>
      <c r="CK167" s="158"/>
      <c r="CL167" s="158"/>
      <c r="CM167" s="158"/>
      <c r="CN167" s="158"/>
      <c r="CO167" s="158"/>
      <c r="CP167" s="158"/>
      <c r="CQ167" s="158"/>
      <c r="CR167" s="158"/>
      <c r="CS167" s="158"/>
      <c r="CT167" s="158"/>
      <c r="CU167" s="158"/>
      <c r="CV167" s="158"/>
      <c r="CW167" s="158"/>
    </row>
    <row r="168" spans="1:101" ht="18" customHeight="1" x14ac:dyDescent="0.35">
      <c r="A168" s="158"/>
      <c r="B168" s="158" t="s">
        <v>16387</v>
      </c>
      <c r="C168" s="158"/>
      <c r="D168" s="176">
        <v>1.4999999999999999E-2</v>
      </c>
      <c r="E168" s="79" t="s">
        <v>16388</v>
      </c>
      <c r="F168" s="188"/>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8"/>
      <c r="AY168" s="158"/>
      <c r="AZ168" s="158"/>
      <c r="BA168" s="158"/>
      <c r="BB168" s="158"/>
      <c r="BC168" s="158"/>
      <c r="BD168" s="158"/>
      <c r="BE168" s="158"/>
      <c r="BF168" s="158"/>
      <c r="BG168" s="158"/>
      <c r="BH168" s="158"/>
      <c r="BI168" s="158"/>
      <c r="BJ168" s="158"/>
      <c r="BK168" s="158"/>
      <c r="BL168" s="158"/>
      <c r="BM168" s="158"/>
      <c r="BN168" s="158"/>
      <c r="BO168" s="158"/>
      <c r="BP168" s="158"/>
      <c r="BQ168" s="158"/>
      <c r="BR168" s="158"/>
      <c r="BS168" s="158"/>
      <c r="BT168" s="158"/>
      <c r="BU168" s="158"/>
      <c r="BV168" s="158"/>
      <c r="BW168" s="158"/>
      <c r="BX168" s="158"/>
      <c r="BY168" s="158"/>
      <c r="BZ168" s="158"/>
      <c r="CA168" s="158"/>
      <c r="CB168" s="158"/>
      <c r="CC168" s="158"/>
      <c r="CD168" s="158"/>
      <c r="CE168" s="158"/>
      <c r="CF168" s="158"/>
      <c r="CG168" s="158"/>
      <c r="CH168" s="158"/>
      <c r="CI168" s="158"/>
      <c r="CJ168" s="158"/>
      <c r="CK168" s="158"/>
      <c r="CL168" s="158"/>
      <c r="CM168" s="158"/>
      <c r="CN168" s="158"/>
      <c r="CO168" s="158"/>
      <c r="CP168" s="158"/>
      <c r="CQ168" s="158"/>
      <c r="CR168" s="158"/>
      <c r="CS168" s="158"/>
      <c r="CT168" s="158"/>
      <c r="CU168" s="158"/>
      <c r="CV168" s="158"/>
      <c r="CW168" s="158"/>
    </row>
    <row r="169" spans="1:101" ht="18" customHeight="1" x14ac:dyDescent="0.35">
      <c r="A169" s="158"/>
      <c r="B169" s="158" t="s">
        <v>16389</v>
      </c>
      <c r="C169" s="158"/>
      <c r="D169" s="176">
        <v>1.29E-2</v>
      </c>
      <c r="E169" s="79" t="s">
        <v>16390</v>
      </c>
      <c r="F169" s="79"/>
      <c r="G169" s="158"/>
      <c r="H169" s="158"/>
      <c r="I169" s="158"/>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c r="CD169" s="158"/>
      <c r="CE169" s="158"/>
      <c r="CF169" s="158"/>
      <c r="CG169" s="158"/>
      <c r="CH169" s="158"/>
      <c r="CI169" s="158"/>
      <c r="CJ169" s="158"/>
      <c r="CK169" s="158"/>
      <c r="CL169" s="158"/>
      <c r="CM169" s="158"/>
      <c r="CN169" s="158"/>
      <c r="CO169" s="158"/>
      <c r="CP169" s="158"/>
      <c r="CQ169" s="158"/>
      <c r="CR169" s="158"/>
      <c r="CS169" s="158"/>
      <c r="CT169" s="158"/>
      <c r="CU169" s="158"/>
      <c r="CV169" s="158"/>
      <c r="CW169" s="158"/>
    </row>
    <row r="170" spans="1:101" ht="18" customHeight="1" x14ac:dyDescent="0.35">
      <c r="A170" s="158"/>
      <c r="B170" s="158"/>
      <c r="C170" s="158"/>
      <c r="D170" s="177"/>
      <c r="E170" s="79"/>
      <c r="F170" s="79"/>
      <c r="G170" s="158"/>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c r="CD170" s="158"/>
      <c r="CE170" s="158"/>
      <c r="CF170" s="158"/>
      <c r="CG170" s="158"/>
      <c r="CH170" s="158"/>
      <c r="CI170" s="158"/>
      <c r="CJ170" s="158"/>
      <c r="CK170" s="158"/>
      <c r="CL170" s="158"/>
      <c r="CM170" s="158"/>
      <c r="CN170" s="158"/>
      <c r="CO170" s="158"/>
      <c r="CP170" s="158"/>
      <c r="CQ170" s="158"/>
      <c r="CR170" s="158"/>
      <c r="CS170" s="158"/>
      <c r="CT170" s="158"/>
      <c r="CU170" s="158"/>
      <c r="CV170" s="158"/>
      <c r="CW170" s="158"/>
    </row>
    <row r="171" spans="1:101" ht="18" customHeight="1" x14ac:dyDescent="0.35">
      <c r="A171" s="158"/>
      <c r="B171" s="94" t="s">
        <v>16325</v>
      </c>
      <c r="C171" s="94"/>
      <c r="D171" s="94" t="s">
        <v>16391</v>
      </c>
      <c r="E171" s="79"/>
      <c r="F171" s="79"/>
      <c r="G171" s="158"/>
      <c r="H171" s="158"/>
      <c r="I171" s="158"/>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c r="CD171" s="158"/>
      <c r="CE171" s="158"/>
      <c r="CF171" s="158"/>
      <c r="CG171" s="158"/>
      <c r="CH171" s="158"/>
      <c r="CI171" s="158"/>
      <c r="CJ171" s="158"/>
      <c r="CK171" s="158"/>
      <c r="CL171" s="158"/>
      <c r="CM171" s="158"/>
      <c r="CN171" s="158"/>
      <c r="CO171" s="158"/>
      <c r="CP171" s="158"/>
      <c r="CQ171" s="158"/>
      <c r="CR171" s="79"/>
      <c r="CS171" s="158"/>
      <c r="CT171" s="158"/>
      <c r="CU171" s="158"/>
      <c r="CV171" s="158"/>
      <c r="CW171" s="158"/>
    </row>
    <row r="172" spans="1:101" ht="18" customHeight="1" x14ac:dyDescent="0.3">
      <c r="A172" s="158"/>
      <c r="B172" s="158"/>
      <c r="C172" s="158"/>
      <c r="D172" s="177"/>
      <c r="E172" s="158"/>
      <c r="F172" s="158"/>
      <c r="G172" s="158"/>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c r="CD172" s="158"/>
      <c r="CE172" s="158"/>
      <c r="CF172" s="158"/>
      <c r="CG172" s="158"/>
      <c r="CH172" s="158"/>
      <c r="CI172" s="158"/>
      <c r="CJ172" s="158"/>
      <c r="CK172" s="158"/>
      <c r="CL172" s="158"/>
      <c r="CM172" s="158"/>
      <c r="CN172" s="158"/>
      <c r="CO172" s="158"/>
      <c r="CP172" s="158"/>
      <c r="CQ172" s="158"/>
      <c r="CR172" s="158"/>
      <c r="CS172" s="158">
        <v>5.7431109127984987</v>
      </c>
      <c r="CT172" s="158">
        <v>5.8677770676629759</v>
      </c>
      <c r="CU172" s="158">
        <v>5.9951493604385391</v>
      </c>
      <c r="CV172" s="158">
        <v>6.12528653347111</v>
      </c>
      <c r="CW172" s="158">
        <v>6.2582486042312775</v>
      </c>
    </row>
    <row r="173" spans="1:101" ht="18" customHeight="1" x14ac:dyDescent="0.3">
      <c r="A173" s="158"/>
      <c r="B173" s="158"/>
      <c r="C173" s="158"/>
      <c r="D173" s="158">
        <v>2010</v>
      </c>
      <c r="E173" s="158">
        <v>2011</v>
      </c>
      <c r="F173" s="158">
        <v>2012</v>
      </c>
      <c r="G173" s="158">
        <v>2013</v>
      </c>
      <c r="H173" s="158">
        <v>2014</v>
      </c>
      <c r="I173" s="158">
        <v>2015</v>
      </c>
      <c r="J173" s="158">
        <v>2016</v>
      </c>
      <c r="K173" s="158">
        <v>2017</v>
      </c>
      <c r="L173" s="158">
        <v>2018</v>
      </c>
      <c r="M173" s="158">
        <v>2019</v>
      </c>
      <c r="N173" s="158">
        <v>2020</v>
      </c>
      <c r="O173" s="158">
        <v>2021</v>
      </c>
      <c r="P173" s="158">
        <v>2022</v>
      </c>
      <c r="Q173" s="158">
        <v>2023</v>
      </c>
      <c r="R173" s="158">
        <v>2024</v>
      </c>
      <c r="S173" s="158">
        <v>2025</v>
      </c>
      <c r="T173" s="158">
        <v>2026</v>
      </c>
      <c r="U173" s="158">
        <v>2027</v>
      </c>
      <c r="V173" s="158">
        <v>2028</v>
      </c>
      <c r="W173" s="158">
        <v>2029</v>
      </c>
      <c r="X173" s="158">
        <v>2030</v>
      </c>
      <c r="Y173" s="158">
        <v>2031</v>
      </c>
      <c r="Z173" s="158">
        <v>2032</v>
      </c>
      <c r="AA173" s="158">
        <v>2033</v>
      </c>
      <c r="AB173" s="158">
        <v>2034</v>
      </c>
      <c r="AC173" s="158">
        <v>2035</v>
      </c>
      <c r="AD173" s="158">
        <v>2036</v>
      </c>
      <c r="AE173" s="158">
        <v>2037</v>
      </c>
      <c r="AF173" s="158">
        <v>2038</v>
      </c>
      <c r="AG173" s="158">
        <v>2039</v>
      </c>
      <c r="AH173" s="158">
        <v>2040</v>
      </c>
      <c r="AI173" s="158">
        <v>2041</v>
      </c>
      <c r="AJ173" s="158">
        <v>2042</v>
      </c>
      <c r="AK173" s="158">
        <v>2043</v>
      </c>
      <c r="AL173" s="158">
        <v>2044</v>
      </c>
      <c r="AM173" s="158">
        <v>2045</v>
      </c>
      <c r="AN173" s="158">
        <v>2046</v>
      </c>
      <c r="AO173" s="158">
        <v>2047</v>
      </c>
      <c r="AP173" s="158">
        <v>2048</v>
      </c>
      <c r="AQ173" s="158">
        <v>2049</v>
      </c>
      <c r="AR173" s="158">
        <v>2050</v>
      </c>
      <c r="AS173" s="158">
        <v>2051</v>
      </c>
      <c r="AT173" s="158">
        <v>2052</v>
      </c>
      <c r="AU173" s="158">
        <v>2053</v>
      </c>
      <c r="AV173" s="158">
        <v>2054</v>
      </c>
      <c r="AW173" s="158">
        <v>2055</v>
      </c>
      <c r="AX173" s="158">
        <v>2056</v>
      </c>
      <c r="AY173" s="158">
        <v>2057</v>
      </c>
      <c r="AZ173" s="158">
        <v>2058</v>
      </c>
      <c r="BA173" s="158">
        <v>2059</v>
      </c>
      <c r="BB173" s="158">
        <v>2060</v>
      </c>
      <c r="BC173" s="158">
        <v>2061</v>
      </c>
      <c r="BD173" s="158">
        <v>2062</v>
      </c>
      <c r="BE173" s="158">
        <v>2063</v>
      </c>
      <c r="BF173" s="158">
        <v>2064</v>
      </c>
      <c r="BG173" s="158">
        <v>2065</v>
      </c>
      <c r="BH173" s="158">
        <v>2066</v>
      </c>
      <c r="BI173" s="158">
        <v>2067</v>
      </c>
      <c r="BJ173" s="158">
        <v>2068</v>
      </c>
      <c r="BK173" s="158">
        <v>2069</v>
      </c>
      <c r="BL173" s="158">
        <v>2070</v>
      </c>
      <c r="BM173" s="158">
        <v>2071</v>
      </c>
      <c r="BN173" s="158">
        <v>2072</v>
      </c>
      <c r="BO173" s="158">
        <v>2073</v>
      </c>
      <c r="BP173" s="158">
        <v>2074</v>
      </c>
      <c r="BQ173" s="158">
        <v>2075</v>
      </c>
      <c r="BR173" s="158">
        <v>2076</v>
      </c>
      <c r="BS173" s="158">
        <v>2077</v>
      </c>
      <c r="BT173" s="158">
        <v>2078</v>
      </c>
      <c r="BU173" s="158">
        <v>2079</v>
      </c>
      <c r="BV173" s="158">
        <v>2080</v>
      </c>
      <c r="BW173" s="158">
        <v>2081</v>
      </c>
      <c r="BX173" s="158">
        <v>2082</v>
      </c>
      <c r="BY173" s="158">
        <v>2083</v>
      </c>
      <c r="BZ173" s="158">
        <v>2084</v>
      </c>
      <c r="CA173" s="158">
        <v>2085</v>
      </c>
      <c r="CB173" s="158">
        <v>2086</v>
      </c>
      <c r="CC173" s="158">
        <v>2087</v>
      </c>
      <c r="CD173" s="158">
        <v>2088</v>
      </c>
      <c r="CE173" s="158">
        <v>2089</v>
      </c>
      <c r="CF173" s="158">
        <v>2090</v>
      </c>
      <c r="CG173" s="158">
        <v>2091</v>
      </c>
      <c r="CH173" s="158">
        <v>2092</v>
      </c>
      <c r="CI173" s="158">
        <v>2093</v>
      </c>
      <c r="CJ173" s="158">
        <v>2094</v>
      </c>
      <c r="CK173" s="158">
        <v>2095</v>
      </c>
      <c r="CL173" s="158">
        <v>2096</v>
      </c>
      <c r="CM173" s="158">
        <v>2097</v>
      </c>
      <c r="CN173" s="158">
        <v>2098</v>
      </c>
      <c r="CO173" s="158">
        <v>2099</v>
      </c>
      <c r="CP173" s="158">
        <v>2100</v>
      </c>
      <c r="CQ173" s="158"/>
      <c r="CR173" s="158"/>
      <c r="CS173" s="158">
        <v>6.1588384151959756</v>
      </c>
      <c r="CT173" s="158">
        <v>6.2925287992599639</v>
      </c>
      <c r="CU173" s="158">
        <v>6.4291212108795177</v>
      </c>
      <c r="CV173" s="158">
        <v>6.5686786445922944</v>
      </c>
      <c r="CW173" s="158">
        <v>6.7112654623632748</v>
      </c>
    </row>
    <row r="174" spans="1:101" ht="18" customHeight="1" x14ac:dyDescent="0.35">
      <c r="A174" s="174"/>
      <c r="B174" s="174" t="s">
        <v>16392</v>
      </c>
      <c r="C174" s="174"/>
      <c r="D174" s="205">
        <v>71.814273245476983</v>
      </c>
      <c r="E174" s="205">
        <v>73.593202805943776</v>
      </c>
      <c r="F174" s="205">
        <v>74.731312565326562</v>
      </c>
      <c r="G174" s="205">
        <v>76.341713091171613</v>
      </c>
      <c r="H174" s="205">
        <v>77.560315938062345</v>
      </c>
      <c r="I174" s="205">
        <v>78.08120427141364</v>
      </c>
      <c r="J174" s="205">
        <v>79.433638998739269</v>
      </c>
      <c r="K174" s="205">
        <v>80.66097001174532</v>
      </c>
      <c r="L174" s="205">
        <v>82.24421624300939</v>
      </c>
      <c r="M174" s="205">
        <v>84.26796547525403</v>
      </c>
      <c r="N174" s="205">
        <v>88.533021561802954</v>
      </c>
      <c r="O174" s="205">
        <v>88.971584970313458</v>
      </c>
      <c r="P174" s="205">
        <v>94.025731926769623</v>
      </c>
      <c r="Q174" s="205">
        <v>100</v>
      </c>
      <c r="R174" s="205">
        <v>103.89534821072594</v>
      </c>
      <c r="S174" s="205">
        <v>107.75513722616725</v>
      </c>
      <c r="T174" s="205">
        <v>110.10752684186977</v>
      </c>
      <c r="U174" s="205">
        <v>112.24847159559381</v>
      </c>
      <c r="V174" s="205">
        <v>114.36720447305287</v>
      </c>
      <c r="W174" s="205">
        <v>116.47597442400679</v>
      </c>
      <c r="X174" s="205">
        <v>118.78218451909342</v>
      </c>
      <c r="Y174" s="205">
        <v>121.34831768499257</v>
      </c>
      <c r="Z174" s="205">
        <v>124.13932899174738</v>
      </c>
      <c r="AA174" s="205">
        <v>126.99453355855756</v>
      </c>
      <c r="AB174" s="205">
        <v>129.91540783040435</v>
      </c>
      <c r="AC174" s="205">
        <v>132.90346221050368</v>
      </c>
      <c r="AD174" s="205">
        <v>135.96024184134524</v>
      </c>
      <c r="AE174" s="205">
        <v>139.08732740369615</v>
      </c>
      <c r="AF174" s="205">
        <v>142.28633593398118</v>
      </c>
      <c r="AG174" s="205">
        <v>145.55892166046272</v>
      </c>
      <c r="AH174" s="205">
        <v>148.90677685865336</v>
      </c>
      <c r="AI174" s="205">
        <v>152.33163272640235</v>
      </c>
      <c r="AJ174" s="205">
        <v>155.8352602791096</v>
      </c>
      <c r="AK174" s="205">
        <v>159.41947126552913</v>
      </c>
      <c r="AL174" s="205">
        <v>163.08611910463628</v>
      </c>
      <c r="AM174" s="205">
        <v>166.83709984404288</v>
      </c>
      <c r="AN174" s="205">
        <v>170.67435314045588</v>
      </c>
      <c r="AO174" s="205">
        <v>174.59986326268634</v>
      </c>
      <c r="AP174" s="205">
        <v>178.61566011772808</v>
      </c>
      <c r="AQ174" s="205">
        <v>182.72382030043585</v>
      </c>
      <c r="AR174" s="205">
        <v>186.92646816734583</v>
      </c>
      <c r="AS174" s="205">
        <v>191.22577693519474</v>
      </c>
      <c r="AT174" s="205">
        <v>195.62396980470419</v>
      </c>
      <c r="AU174" s="205">
        <v>200.12332111021237</v>
      </c>
      <c r="AV174" s="205">
        <v>204.72615749574726</v>
      </c>
      <c r="AW174" s="205">
        <v>209.4348591181494</v>
      </c>
      <c r="AX174" s="205">
        <v>214.25186087786682</v>
      </c>
      <c r="AY174" s="205">
        <v>219.17965367805775</v>
      </c>
      <c r="AZ174" s="205">
        <v>224.22078571265303</v>
      </c>
      <c r="BA174" s="205">
        <v>229.37786378404402</v>
      </c>
      <c r="BB174" s="205">
        <v>234.65355465107703</v>
      </c>
      <c r="BC174" s="205">
        <v>240.05058640805177</v>
      </c>
      <c r="BD174" s="205">
        <v>245.57174989543694</v>
      </c>
      <c r="BE174" s="205">
        <v>251.21990014303196</v>
      </c>
      <c r="BF174" s="205">
        <v>256.9979578463217</v>
      </c>
      <c r="BG174" s="205">
        <v>262.90891087678705</v>
      </c>
      <c r="BH174" s="205">
        <v>268.95581582695314</v>
      </c>
      <c r="BI174" s="205">
        <v>275.14179959097299</v>
      </c>
      <c r="BJ174" s="205">
        <v>281.47006098156533</v>
      </c>
      <c r="BK174" s="205">
        <v>287.94387238414129</v>
      </c>
      <c r="BL174" s="205">
        <v>294.56658144897648</v>
      </c>
      <c r="BM174" s="205">
        <v>301.34161282230298</v>
      </c>
      <c r="BN174" s="205">
        <v>308.27246991721591</v>
      </c>
      <c r="BO174" s="205">
        <v>315.36273672531183</v>
      </c>
      <c r="BP174" s="205">
        <v>322.61607966999401</v>
      </c>
      <c r="BQ174" s="205">
        <v>330.03624950240385</v>
      </c>
      <c r="BR174" s="205">
        <v>337.62708324095911</v>
      </c>
      <c r="BS174" s="205">
        <v>345.39250615550105</v>
      </c>
      <c r="BT174" s="205">
        <v>353.33653379707755</v>
      </c>
      <c r="BU174" s="205">
        <v>361.46327407441026</v>
      </c>
      <c r="BV174" s="205">
        <v>369.77692937812174</v>
      </c>
      <c r="BW174" s="205">
        <v>378.28179875381852</v>
      </c>
      <c r="BX174" s="205">
        <v>386.98228012515631</v>
      </c>
      <c r="BY174" s="205">
        <v>395.88287256803483</v>
      </c>
      <c r="BZ174" s="205">
        <v>404.98817863709962</v>
      </c>
      <c r="CA174" s="205">
        <v>414.30290674575286</v>
      </c>
      <c r="CB174" s="205">
        <v>423.83187360090517</v>
      </c>
      <c r="CC174" s="205">
        <v>433.58000669372598</v>
      </c>
      <c r="CD174" s="205">
        <v>443.55234684768163</v>
      </c>
      <c r="CE174" s="205">
        <v>453.7540508251783</v>
      </c>
      <c r="CF174" s="205">
        <v>464.19039399415738</v>
      </c>
      <c r="CG174" s="205">
        <v>474.86677305602296</v>
      </c>
      <c r="CH174" s="205">
        <v>485.7887088363114</v>
      </c>
      <c r="CI174" s="205">
        <v>496.96184913954653</v>
      </c>
      <c r="CJ174" s="205">
        <v>508.39197166975606</v>
      </c>
      <c r="CK174" s="205">
        <v>520.0849870181604</v>
      </c>
      <c r="CL174" s="205">
        <v>532.04694171957806</v>
      </c>
      <c r="CM174" s="205">
        <v>544.28402137912826</v>
      </c>
      <c r="CN174" s="205">
        <v>556.80255387084821</v>
      </c>
      <c r="CO174" s="205">
        <v>569.60901260987771</v>
      </c>
      <c r="CP174" s="205">
        <v>582.71001989990475</v>
      </c>
      <c r="CQ174" s="101" t="s">
        <v>16393</v>
      </c>
      <c r="CR174" s="158"/>
      <c r="CS174" s="158"/>
      <c r="CT174" s="158"/>
      <c r="CU174" s="158"/>
      <c r="CV174" s="158"/>
      <c r="CW174" s="158"/>
    </row>
    <row r="175" spans="1:101" ht="18" customHeight="1" x14ac:dyDescent="0.35">
      <c r="A175" s="158"/>
      <c r="B175" s="158" t="s">
        <v>16394</v>
      </c>
      <c r="C175" s="158"/>
      <c r="D175" s="205">
        <v>135.42699778722195</v>
      </c>
      <c r="E175" s="205">
        <v>135.44573961880579</v>
      </c>
      <c r="F175" s="205">
        <v>136.59750002200207</v>
      </c>
      <c r="G175" s="205">
        <v>138.01834468834693</v>
      </c>
      <c r="H175" s="205">
        <v>141.32123667398218</v>
      </c>
      <c r="I175" s="205">
        <v>143.30751641657145</v>
      </c>
      <c r="J175" s="205">
        <v>145.31136775052769</v>
      </c>
      <c r="K175" s="205">
        <v>148.8908457900325</v>
      </c>
      <c r="L175" s="205">
        <v>150.46523790805799</v>
      </c>
      <c r="M175" s="205">
        <v>151.57623189149518</v>
      </c>
      <c r="N175" s="205">
        <v>136.11638164953692</v>
      </c>
      <c r="O175" s="205">
        <v>147.21973802944237</v>
      </c>
      <c r="P175" s="205">
        <v>153.29490202962845</v>
      </c>
      <c r="Q175" s="205">
        <v>151.71474165348167</v>
      </c>
      <c r="R175" s="205">
        <v>151.69383114880333</v>
      </c>
      <c r="S175" s="205">
        <v>153.24654679719936</v>
      </c>
      <c r="T175" s="205">
        <v>154.43283372393137</v>
      </c>
      <c r="U175" s="205">
        <v>156.42465570324944</v>
      </c>
      <c r="V175" s="205">
        <v>158.38794478996576</v>
      </c>
      <c r="W175" s="205">
        <v>160.27758287014069</v>
      </c>
      <c r="X175" s="205">
        <v>162.12072796852951</v>
      </c>
      <c r="Y175" s="205">
        <v>164.62272266342151</v>
      </c>
      <c r="Z175" s="205">
        <v>167.23439169810433</v>
      </c>
      <c r="AA175" s="205">
        <v>169.96938447077321</v>
      </c>
      <c r="AB175" s="205">
        <v>172.80706193433755</v>
      </c>
      <c r="AC175" s="205">
        <v>175.72050337927374</v>
      </c>
      <c r="AD175" s="205">
        <v>178.73114114722463</v>
      </c>
      <c r="AE175" s="205">
        <v>181.92324177509931</v>
      </c>
      <c r="AF175" s="205">
        <v>185.06606838794684</v>
      </c>
      <c r="AG175" s="205">
        <v>188.17084042613092</v>
      </c>
      <c r="AH175" s="205">
        <v>191.21012260647555</v>
      </c>
      <c r="AI175" s="205">
        <v>194.2140040590287</v>
      </c>
      <c r="AJ175" s="205">
        <v>197.18206712143959</v>
      </c>
      <c r="AK175" s="205">
        <v>200.14396124171918</v>
      </c>
      <c r="AL175" s="205">
        <v>203.11789526625631</v>
      </c>
      <c r="AM175" s="205">
        <v>206.08587843074781</v>
      </c>
      <c r="AN175" s="205">
        <v>209.08573966926053</v>
      </c>
      <c r="AO175" s="205">
        <v>212.11102237681888</v>
      </c>
      <c r="AP175" s="205">
        <v>215.16828230349543</v>
      </c>
      <c r="AQ175" s="205">
        <v>218.25567282078035</v>
      </c>
      <c r="AR175" s="205">
        <v>221.38574891409894</v>
      </c>
      <c r="AS175" s="205">
        <v>224.57396311855348</v>
      </c>
      <c r="AT175" s="205">
        <v>227.81547921440534</v>
      </c>
      <c r="AU175" s="205">
        <v>231.0933685044314</v>
      </c>
      <c r="AV175" s="205">
        <v>234.40797429111132</v>
      </c>
      <c r="AW175" s="205">
        <v>237.75474808800115</v>
      </c>
      <c r="AX175" s="205">
        <v>241.11742652617602</v>
      </c>
      <c r="AY175" s="205">
        <v>244.49980982858196</v>
      </c>
      <c r="AZ175" s="205">
        <v>247.90085687942872</v>
      </c>
      <c r="BA175" s="205">
        <v>251.33915174496326</v>
      </c>
      <c r="BB175" s="205">
        <v>254.7861639221185</v>
      </c>
      <c r="BC175" s="205">
        <v>258.31104569473592</v>
      </c>
      <c r="BD175" s="205">
        <v>261.82790490261846</v>
      </c>
      <c r="BE175" s="205">
        <v>265.35196394380353</v>
      </c>
      <c r="BF175" s="205">
        <v>268.89137686991955</v>
      </c>
      <c r="BG175" s="205">
        <v>272.48316224830199</v>
      </c>
      <c r="BH175" s="205">
        <v>276.11561568856871</v>
      </c>
      <c r="BI175" s="205">
        <v>279.79087254469215</v>
      </c>
      <c r="BJ175" s="205">
        <v>283.57311417809666</v>
      </c>
      <c r="BK175" s="205">
        <v>287.5589685621253</v>
      </c>
      <c r="BL175" s="205">
        <v>291.70880370498639</v>
      </c>
      <c r="BM175" s="205">
        <v>295.93998422431133</v>
      </c>
      <c r="BN175" s="205">
        <v>300.22786580186681</v>
      </c>
      <c r="BO175" s="205">
        <v>304.59309642333358</v>
      </c>
      <c r="BP175" s="205">
        <v>308.31456588464107</v>
      </c>
      <c r="BQ175" s="205">
        <v>311.99469348245282</v>
      </c>
      <c r="BR175" s="205">
        <v>315.52443406001373</v>
      </c>
      <c r="BS175" s="205">
        <v>319.13602173553812</v>
      </c>
      <c r="BT175" s="205">
        <v>322.761425597867</v>
      </c>
      <c r="BU175" s="205">
        <v>326.37824582286305</v>
      </c>
      <c r="BV175" s="205">
        <v>330.05824476884021</v>
      </c>
      <c r="BW175" s="205">
        <v>333.9307470617216</v>
      </c>
      <c r="BX175" s="205">
        <v>337.99249512117819</v>
      </c>
      <c r="BY175" s="205">
        <v>342.15000983198786</v>
      </c>
      <c r="BZ175" s="205">
        <v>346.33792033182652</v>
      </c>
      <c r="CA175" s="205">
        <v>350.74741414082121</v>
      </c>
      <c r="CB175" s="205">
        <v>355.35180315814387</v>
      </c>
      <c r="CC175" s="205">
        <v>360.09530424221771</v>
      </c>
      <c r="CD175" s="205">
        <v>365.01610773869334</v>
      </c>
      <c r="CE175" s="205">
        <v>370.17262976356039</v>
      </c>
      <c r="CF175" s="205">
        <v>375.37454634082388</v>
      </c>
      <c r="CG175" s="205">
        <v>380.92617940933479</v>
      </c>
      <c r="CH175" s="205">
        <v>386.58114417145435</v>
      </c>
      <c r="CI175" s="205">
        <v>392.30955969248527</v>
      </c>
      <c r="CJ175" s="205">
        <v>398.13599916380628</v>
      </c>
      <c r="CK175" s="205">
        <v>404.06781460830808</v>
      </c>
      <c r="CL175" s="205">
        <v>410.09981161158822</v>
      </c>
      <c r="CM175" s="205">
        <v>416.22131530163796</v>
      </c>
      <c r="CN175" s="205">
        <v>422.42752560135477</v>
      </c>
      <c r="CO175" s="205">
        <v>428.71492508147372</v>
      </c>
      <c r="CP175" s="205">
        <v>435.08154566403437</v>
      </c>
      <c r="CQ175" s="101" t="s">
        <v>16395</v>
      </c>
      <c r="CR175" s="158"/>
      <c r="CS175" s="158"/>
      <c r="CT175" s="158"/>
      <c r="CU175" s="158"/>
      <c r="CV175" s="158"/>
      <c r="CW175" s="158"/>
    </row>
    <row r="176" spans="1:101" ht="18" customHeight="1" x14ac:dyDescent="0.3">
      <c r="A176" s="158"/>
      <c r="B176" s="158"/>
      <c r="C176" s="158"/>
      <c r="D176" s="158"/>
      <c r="E176" s="158"/>
      <c r="F176" s="158"/>
      <c r="G176" s="158"/>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c r="CD176" s="158"/>
      <c r="CE176" s="158"/>
      <c r="CF176" s="158"/>
      <c r="CG176" s="158"/>
      <c r="CH176" s="158"/>
      <c r="CI176" s="158"/>
      <c r="CJ176" s="158"/>
      <c r="CK176" s="158"/>
      <c r="CL176" s="158"/>
      <c r="CM176" s="158"/>
      <c r="CN176" s="158"/>
      <c r="CO176" s="158"/>
      <c r="CP176" s="158"/>
      <c r="CQ176" s="158"/>
      <c r="CR176" s="158"/>
      <c r="CS176" s="158"/>
      <c r="CT176" s="158"/>
      <c r="CU176" s="158"/>
      <c r="CV176" s="158"/>
      <c r="CW176" s="158"/>
    </row>
    <row r="177" spans="2:101" ht="18" customHeight="1" x14ac:dyDescent="0.35">
      <c r="B177" s="158" t="s">
        <v>16396</v>
      </c>
      <c r="C177" s="158"/>
      <c r="D177" s="175">
        <v>1.3</v>
      </c>
      <c r="E177" s="188"/>
      <c r="F177" s="158"/>
      <c r="G177" s="158"/>
      <c r="H177" s="158"/>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c r="CR177" s="158"/>
      <c r="CS177" s="158"/>
      <c r="CT177" s="158"/>
      <c r="CU177" s="158"/>
      <c r="CV177" s="158"/>
      <c r="CW177" s="158"/>
    </row>
    <row r="178" spans="2:101" ht="18" customHeight="1" x14ac:dyDescent="0.3">
      <c r="B178" s="158"/>
      <c r="C178" s="158"/>
      <c r="D178" s="158"/>
      <c r="E178" s="158"/>
      <c r="F178" s="158"/>
      <c r="G178" s="158"/>
      <c r="H178" s="158"/>
      <c r="I178" s="158"/>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c r="CD178" s="158"/>
      <c r="CE178" s="158"/>
      <c r="CF178" s="158"/>
      <c r="CG178" s="158"/>
      <c r="CH178" s="158"/>
      <c r="CI178" s="158"/>
      <c r="CJ178" s="158"/>
      <c r="CK178" s="158"/>
      <c r="CL178" s="158"/>
      <c r="CM178" s="158"/>
      <c r="CN178" s="158"/>
      <c r="CO178" s="158"/>
      <c r="CP178" s="158"/>
      <c r="CQ178" s="158"/>
      <c r="CR178" s="158"/>
      <c r="CS178" s="158"/>
      <c r="CT178" s="158"/>
      <c r="CU178" s="158"/>
      <c r="CV178" s="158"/>
      <c r="CW178" s="158"/>
    </row>
    <row r="179" spans="2:101" ht="18" customHeight="1" x14ac:dyDescent="0.3">
      <c r="B179" s="158" t="s">
        <v>16325</v>
      </c>
      <c r="C179" s="158"/>
      <c r="D179" s="158" t="s">
        <v>16397</v>
      </c>
      <c r="E179" s="158"/>
      <c r="F179" s="158"/>
      <c r="G179" s="158"/>
      <c r="H179" s="158"/>
      <c r="I179" s="158"/>
      <c r="J179" s="158"/>
      <c r="K179" s="158"/>
      <c r="L179" s="158"/>
      <c r="M179" s="158"/>
      <c r="N179" s="158"/>
      <c r="O179" s="158"/>
      <c r="P179" s="158"/>
      <c r="Q179" s="158"/>
      <c r="R179" s="158"/>
      <c r="S179" s="158"/>
      <c r="T179" s="158"/>
      <c r="U179" s="158"/>
      <c r="V179" s="158"/>
      <c r="W179" s="158"/>
      <c r="X179" s="158"/>
      <c r="Y179" s="158"/>
      <c r="Z179" s="158"/>
      <c r="AA179" s="158"/>
      <c r="AB179" s="158"/>
      <c r="AC179" s="158"/>
      <c r="AD179" s="158"/>
      <c r="AE179" s="158"/>
      <c r="AF179" s="158"/>
      <c r="AG179" s="158"/>
      <c r="AH179" s="158"/>
      <c r="AI179" s="158"/>
      <c r="AJ179" s="158"/>
      <c r="AK179" s="158"/>
      <c r="AL179" s="158"/>
      <c r="AM179" s="158"/>
      <c r="AN179" s="158"/>
      <c r="AO179" s="158"/>
      <c r="AP179" s="158"/>
      <c r="AQ179" s="158"/>
      <c r="AR179" s="158"/>
      <c r="AS179" s="158"/>
      <c r="AT179" s="158"/>
      <c r="AU179" s="158"/>
      <c r="AV179" s="158"/>
      <c r="AW179" s="158"/>
      <c r="AX179" s="158"/>
      <c r="AY179" s="158"/>
      <c r="AZ179" s="158"/>
      <c r="BA179" s="158"/>
      <c r="BB179" s="158"/>
      <c r="BC179" s="158"/>
      <c r="BD179" s="158"/>
      <c r="BE179" s="158"/>
      <c r="BF179" s="158"/>
      <c r="BG179" s="158"/>
      <c r="BH179" s="158"/>
      <c r="BI179" s="158"/>
      <c r="BJ179" s="158"/>
      <c r="BK179" s="158"/>
      <c r="BL179" s="158"/>
      <c r="BM179" s="158"/>
      <c r="BN179" s="158"/>
      <c r="BO179" s="158"/>
      <c r="BP179" s="158"/>
      <c r="BQ179" s="158"/>
      <c r="BR179" s="158"/>
      <c r="BS179" s="158"/>
      <c r="BT179" s="158"/>
      <c r="BU179" s="158"/>
      <c r="BV179" s="158"/>
      <c r="BW179" s="158"/>
      <c r="BX179" s="158"/>
      <c r="BY179" s="158"/>
      <c r="BZ179" s="158"/>
      <c r="CA179" s="158"/>
      <c r="CB179" s="158"/>
      <c r="CC179" s="158"/>
      <c r="CD179" s="158"/>
      <c r="CE179" s="158"/>
      <c r="CF179" s="158"/>
      <c r="CG179" s="158"/>
      <c r="CH179" s="158"/>
      <c r="CI179" s="158"/>
      <c r="CJ179" s="158"/>
      <c r="CK179" s="158"/>
      <c r="CL179" s="158"/>
      <c r="CM179" s="158"/>
      <c r="CN179" s="158"/>
      <c r="CO179" s="158"/>
      <c r="CP179" s="158"/>
      <c r="CQ179" s="158"/>
      <c r="CR179" s="158"/>
      <c r="CS179" s="158"/>
      <c r="CT179" s="158"/>
      <c r="CU179" s="158"/>
      <c r="CV179" s="158"/>
      <c r="CW179" s="158"/>
    </row>
    <row r="180" spans="2:101" ht="15" customHeight="1" x14ac:dyDescent="0.3">
      <c r="B180" s="158"/>
      <c r="C180" s="158"/>
      <c r="D180" s="158"/>
      <c r="E180" s="158"/>
      <c r="F180" s="158"/>
      <c r="G180" s="158"/>
      <c r="H180" s="158"/>
      <c r="I180" s="158"/>
      <c r="J180" s="158"/>
      <c r="K180" s="158"/>
      <c r="L180" s="158"/>
      <c r="M180" s="158"/>
      <c r="N180" s="158"/>
      <c r="O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8"/>
      <c r="AY180" s="158"/>
      <c r="AZ180" s="158"/>
      <c r="BA180" s="158"/>
      <c r="BB180" s="158"/>
      <c r="BC180" s="158"/>
      <c r="BD180" s="158"/>
      <c r="BE180" s="158"/>
      <c r="BF180" s="158"/>
      <c r="BG180" s="158"/>
      <c r="BH180" s="158"/>
      <c r="BI180" s="158"/>
      <c r="BJ180" s="158"/>
      <c r="BK180" s="158"/>
      <c r="BL180" s="158"/>
      <c r="BM180" s="158"/>
      <c r="BN180" s="158"/>
      <c r="BO180" s="158"/>
      <c r="BP180" s="158"/>
      <c r="BQ180" s="158"/>
      <c r="BR180" s="158"/>
      <c r="BS180" s="158"/>
      <c r="BT180" s="158"/>
      <c r="BU180" s="158"/>
      <c r="BV180" s="158"/>
      <c r="BW180" s="158"/>
      <c r="BX180" s="158"/>
      <c r="BY180" s="158"/>
      <c r="BZ180" s="158"/>
      <c r="CA180" s="158"/>
      <c r="CB180" s="158"/>
      <c r="CC180" s="158"/>
      <c r="CD180" s="158"/>
      <c r="CE180" s="158"/>
      <c r="CF180" s="158"/>
      <c r="CG180" s="158"/>
      <c r="CH180" s="158"/>
      <c r="CI180" s="158"/>
      <c r="CJ180" s="158"/>
      <c r="CK180" s="158"/>
      <c r="CL180" s="158"/>
      <c r="CM180" s="158"/>
      <c r="CN180" s="158"/>
      <c r="CO180" s="158"/>
      <c r="CP180" s="158"/>
      <c r="CQ180" s="158"/>
      <c r="CR180" s="158"/>
      <c r="CS180" s="158"/>
      <c r="CT180" s="158"/>
      <c r="CU180" s="158"/>
      <c r="CV180" s="158"/>
      <c r="CW180" s="158"/>
    </row>
    <row r="181" spans="2:101" ht="15" hidden="1" customHeight="1" x14ac:dyDescent="0.3">
      <c r="B181" s="158"/>
      <c r="C181" s="158"/>
      <c r="D181" s="158"/>
      <c r="E181" s="158"/>
      <c r="F181" s="158"/>
      <c r="G181" s="158"/>
      <c r="H181" s="158"/>
      <c r="I181" s="158"/>
      <c r="J181" s="158"/>
      <c r="K181" s="158"/>
      <c r="L181" s="158"/>
      <c r="M181" s="158"/>
      <c r="N181" s="158"/>
      <c r="O181" s="158"/>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c r="CD181" s="158"/>
      <c r="CE181" s="158"/>
      <c r="CF181" s="158"/>
      <c r="CG181" s="158"/>
      <c r="CH181" s="158"/>
      <c r="CI181" s="158"/>
      <c r="CJ181" s="158"/>
      <c r="CK181" s="158"/>
      <c r="CL181" s="158"/>
      <c r="CM181" s="158"/>
      <c r="CN181" s="158"/>
      <c r="CO181" s="158"/>
      <c r="CP181" s="158"/>
      <c r="CQ181" s="158"/>
      <c r="CR181" s="158"/>
      <c r="CS181" s="158"/>
      <c r="CT181" s="158"/>
      <c r="CU181" s="158"/>
      <c r="CV181" s="158"/>
      <c r="CW181" s="158"/>
    </row>
    <row r="182" spans="2:101" ht="15" hidden="1" customHeight="1" x14ac:dyDescent="0.3">
      <c r="B182" s="158"/>
      <c r="C182" s="158"/>
      <c r="D182" s="158"/>
      <c r="E182" s="158"/>
      <c r="F182" s="158"/>
      <c r="G182" s="158"/>
      <c r="H182" s="158"/>
      <c r="I182" s="158"/>
      <c r="J182" s="158"/>
      <c r="K182" s="158"/>
      <c r="L182" s="158"/>
      <c r="M182" s="158"/>
      <c r="N182" s="158"/>
      <c r="O182" s="158"/>
      <c r="P182" s="158"/>
      <c r="Q182" s="158"/>
      <c r="R182" s="158"/>
      <c r="S182" s="158"/>
      <c r="T182" s="158"/>
      <c r="U182" s="158"/>
      <c r="V182" s="158"/>
      <c r="W182" s="158"/>
      <c r="X182" s="158"/>
      <c r="Y182" s="158"/>
      <c r="Z182" s="158"/>
      <c r="AA182" s="158"/>
      <c r="AB182" s="158"/>
      <c r="AC182" s="158"/>
      <c r="AD182" s="158"/>
      <c r="AE182" s="158"/>
      <c r="AF182" s="158"/>
      <c r="AG182" s="158"/>
      <c r="AH182" s="158"/>
      <c r="AI182" s="158"/>
      <c r="AJ182" s="158"/>
      <c r="AK182" s="158"/>
      <c r="AL182" s="158"/>
      <c r="AM182" s="158"/>
      <c r="AN182" s="158"/>
      <c r="AO182" s="158"/>
      <c r="AP182" s="158"/>
      <c r="AQ182" s="158"/>
      <c r="AR182" s="158"/>
      <c r="AS182" s="158"/>
      <c r="AT182" s="158"/>
      <c r="AU182" s="158"/>
      <c r="AV182" s="158"/>
      <c r="AW182" s="158"/>
      <c r="AX182" s="158"/>
      <c r="AY182" s="158"/>
      <c r="AZ182" s="158"/>
      <c r="BA182" s="158"/>
      <c r="BB182" s="158"/>
      <c r="BC182" s="158"/>
      <c r="BD182" s="158"/>
      <c r="BE182" s="158"/>
      <c r="BF182" s="158"/>
      <c r="BG182" s="158"/>
      <c r="BH182" s="158"/>
      <c r="BI182" s="158"/>
      <c r="BJ182" s="158"/>
      <c r="BK182" s="158"/>
      <c r="BL182" s="158"/>
      <c r="BM182" s="158"/>
      <c r="BN182" s="158"/>
      <c r="BO182" s="158"/>
      <c r="BP182" s="158"/>
      <c r="BQ182" s="158"/>
      <c r="BR182" s="158"/>
      <c r="BS182" s="158"/>
      <c r="BT182" s="158"/>
      <c r="BU182" s="158"/>
      <c r="BV182" s="158"/>
      <c r="BW182" s="158"/>
      <c r="BX182" s="158"/>
      <c r="BY182" s="158"/>
      <c r="BZ182" s="158"/>
      <c r="CA182" s="158"/>
      <c r="CB182" s="158"/>
      <c r="CC182" s="158"/>
      <c r="CD182" s="158"/>
      <c r="CE182" s="158"/>
      <c r="CF182" s="158"/>
      <c r="CG182" s="158"/>
      <c r="CH182" s="158"/>
      <c r="CI182" s="158"/>
      <c r="CJ182" s="158"/>
      <c r="CK182" s="158"/>
      <c r="CL182" s="158"/>
      <c r="CM182" s="158"/>
      <c r="CN182" s="158"/>
      <c r="CO182" s="158"/>
      <c r="CP182" s="158"/>
      <c r="CQ182" s="158"/>
      <c r="CR182" s="158"/>
      <c r="CS182" s="158"/>
      <c r="CT182" s="158"/>
      <c r="CU182" s="158"/>
      <c r="CV182" s="158"/>
      <c r="CW182" s="158"/>
    </row>
    <row r="183" spans="2:101" ht="15" hidden="1" customHeight="1" x14ac:dyDescent="0.3">
      <c r="B183" s="158"/>
      <c r="C183" s="158"/>
      <c r="D183" s="158"/>
      <c r="E183" s="158"/>
      <c r="F183" s="158"/>
      <c r="G183" s="158"/>
      <c r="H183" s="158"/>
      <c r="I183" s="158"/>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8"/>
      <c r="AY183" s="158"/>
      <c r="AZ183" s="158"/>
      <c r="BA183" s="158"/>
      <c r="BB183" s="158"/>
      <c r="BC183" s="158"/>
      <c r="BD183" s="158"/>
      <c r="BE183" s="158"/>
      <c r="BF183" s="158"/>
      <c r="BG183" s="158"/>
      <c r="BH183" s="158"/>
      <c r="BI183" s="158"/>
      <c r="BJ183" s="158"/>
      <c r="BK183" s="158"/>
      <c r="BL183" s="158"/>
      <c r="BM183" s="158"/>
      <c r="BN183" s="158"/>
      <c r="BO183" s="158"/>
      <c r="BP183" s="158"/>
      <c r="BQ183" s="158"/>
      <c r="BR183" s="158"/>
      <c r="BS183" s="158"/>
      <c r="BT183" s="158"/>
      <c r="BU183" s="158"/>
      <c r="BV183" s="158"/>
      <c r="BW183" s="158"/>
      <c r="BX183" s="158"/>
      <c r="BY183" s="158"/>
      <c r="BZ183" s="158"/>
      <c r="CA183" s="158"/>
      <c r="CB183" s="158"/>
      <c r="CC183" s="158"/>
      <c r="CD183" s="158"/>
      <c r="CE183" s="158"/>
      <c r="CF183" s="158"/>
      <c r="CG183" s="158"/>
      <c r="CH183" s="158"/>
      <c r="CI183" s="158"/>
      <c r="CJ183" s="158"/>
      <c r="CK183" s="158"/>
      <c r="CL183" s="158"/>
      <c r="CM183" s="158"/>
      <c r="CN183" s="158"/>
      <c r="CO183" s="158"/>
      <c r="CP183" s="158"/>
      <c r="CQ183" s="158"/>
      <c r="CR183" s="158"/>
      <c r="CS183" s="158"/>
      <c r="CT183" s="158"/>
      <c r="CU183" s="158"/>
      <c r="CV183" s="158"/>
      <c r="CW183" s="158"/>
    </row>
    <row r="184" spans="2:101" ht="15" hidden="1" customHeight="1" x14ac:dyDescent="0.3">
      <c r="B184" s="158"/>
      <c r="C184" s="158"/>
      <c r="D184" s="158"/>
      <c r="E184" s="158"/>
      <c r="F184" s="158"/>
      <c r="G184" s="158"/>
      <c r="H184" s="158"/>
      <c r="I184" s="158"/>
      <c r="J184" s="158"/>
      <c r="K184" s="158"/>
      <c r="L184" s="158"/>
      <c r="M184" s="158"/>
      <c r="N184" s="158"/>
      <c r="O184" s="158"/>
      <c r="P184" s="158"/>
      <c r="Q184" s="158"/>
      <c r="R184" s="158"/>
      <c r="S184" s="158"/>
      <c r="T184" s="158"/>
      <c r="U184" s="158"/>
      <c r="V184" s="158"/>
      <c r="W184" s="158"/>
      <c r="X184" s="158"/>
      <c r="Y184" s="158"/>
      <c r="Z184" s="158"/>
      <c r="AA184" s="158"/>
      <c r="AB184" s="158"/>
      <c r="AC184" s="158"/>
      <c r="AD184" s="158"/>
      <c r="AE184" s="158"/>
      <c r="AF184" s="158"/>
      <c r="AG184" s="158"/>
      <c r="AH184" s="158"/>
      <c r="AI184" s="158"/>
      <c r="AJ184" s="158"/>
      <c r="AK184" s="158"/>
      <c r="AL184" s="158"/>
      <c r="AM184" s="158"/>
      <c r="AN184" s="158"/>
      <c r="AO184" s="158"/>
      <c r="AP184" s="158"/>
      <c r="AQ184" s="158"/>
      <c r="AR184" s="158"/>
      <c r="AS184" s="158"/>
      <c r="AT184" s="158"/>
      <c r="AU184" s="158"/>
      <c r="AV184" s="158"/>
      <c r="AW184" s="158"/>
      <c r="AX184" s="158"/>
      <c r="AY184" s="158"/>
      <c r="AZ184" s="158"/>
      <c r="BA184" s="158"/>
      <c r="BB184" s="158"/>
      <c r="BC184" s="158"/>
      <c r="BD184" s="158"/>
      <c r="BE184" s="158"/>
      <c r="BF184" s="158"/>
      <c r="BG184" s="158"/>
      <c r="BH184" s="158"/>
      <c r="BI184" s="158"/>
      <c r="BJ184" s="158"/>
      <c r="BK184" s="158"/>
      <c r="BL184" s="158"/>
      <c r="BM184" s="158"/>
      <c r="BN184" s="158"/>
      <c r="BO184" s="158"/>
      <c r="BP184" s="158"/>
      <c r="BQ184" s="158"/>
      <c r="BR184" s="158"/>
      <c r="BS184" s="158"/>
      <c r="BT184" s="158"/>
      <c r="BU184" s="158"/>
      <c r="BV184" s="158"/>
      <c r="BW184" s="158"/>
      <c r="BX184" s="158"/>
      <c r="BY184" s="158"/>
      <c r="BZ184" s="158"/>
      <c r="CA184" s="158"/>
      <c r="CB184" s="158"/>
      <c r="CC184" s="158"/>
      <c r="CD184" s="158"/>
      <c r="CE184" s="158"/>
      <c r="CF184" s="158"/>
      <c r="CG184" s="158"/>
      <c r="CH184" s="158"/>
      <c r="CI184" s="158"/>
      <c r="CJ184" s="158"/>
      <c r="CK184" s="158"/>
      <c r="CL184" s="158"/>
      <c r="CM184" s="158"/>
      <c r="CN184" s="158"/>
      <c r="CO184" s="158"/>
      <c r="CP184" s="158"/>
      <c r="CQ184" s="158"/>
      <c r="CR184" s="158"/>
      <c r="CS184" s="158"/>
      <c r="CT184" s="158"/>
      <c r="CU184" s="158"/>
      <c r="CV184" s="158"/>
      <c r="CW184" s="158"/>
    </row>
    <row r="185" spans="2:101" ht="15" hidden="1" customHeight="1" x14ac:dyDescent="0.3">
      <c r="B185" s="158"/>
      <c r="C185" s="158"/>
      <c r="D185" s="158"/>
      <c r="E185" s="158"/>
      <c r="F185" s="158"/>
      <c r="G185" s="158"/>
      <c r="H185" s="158"/>
      <c r="I185" s="158"/>
      <c r="J185" s="158"/>
      <c r="K185" s="158"/>
      <c r="L185" s="158"/>
      <c r="M185" s="158"/>
      <c r="N185" s="158"/>
      <c r="O185" s="158"/>
      <c r="P185" s="158"/>
      <c r="Q185" s="158"/>
      <c r="R185" s="158"/>
      <c r="S185" s="158"/>
      <c r="T185" s="158"/>
      <c r="U185" s="158"/>
      <c r="V185" s="158"/>
      <c r="W185" s="158"/>
      <c r="X185" s="158"/>
      <c r="Y185" s="158"/>
      <c r="Z185" s="158"/>
      <c r="AA185" s="158"/>
      <c r="AB185" s="158"/>
      <c r="AC185" s="158"/>
      <c r="AD185" s="158"/>
      <c r="AE185" s="158"/>
      <c r="AF185" s="158"/>
      <c r="AG185" s="158"/>
      <c r="AH185" s="158"/>
      <c r="AI185" s="158"/>
      <c r="AJ185" s="158"/>
      <c r="AK185" s="158"/>
      <c r="AL185" s="158"/>
      <c r="AM185" s="158"/>
      <c r="AN185" s="158"/>
      <c r="AO185" s="158"/>
      <c r="AP185" s="158"/>
      <c r="AQ185" s="158"/>
      <c r="AR185" s="158"/>
      <c r="AS185" s="158"/>
      <c r="AT185" s="158"/>
      <c r="AU185" s="158"/>
      <c r="AV185" s="158"/>
      <c r="AW185" s="158"/>
      <c r="AX185" s="158"/>
      <c r="AY185" s="158"/>
      <c r="AZ185" s="158"/>
      <c r="BA185" s="158"/>
      <c r="BB185" s="158"/>
      <c r="BC185" s="158"/>
      <c r="BD185" s="158"/>
      <c r="BE185" s="158"/>
      <c r="BF185" s="158"/>
      <c r="BG185" s="158"/>
      <c r="BH185" s="158"/>
      <c r="BI185" s="158"/>
      <c r="BJ185" s="158"/>
      <c r="BK185" s="158"/>
      <c r="BL185" s="158"/>
      <c r="BM185" s="158"/>
      <c r="BN185" s="158"/>
      <c r="BO185" s="158"/>
      <c r="BP185" s="158"/>
      <c r="BQ185" s="158"/>
      <c r="BR185" s="158"/>
      <c r="BS185" s="158"/>
      <c r="BT185" s="158"/>
      <c r="BU185" s="158"/>
      <c r="BV185" s="158"/>
      <c r="BW185" s="158"/>
      <c r="BX185" s="158"/>
      <c r="BY185" s="158"/>
      <c r="BZ185" s="158"/>
      <c r="CA185" s="158"/>
      <c r="CB185" s="158"/>
      <c r="CC185" s="158"/>
      <c r="CD185" s="158"/>
      <c r="CE185" s="158"/>
      <c r="CF185" s="158"/>
      <c r="CG185" s="158"/>
      <c r="CH185" s="158"/>
      <c r="CI185" s="158"/>
      <c r="CJ185" s="158"/>
      <c r="CK185" s="158"/>
      <c r="CL185" s="158"/>
      <c r="CM185" s="158"/>
      <c r="CN185" s="158"/>
      <c r="CO185" s="158"/>
      <c r="CP185" s="158"/>
      <c r="CQ185" s="158"/>
      <c r="CR185" s="158"/>
      <c r="CS185" s="158"/>
      <c r="CT185" s="158"/>
      <c r="CU185" s="158"/>
      <c r="CV185" s="158"/>
      <c r="CW185" s="158"/>
    </row>
    <row r="186" spans="2:101" ht="15" hidden="1" customHeight="1" x14ac:dyDescent="0.3">
      <c r="B186" s="158"/>
      <c r="C186" s="158"/>
      <c r="D186" s="158"/>
      <c r="E186" s="158"/>
      <c r="F186" s="158"/>
      <c r="G186" s="158"/>
      <c r="H186" s="158"/>
      <c r="I186" s="158"/>
      <c r="J186" s="158"/>
      <c r="K186" s="158"/>
      <c r="L186" s="158"/>
      <c r="M186" s="158"/>
      <c r="N186" s="158"/>
      <c r="O186" s="158"/>
      <c r="P186" s="158"/>
      <c r="Q186" s="158"/>
      <c r="R186" s="158"/>
      <c r="S186" s="158"/>
      <c r="T186" s="158"/>
      <c r="U186" s="158"/>
      <c r="V186" s="158"/>
      <c r="W186" s="158"/>
      <c r="X186" s="158"/>
      <c r="Y186" s="158"/>
      <c r="Z186" s="158"/>
      <c r="AA186" s="158"/>
      <c r="AB186" s="158"/>
      <c r="AC186" s="158"/>
      <c r="AD186" s="158"/>
      <c r="AE186" s="158"/>
      <c r="AF186" s="158"/>
      <c r="AG186" s="158"/>
      <c r="AH186" s="158"/>
      <c r="AI186" s="158"/>
      <c r="AJ186" s="158"/>
      <c r="AK186" s="158"/>
      <c r="AL186" s="158"/>
      <c r="AM186" s="158"/>
      <c r="AN186" s="158"/>
      <c r="AO186" s="158"/>
      <c r="AP186" s="158"/>
      <c r="AQ186" s="158"/>
      <c r="AR186" s="158"/>
      <c r="AS186" s="158"/>
      <c r="AT186" s="158"/>
      <c r="AU186" s="158"/>
      <c r="AV186" s="158"/>
      <c r="AW186" s="158"/>
      <c r="AX186" s="158"/>
      <c r="AY186" s="158"/>
      <c r="AZ186" s="158"/>
      <c r="BA186" s="158"/>
      <c r="BB186" s="158"/>
      <c r="BC186" s="158"/>
      <c r="BD186" s="158"/>
      <c r="BE186" s="158"/>
      <c r="BF186" s="158"/>
      <c r="BG186" s="158"/>
      <c r="BH186" s="158"/>
      <c r="BI186" s="158"/>
      <c r="BJ186" s="158"/>
      <c r="BK186" s="158"/>
      <c r="BL186" s="158"/>
      <c r="BM186" s="158"/>
      <c r="BN186" s="158"/>
      <c r="BO186" s="158"/>
      <c r="BP186" s="158"/>
      <c r="BQ186" s="158"/>
      <c r="BR186" s="158"/>
      <c r="BS186" s="158"/>
      <c r="BT186" s="158"/>
      <c r="BU186" s="158"/>
      <c r="BV186" s="158"/>
      <c r="BW186" s="158"/>
      <c r="BX186" s="158"/>
      <c r="BY186" s="158"/>
      <c r="BZ186" s="158"/>
      <c r="CA186" s="158"/>
      <c r="CB186" s="158"/>
      <c r="CC186" s="158"/>
      <c r="CD186" s="158"/>
      <c r="CE186" s="158"/>
      <c r="CF186" s="158"/>
      <c r="CG186" s="158"/>
      <c r="CH186" s="158"/>
      <c r="CI186" s="158"/>
      <c r="CJ186" s="158"/>
      <c r="CK186" s="158"/>
      <c r="CL186" s="158"/>
      <c r="CM186" s="158"/>
      <c r="CN186" s="158"/>
      <c r="CO186" s="158"/>
      <c r="CP186" s="158"/>
      <c r="CQ186" s="158"/>
      <c r="CR186" s="158"/>
      <c r="CS186" s="158"/>
      <c r="CT186" s="158"/>
      <c r="CU186" s="158"/>
      <c r="CV186" s="158"/>
      <c r="CW186" s="158"/>
    </row>
    <row r="187" spans="2:101" ht="15" hidden="1" customHeight="1" x14ac:dyDescent="0.3">
      <c r="B187" s="158"/>
      <c r="C187" s="158"/>
      <c r="D187" s="158"/>
      <c r="E187" s="158"/>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8"/>
      <c r="AY187" s="158"/>
      <c r="AZ187" s="158"/>
      <c r="BA187" s="158"/>
      <c r="BB187" s="158"/>
      <c r="BC187" s="158"/>
      <c r="BD187" s="158"/>
      <c r="BE187" s="158"/>
      <c r="BF187" s="158"/>
      <c r="BG187" s="158"/>
      <c r="BH187" s="158"/>
      <c r="BI187" s="158"/>
      <c r="BJ187" s="158"/>
      <c r="BK187" s="158"/>
      <c r="BL187" s="158"/>
      <c r="BM187" s="158"/>
      <c r="BN187" s="158"/>
      <c r="BO187" s="158"/>
      <c r="BP187" s="158"/>
      <c r="BQ187" s="158"/>
      <c r="BR187" s="158"/>
      <c r="BS187" s="158"/>
      <c r="BT187" s="158"/>
      <c r="BU187" s="158"/>
      <c r="BV187" s="158"/>
      <c r="BW187" s="158"/>
      <c r="BX187" s="158"/>
      <c r="BY187" s="158"/>
      <c r="BZ187" s="158"/>
      <c r="CA187" s="158"/>
      <c r="CB187" s="158"/>
      <c r="CC187" s="158"/>
      <c r="CD187" s="158"/>
      <c r="CE187" s="158"/>
      <c r="CF187" s="158"/>
      <c r="CG187" s="158"/>
      <c r="CH187" s="158"/>
      <c r="CI187" s="158"/>
      <c r="CJ187" s="158"/>
      <c r="CK187" s="158"/>
      <c r="CL187" s="158"/>
      <c r="CM187" s="158"/>
      <c r="CN187" s="158"/>
      <c r="CO187" s="158"/>
      <c r="CP187" s="158"/>
      <c r="CQ187" s="158"/>
      <c r="CR187" s="158"/>
      <c r="CS187" s="158"/>
      <c r="CT187" s="158"/>
      <c r="CU187" s="158"/>
      <c r="CV187" s="158"/>
      <c r="CW187" s="158"/>
    </row>
    <row r="188" spans="2:101" ht="15" hidden="1" customHeight="1" x14ac:dyDescent="0.3">
      <c r="B188" s="158"/>
      <c r="C188" s="158"/>
      <c r="D188" s="158"/>
      <c r="E188" s="158"/>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8"/>
      <c r="AY188" s="158"/>
      <c r="AZ188" s="158"/>
      <c r="BA188" s="158"/>
      <c r="BB188" s="158"/>
      <c r="BC188" s="158"/>
      <c r="BD188" s="158"/>
      <c r="BE188" s="158"/>
      <c r="BF188" s="158"/>
      <c r="BG188" s="158"/>
      <c r="BH188" s="158"/>
      <c r="BI188" s="158"/>
      <c r="BJ188" s="158"/>
      <c r="BK188" s="158"/>
      <c r="BL188" s="158"/>
      <c r="BM188" s="158"/>
      <c r="BN188" s="158"/>
      <c r="BO188" s="158"/>
      <c r="BP188" s="158"/>
      <c r="BQ188" s="158"/>
      <c r="BR188" s="158"/>
      <c r="BS188" s="158"/>
      <c r="BT188" s="158"/>
      <c r="BU188" s="158"/>
      <c r="BV188" s="158"/>
      <c r="BW188" s="158"/>
      <c r="BX188" s="158"/>
      <c r="BY188" s="158"/>
      <c r="BZ188" s="158"/>
      <c r="CA188" s="158"/>
      <c r="CB188" s="158"/>
      <c r="CC188" s="158"/>
      <c r="CD188" s="158"/>
      <c r="CE188" s="158"/>
      <c r="CF188" s="158"/>
      <c r="CG188" s="158"/>
      <c r="CH188" s="158"/>
      <c r="CI188" s="158"/>
      <c r="CJ188" s="158"/>
      <c r="CK188" s="158"/>
      <c r="CL188" s="158"/>
      <c r="CM188" s="158"/>
      <c r="CN188" s="158"/>
      <c r="CO188" s="158"/>
      <c r="CP188" s="158"/>
      <c r="CQ188" s="158"/>
      <c r="CR188" s="158"/>
      <c r="CS188" s="158"/>
      <c r="CT188" s="158"/>
      <c r="CU188" s="158"/>
      <c r="CV188" s="158"/>
      <c r="CW188" s="158"/>
    </row>
    <row r="189" spans="2:101" ht="15" hidden="1" customHeight="1" x14ac:dyDescent="0.3">
      <c r="B189" s="158"/>
      <c r="C189" s="158"/>
      <c r="D189" s="158"/>
      <c r="E189" s="158"/>
      <c r="F189" s="158"/>
      <c r="G189" s="158"/>
      <c r="H189" s="158"/>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158"/>
      <c r="AY189" s="158"/>
      <c r="AZ189" s="158"/>
      <c r="BA189" s="158"/>
      <c r="BB189" s="158"/>
      <c r="BC189" s="158"/>
      <c r="BD189" s="158"/>
      <c r="BE189" s="158"/>
      <c r="BF189" s="158"/>
      <c r="BG189" s="158"/>
      <c r="BH189" s="158"/>
      <c r="BI189" s="158"/>
      <c r="BJ189" s="158"/>
      <c r="BK189" s="158"/>
      <c r="BL189" s="158"/>
      <c r="BM189" s="158"/>
      <c r="BN189" s="158"/>
      <c r="BO189" s="158"/>
      <c r="BP189" s="158"/>
      <c r="BQ189" s="158"/>
      <c r="BR189" s="158"/>
      <c r="BS189" s="158"/>
      <c r="BT189" s="158"/>
      <c r="BU189" s="158"/>
      <c r="BV189" s="158"/>
      <c r="BW189" s="158"/>
      <c r="BX189" s="158"/>
      <c r="BY189" s="158"/>
      <c r="BZ189" s="158"/>
      <c r="CA189" s="158"/>
      <c r="CB189" s="158"/>
      <c r="CC189" s="158"/>
      <c r="CD189" s="158"/>
      <c r="CE189" s="158"/>
      <c r="CF189" s="158"/>
      <c r="CG189" s="158"/>
      <c r="CH189" s="158"/>
      <c r="CI189" s="158"/>
      <c r="CJ189" s="158"/>
      <c r="CK189" s="158"/>
      <c r="CL189" s="158"/>
      <c r="CM189" s="158"/>
      <c r="CN189" s="158"/>
      <c r="CO189" s="158"/>
      <c r="CP189" s="158"/>
      <c r="CQ189" s="158"/>
      <c r="CR189" s="158"/>
      <c r="CS189" s="158"/>
      <c r="CT189" s="158"/>
      <c r="CU189" s="158"/>
      <c r="CV189" s="158"/>
      <c r="CW189" s="158"/>
    </row>
    <row r="190" spans="2:101" ht="15" customHeight="1" x14ac:dyDescent="0.3">
      <c r="B190" s="158"/>
      <c r="C190" s="158"/>
      <c r="D190" s="158"/>
      <c r="E190" s="158"/>
      <c r="F190" s="158"/>
      <c r="G190" s="158"/>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8"/>
      <c r="AY190" s="158"/>
      <c r="AZ190" s="158"/>
      <c r="BA190" s="158"/>
      <c r="BB190" s="158"/>
      <c r="BC190" s="158"/>
      <c r="BD190" s="158"/>
      <c r="BE190" s="158"/>
      <c r="BF190" s="158"/>
      <c r="BG190" s="158"/>
      <c r="BH190" s="158"/>
      <c r="BI190" s="158"/>
      <c r="BJ190" s="158"/>
      <c r="BK190" s="158"/>
      <c r="BL190" s="158"/>
      <c r="BM190" s="158"/>
      <c r="BN190" s="158"/>
      <c r="BO190" s="158"/>
      <c r="BP190" s="158"/>
      <c r="BQ190" s="158"/>
      <c r="BR190" s="158"/>
      <c r="BS190" s="158"/>
      <c r="BT190" s="158"/>
      <c r="BU190" s="158"/>
      <c r="BV190" s="158"/>
      <c r="BW190" s="158"/>
      <c r="BX190" s="158"/>
      <c r="BY190" s="158"/>
      <c r="BZ190" s="158"/>
      <c r="CA190" s="158"/>
      <c r="CB190" s="158"/>
      <c r="CC190" s="158"/>
      <c r="CD190" s="158"/>
      <c r="CE190" s="158"/>
      <c r="CF190" s="158"/>
      <c r="CG190" s="158"/>
      <c r="CH190" s="158"/>
      <c r="CI190" s="158"/>
      <c r="CJ190" s="158"/>
      <c r="CK190" s="158"/>
      <c r="CL190" s="158"/>
      <c r="CM190" s="158"/>
      <c r="CN190" s="158"/>
      <c r="CO190" s="158"/>
      <c r="CP190" s="158"/>
      <c r="CQ190" s="158"/>
      <c r="CR190" s="158"/>
      <c r="CS190" s="158"/>
      <c r="CT190" s="158"/>
      <c r="CU190" s="158"/>
      <c r="CV190" s="158"/>
      <c r="CW190" s="158"/>
    </row>
    <row r="191" spans="2:101" ht="15" customHeight="1" x14ac:dyDescent="0.3">
      <c r="B191" s="158"/>
      <c r="C191" s="158"/>
      <c r="D191" s="158"/>
      <c r="E191" s="158"/>
      <c r="F191" s="158"/>
      <c r="G191" s="158"/>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8"/>
      <c r="AY191" s="158"/>
      <c r="AZ191" s="158"/>
      <c r="BA191" s="158"/>
      <c r="BB191" s="158"/>
      <c r="BC191" s="158"/>
      <c r="BD191" s="158"/>
      <c r="BE191" s="158"/>
      <c r="BF191" s="158"/>
      <c r="BG191" s="158"/>
      <c r="BH191" s="158"/>
      <c r="BI191" s="158"/>
      <c r="BJ191" s="158"/>
      <c r="BK191" s="158"/>
      <c r="BL191" s="158"/>
      <c r="BM191" s="158"/>
      <c r="BN191" s="158"/>
      <c r="BO191" s="158"/>
      <c r="BP191" s="158"/>
      <c r="BQ191" s="158"/>
      <c r="BR191" s="158"/>
      <c r="BS191" s="158"/>
      <c r="BT191" s="158"/>
      <c r="BU191" s="158"/>
      <c r="BV191" s="158"/>
      <c r="BW191" s="158"/>
      <c r="BX191" s="158"/>
      <c r="BY191" s="158"/>
      <c r="BZ191" s="158"/>
      <c r="CA191" s="158"/>
      <c r="CB191" s="158"/>
      <c r="CC191" s="158"/>
      <c r="CD191" s="158"/>
      <c r="CE191" s="158"/>
      <c r="CF191" s="158"/>
      <c r="CG191" s="158"/>
      <c r="CH191" s="158"/>
      <c r="CI191" s="158"/>
      <c r="CJ191" s="158"/>
      <c r="CK191" s="158"/>
      <c r="CL191" s="158"/>
      <c r="CM191" s="158"/>
      <c r="CN191" s="158"/>
      <c r="CO191" s="158"/>
      <c r="CP191" s="158"/>
      <c r="CQ191" s="158"/>
      <c r="CR191" s="158"/>
      <c r="CS191" s="158"/>
      <c r="CT191" s="158"/>
      <c r="CU191" s="158"/>
      <c r="CV191" s="158"/>
      <c r="CW191" s="158"/>
    </row>
    <row r="192" spans="2:101" ht="15" customHeight="1" x14ac:dyDescent="0.3">
      <c r="B192" s="158"/>
      <c r="C192" s="158"/>
      <c r="D192" s="158"/>
      <c r="E192" s="158"/>
      <c r="F192" s="158"/>
      <c r="G192" s="158"/>
      <c r="H192" s="158"/>
      <c r="I192" s="158"/>
      <c r="J192" s="158"/>
      <c r="K192" s="158"/>
      <c r="L192" s="158"/>
      <c r="M192" s="158"/>
      <c r="N192" s="158"/>
      <c r="O192" s="158"/>
      <c r="P192" s="158"/>
      <c r="Q192" s="158"/>
      <c r="R192" s="158"/>
      <c r="S192" s="158"/>
      <c r="T192" s="158"/>
      <c r="U192" s="158"/>
      <c r="V192" s="158"/>
      <c r="W192" s="158"/>
      <c r="X192" s="158"/>
      <c r="Y192" s="158"/>
      <c r="Z192" s="158"/>
      <c r="AA192" s="158"/>
      <c r="AB192" s="158"/>
      <c r="AC192" s="158"/>
      <c r="AD192" s="158"/>
      <c r="AE192" s="158"/>
      <c r="AF192" s="158"/>
      <c r="AG192" s="158"/>
      <c r="AH192" s="158"/>
      <c r="AI192" s="158"/>
      <c r="AJ192" s="158"/>
      <c r="AK192" s="158"/>
      <c r="AL192" s="158"/>
      <c r="AM192" s="158"/>
      <c r="AN192" s="158"/>
      <c r="AO192" s="158"/>
      <c r="AP192" s="158"/>
      <c r="AQ192" s="158"/>
      <c r="AR192" s="158"/>
      <c r="AS192" s="158"/>
      <c r="AT192" s="158"/>
      <c r="AU192" s="158"/>
      <c r="AV192" s="158"/>
      <c r="AW192" s="158"/>
      <c r="AX192" s="158"/>
      <c r="AY192" s="158"/>
      <c r="AZ192" s="158"/>
      <c r="BA192" s="158"/>
      <c r="BB192" s="158"/>
      <c r="BC192" s="158"/>
      <c r="BD192" s="158"/>
      <c r="BE192" s="158"/>
      <c r="BF192" s="158"/>
      <c r="BG192" s="158"/>
      <c r="BH192" s="158"/>
      <c r="BI192" s="158"/>
      <c r="BJ192" s="158"/>
      <c r="BK192" s="158"/>
      <c r="BL192" s="158"/>
      <c r="BM192" s="158"/>
      <c r="BN192" s="158"/>
      <c r="BO192" s="158"/>
      <c r="BP192" s="158"/>
      <c r="BQ192" s="158"/>
      <c r="BR192" s="158"/>
      <c r="BS192" s="158"/>
      <c r="BT192" s="158"/>
      <c r="BU192" s="158"/>
      <c r="BV192" s="158"/>
      <c r="BW192" s="158"/>
      <c r="BX192" s="158"/>
      <c r="BY192" s="158"/>
      <c r="BZ192" s="158"/>
      <c r="CA192" s="158"/>
      <c r="CB192" s="158"/>
      <c r="CC192" s="158"/>
      <c r="CD192" s="158"/>
      <c r="CE192" s="158"/>
      <c r="CF192" s="158"/>
      <c r="CG192" s="158"/>
      <c r="CH192" s="158"/>
      <c r="CI192" s="158"/>
      <c r="CJ192" s="158"/>
      <c r="CK192" s="158"/>
      <c r="CL192" s="158"/>
      <c r="CM192" s="158"/>
      <c r="CN192" s="158"/>
      <c r="CO192" s="158"/>
      <c r="CP192" s="158"/>
      <c r="CQ192" s="158"/>
      <c r="CR192" s="158"/>
      <c r="CS192" s="158"/>
      <c r="CT192" s="158"/>
      <c r="CU192" s="158"/>
      <c r="CV192" s="158"/>
      <c r="CW192" s="158"/>
    </row>
    <row r="193" ht="15" customHeight="1" x14ac:dyDescent="0.3"/>
    <row r="194" ht="15" customHeight="1" x14ac:dyDescent="0.3"/>
    <row r="195" ht="15" customHeight="1" x14ac:dyDescent="0.3"/>
    <row r="196" ht="15" customHeight="1" x14ac:dyDescent="0.3"/>
    <row r="197" ht="15" customHeight="1" x14ac:dyDescent="0.3"/>
    <row r="198" ht="15" customHeight="1" x14ac:dyDescent="0.3"/>
    <row r="199" ht="15" customHeight="1" x14ac:dyDescent="0.3"/>
    <row r="200" ht="15" customHeight="1" x14ac:dyDescent="0.3"/>
    <row r="201" ht="15" customHeight="1" x14ac:dyDescent="0.3"/>
    <row r="202" ht="15" customHeight="1" x14ac:dyDescent="0.3"/>
    <row r="203" ht="15" customHeight="1" x14ac:dyDescent="0.3"/>
    <row r="204" ht="15" customHeight="1" x14ac:dyDescent="0.3"/>
    <row r="205" ht="15" customHeight="1" x14ac:dyDescent="0.3"/>
    <row r="206" ht="15" customHeight="1" x14ac:dyDescent="0.3"/>
    <row r="207" ht="15" customHeight="1" x14ac:dyDescent="0.3"/>
    <row r="208" ht="15" customHeight="1" x14ac:dyDescent="0.3"/>
    <row r="209" ht="15" customHeight="1" x14ac:dyDescent="0.3"/>
    <row r="210" ht="15" customHeight="1" x14ac:dyDescent="0.3"/>
    <row r="211" ht="15" customHeight="1" x14ac:dyDescent="0.3"/>
  </sheetData>
  <mergeCells count="1">
    <mergeCell ref="D6:H6"/>
  </mergeCells>
  <conditionalFormatting sqref="A17:CQ25">
    <cfRule type="expression" dxfId="13" priority="23">
      <formula>$D$11="Impact pathways"</formula>
    </cfRule>
  </conditionalFormatting>
  <conditionalFormatting sqref="A29:CQ37">
    <cfRule type="expression" dxfId="12" priority="28">
      <formula>$D$11="Damage costs"</formula>
    </cfRule>
  </conditionalFormatting>
  <conditionalFormatting sqref="A29:CQ47">
    <cfRule type="expression" dxfId="11" priority="5">
      <formula>$D$11="Damage costs"</formula>
    </cfRule>
  </conditionalFormatting>
  <conditionalFormatting sqref="A50:CQ59">
    <cfRule type="expression" dxfId="10" priority="24">
      <formula>$D$12="PM10"</formula>
    </cfRule>
    <cfRule type="expression" dxfId="9" priority="25">
      <formula>$D$11="Impact pathways"</formula>
    </cfRule>
  </conditionalFormatting>
  <conditionalFormatting sqref="A63:CQ72">
    <cfRule type="expression" dxfId="8" priority="26">
      <formula>$D$12="PM2.5"</formula>
    </cfRule>
    <cfRule type="expression" dxfId="7" priority="27">
      <formula>$D$11="Impact pathways"</formula>
    </cfRule>
  </conditionalFormatting>
  <conditionalFormatting sqref="A76:CQ79">
    <cfRule type="expression" dxfId="6" priority="31">
      <formula>$D$12=PM9</formula>
    </cfRule>
  </conditionalFormatting>
  <conditionalFormatting sqref="A76:CQ85">
    <cfRule type="expression" dxfId="5" priority="32">
      <formula>$D$11="Damage costs"</formula>
    </cfRule>
  </conditionalFormatting>
  <conditionalFormatting sqref="A80:CQ81">
    <cfRule type="expression" dxfId="4" priority="33">
      <formula>$D$12=#REF!</formula>
    </cfRule>
  </conditionalFormatting>
  <conditionalFormatting sqref="A82:CQ83">
    <cfRule type="expression" dxfId="3" priority="37">
      <formula>$D$12=PM14</formula>
    </cfRule>
  </conditionalFormatting>
  <conditionalFormatting sqref="G36">
    <cfRule type="cellIs" dxfId="2" priority="21" operator="equal">
      <formula>"NO ERROR"</formula>
    </cfRule>
    <cfRule type="cellIs" dxfId="1" priority="22" operator="equal">
      <formula>"ERROR"</formula>
    </cfRule>
  </conditionalFormatting>
  <dataValidations count="3">
    <dataValidation type="list" allowBlank="1" showInputMessage="1" showErrorMessage="1" sqref="C92:C93" xr:uid="{00000000-0002-0000-0200-000000000000}">
      <formula1>"Urban, National, Rail, Custom"</formula1>
    </dataValidation>
    <dataValidation type="list" allowBlank="1" showInputMessage="1" showErrorMessage="1" sqref="D12" xr:uid="{00000000-0002-0000-0200-000001000000}">
      <formula1>INDIRECT(SUBSTITUTE(D11," ","_"))</formula1>
    </dataValidation>
    <dataValidation type="list" allowBlank="1" showInputMessage="1" showErrorMessage="1" sqref="C91" xr:uid="{00000000-0002-0000-0200-000002000000}">
      <formula1>$B$96:$B$108</formula1>
    </dataValidation>
  </dataValidations>
  <pageMargins left="0.7" right="0.7" top="0.75" bottom="0.75" header="0.3" footer="0.3"/>
  <pageSetup paperSize="9" orientation="portrait" r:id="rId1"/>
  <headerFooter>
    <oddHeader>&amp;C&amp;"Calibri"&amp;10&amp;K000000 OFFICIAL&amp;1#_x000D_</oddHeader>
    <oddFooter>&amp;C_x000D_&amp;1#&amp;"Calibri"&amp;10&amp;K000000 OFFICIAL</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3000000}">
          <x14:formula1>
            <xm:f>Sheet1!$A$1:$A$25</xm:f>
          </x14:formula1>
          <xm:sqref>D10</xm:sqref>
        </x14:dataValidation>
        <x14:dataValidation type="list" allowBlank="1" showInputMessage="1" showErrorMessage="1" xr:uid="{00000000-0002-0000-0200-000004000000}">
          <x14:formula1>
            <xm:f>Sheet1!$C$1:$D$1</xm:f>
          </x14:formula1>
          <xm:sqref>D11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E25"/>
  <sheetViews>
    <sheetView workbookViewId="0">
      <selection activeCell="C39" sqref="C39"/>
    </sheetView>
  </sheetViews>
  <sheetFormatPr defaultColWidth="24.54296875" defaultRowHeight="14" x14ac:dyDescent="0.3"/>
  <cols>
    <col min="1" max="16384" width="24.54296875" style="122"/>
  </cols>
  <sheetData>
    <row r="1" spans="1:5" x14ac:dyDescent="0.3">
      <c r="A1" s="171" t="s">
        <v>16333</v>
      </c>
      <c r="B1" s="158" t="s">
        <v>16398</v>
      </c>
      <c r="C1" s="158" t="s">
        <v>16262</v>
      </c>
      <c r="D1" s="158" t="s">
        <v>16399</v>
      </c>
      <c r="E1" s="158"/>
    </row>
    <row r="2" spans="1:5" x14ac:dyDescent="0.3">
      <c r="A2" s="93" t="s">
        <v>16334</v>
      </c>
      <c r="B2" s="165" t="s">
        <v>16399</v>
      </c>
      <c r="C2" s="158" t="s">
        <v>16265</v>
      </c>
      <c r="D2" s="158" t="s">
        <v>16265</v>
      </c>
      <c r="E2" s="158"/>
    </row>
    <row r="3" spans="1:5" x14ac:dyDescent="0.3">
      <c r="A3" s="93" t="s">
        <v>16258</v>
      </c>
      <c r="B3" s="123" t="s">
        <v>16262</v>
      </c>
      <c r="C3" s="158" t="s">
        <v>16400</v>
      </c>
      <c r="D3" s="158"/>
      <c r="E3" s="158"/>
    </row>
    <row r="4" spans="1:5" x14ac:dyDescent="0.3">
      <c r="A4" s="93" t="s">
        <v>16335</v>
      </c>
      <c r="B4" s="158"/>
      <c r="C4" s="158"/>
      <c r="D4" s="158"/>
      <c r="E4" s="158"/>
    </row>
    <row r="5" spans="1:5" x14ac:dyDescent="0.3">
      <c r="A5" s="92" t="s">
        <v>16315</v>
      </c>
      <c r="B5" s="158"/>
      <c r="C5" s="158"/>
      <c r="D5" s="158"/>
      <c r="E5" s="158"/>
    </row>
    <row r="6" spans="1:5" x14ac:dyDescent="0.3">
      <c r="A6" s="93" t="s">
        <v>16316</v>
      </c>
      <c r="B6" s="158"/>
      <c r="C6" s="158"/>
      <c r="D6" s="158"/>
      <c r="E6" s="158"/>
    </row>
    <row r="7" spans="1:5" x14ac:dyDescent="0.3">
      <c r="A7" s="93" t="s">
        <v>16317</v>
      </c>
      <c r="B7" s="158"/>
      <c r="C7" s="158"/>
      <c r="D7" s="158"/>
      <c r="E7" s="158"/>
    </row>
    <row r="8" spans="1:5" x14ac:dyDescent="0.3">
      <c r="A8" s="93" t="s">
        <v>16311</v>
      </c>
      <c r="B8" s="158"/>
      <c r="C8" s="158"/>
      <c r="D8" s="158"/>
      <c r="E8" s="158"/>
    </row>
    <row r="9" spans="1:5" x14ac:dyDescent="0.3">
      <c r="A9" s="93" t="s">
        <v>16318</v>
      </c>
      <c r="B9" s="158"/>
      <c r="C9" s="158"/>
      <c r="D9" s="158"/>
      <c r="E9" s="158"/>
    </row>
    <row r="10" spans="1:5" x14ac:dyDescent="0.3">
      <c r="A10" s="93" t="s">
        <v>16319</v>
      </c>
      <c r="B10" s="158"/>
      <c r="C10" s="158"/>
      <c r="D10" s="158"/>
      <c r="E10" s="158"/>
    </row>
    <row r="11" spans="1:5" x14ac:dyDescent="0.3">
      <c r="A11" s="93" t="s">
        <v>16320</v>
      </c>
      <c r="B11" s="158"/>
      <c r="C11" s="158"/>
      <c r="D11" s="158"/>
      <c r="E11" s="158"/>
    </row>
    <row r="12" spans="1:5" x14ac:dyDescent="0.3">
      <c r="A12" s="172" t="s">
        <v>16321</v>
      </c>
      <c r="B12" s="158"/>
      <c r="C12" s="158"/>
      <c r="D12" s="158"/>
      <c r="E12" s="158"/>
    </row>
    <row r="13" spans="1:5" x14ac:dyDescent="0.3">
      <c r="A13" s="172" t="s">
        <v>16322</v>
      </c>
      <c r="B13" s="158"/>
      <c r="C13" s="158"/>
      <c r="D13" s="158"/>
      <c r="E13" s="158"/>
    </row>
    <row r="14" spans="1:5" x14ac:dyDescent="0.3">
      <c r="A14" s="172" t="s">
        <v>16323</v>
      </c>
      <c r="B14" s="158"/>
      <c r="C14" s="158"/>
      <c r="D14" s="158"/>
      <c r="E14" s="158"/>
    </row>
    <row r="15" spans="1:5" x14ac:dyDescent="0.3">
      <c r="A15" s="172" t="s">
        <v>16324</v>
      </c>
      <c r="B15" s="158"/>
      <c r="C15" s="158"/>
      <c r="D15" s="158"/>
      <c r="E15" s="158"/>
    </row>
    <row r="16" spans="1:5" x14ac:dyDescent="0.3">
      <c r="A16" s="172" t="s">
        <v>16336</v>
      </c>
      <c r="B16" s="158"/>
      <c r="C16" s="158"/>
      <c r="D16" s="158"/>
      <c r="E16" s="158"/>
    </row>
    <row r="17" spans="1:1" x14ac:dyDescent="0.3">
      <c r="A17" s="172" t="s">
        <v>16337</v>
      </c>
    </row>
    <row r="18" spans="1:1" x14ac:dyDescent="0.3">
      <c r="A18" s="172" t="s">
        <v>16338</v>
      </c>
    </row>
    <row r="19" spans="1:1" x14ac:dyDescent="0.3">
      <c r="A19" s="172" t="s">
        <v>16339</v>
      </c>
    </row>
    <row r="20" spans="1:1" x14ac:dyDescent="0.3">
      <c r="A20" s="172" t="s">
        <v>16340</v>
      </c>
    </row>
    <row r="21" spans="1:1" x14ac:dyDescent="0.3">
      <c r="A21" s="172" t="s">
        <v>16341</v>
      </c>
    </row>
    <row r="22" spans="1:1" x14ac:dyDescent="0.3">
      <c r="A22" s="172" t="s">
        <v>16342</v>
      </c>
    </row>
    <row r="23" spans="1:1" x14ac:dyDescent="0.3">
      <c r="A23" s="172" t="s">
        <v>16343</v>
      </c>
    </row>
    <row r="24" spans="1:1" x14ac:dyDescent="0.3">
      <c r="A24" s="172" t="s">
        <v>16344</v>
      </c>
    </row>
    <row r="25" spans="1:1" x14ac:dyDescent="0.3">
      <c r="A25" s="172" t="s">
        <v>16345</v>
      </c>
    </row>
  </sheetData>
  <dataValidations count="2">
    <dataValidation type="list" allowBlank="1" showInputMessage="1" showErrorMessage="1" sqref="D7" xr:uid="{00000000-0002-0000-0300-000000000000}">
      <formula1>INDIRECT(SUBSTITUTE(D6," ","_"))</formula1>
    </dataValidation>
    <dataValidation type="list" allowBlank="1" showInputMessage="1" showErrorMessage="1" sqref="D6" xr:uid="{00000000-0002-0000-0300-000001000000}">
      <formula1>$C$1:$C$1</formula1>
    </dataValidation>
  </dataValidations>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CQ592"/>
  <sheetViews>
    <sheetView zoomScale="60" zoomScaleNormal="60" workbookViewId="0">
      <pane xSplit="3" ySplit="4" topLeftCell="D508" activePane="bottomRight" state="frozen"/>
      <selection pane="topRight" activeCell="B46" sqref="B46:C50"/>
      <selection pane="bottomLeft" activeCell="B46" sqref="B46:C50"/>
      <selection pane="bottomRight" activeCell="D528" sqref="D528"/>
    </sheetView>
  </sheetViews>
  <sheetFormatPr defaultColWidth="0" defaultRowHeight="10.4" customHeight="1" outlineLevelRow="1" outlineLevelCol="1" x14ac:dyDescent="0.3"/>
  <cols>
    <col min="1" max="1" width="9.1796875" style="76" customWidth="1"/>
    <col min="2" max="2" width="33" style="76" customWidth="1"/>
    <col min="3" max="3" width="23.54296875" style="76" customWidth="1"/>
    <col min="4" max="4" width="13.81640625" style="76" customWidth="1" outlineLevel="1"/>
    <col min="5" max="12" width="8.54296875" style="76" customWidth="1" outlineLevel="1"/>
    <col min="13" max="17" width="9.81640625" style="76" bestFit="1" customWidth="1"/>
    <col min="18" max="18" width="12.7265625" style="76" customWidth="1"/>
    <col min="19" max="23" width="9.81640625" style="76" bestFit="1" customWidth="1"/>
    <col min="24" max="24" width="11.453125" style="76" customWidth="1"/>
    <col min="25" max="25" width="11.54296875" style="76" customWidth="1"/>
    <col min="26" max="59" width="9.81640625" style="76" bestFit="1" customWidth="1"/>
    <col min="60" max="72" width="10" style="76" bestFit="1" customWidth="1"/>
    <col min="73" max="73" width="10" style="76" customWidth="1"/>
    <col min="74" max="94" width="10" style="76" bestFit="1" customWidth="1"/>
    <col min="95" max="95" width="56.54296875" style="76" customWidth="1"/>
    <col min="96" max="16384" width="9.1796875" style="76" hidden="1"/>
  </cols>
  <sheetData>
    <row r="1" spans="1:95" ht="14" x14ac:dyDescent="0.3">
      <c r="A1" s="158"/>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v>2</v>
      </c>
      <c r="CC1" s="158"/>
      <c r="CD1" s="158"/>
      <c r="CE1" s="158"/>
      <c r="CF1" s="158"/>
      <c r="CG1" s="158"/>
      <c r="CH1" s="158"/>
      <c r="CI1" s="158"/>
      <c r="CJ1" s="158"/>
      <c r="CK1" s="158"/>
      <c r="CL1" s="158"/>
      <c r="CM1" s="158"/>
      <c r="CN1" s="158"/>
      <c r="CO1" s="158"/>
      <c r="CP1" s="158"/>
      <c r="CQ1" s="158"/>
    </row>
    <row r="2" spans="1:95" ht="25" x14ac:dyDescent="0.5">
      <c r="A2" s="77"/>
      <c r="B2" s="77" t="s">
        <v>16401</v>
      </c>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row>
    <row r="3" spans="1:95" ht="14" x14ac:dyDescent="0.3">
      <c r="A3" s="158"/>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c r="BZ3" s="158"/>
      <c r="CA3" s="158"/>
      <c r="CB3" s="158"/>
      <c r="CC3" s="158"/>
      <c r="CD3" s="158"/>
      <c r="CE3" s="158"/>
      <c r="CF3" s="158"/>
      <c r="CG3" s="158"/>
      <c r="CH3" s="158"/>
      <c r="CI3" s="158"/>
      <c r="CJ3" s="158"/>
      <c r="CK3" s="158"/>
      <c r="CL3" s="158"/>
      <c r="CM3" s="158"/>
      <c r="CN3" s="158"/>
      <c r="CO3" s="158"/>
      <c r="CP3" s="158"/>
      <c r="CQ3" s="158"/>
    </row>
    <row r="4" spans="1:95" ht="14.5" x14ac:dyDescent="0.35">
      <c r="A4" s="158"/>
      <c r="B4" s="158"/>
      <c r="C4" s="158"/>
      <c r="D4" s="83">
        <v>2010</v>
      </c>
      <c r="E4" s="83">
        <v>2011</v>
      </c>
      <c r="F4" s="83">
        <v>2012</v>
      </c>
      <c r="G4" s="83">
        <v>2013</v>
      </c>
      <c r="H4" s="83">
        <v>2014</v>
      </c>
      <c r="I4" s="83">
        <v>2015</v>
      </c>
      <c r="J4" s="83">
        <v>2016</v>
      </c>
      <c r="K4" s="83">
        <v>2017</v>
      </c>
      <c r="L4" s="83">
        <v>2018</v>
      </c>
      <c r="M4" s="83">
        <v>2019</v>
      </c>
      <c r="N4" s="83">
        <v>2020</v>
      </c>
      <c r="O4" s="83">
        <v>2021</v>
      </c>
      <c r="P4" s="83">
        <v>2022</v>
      </c>
      <c r="Q4" s="83">
        <v>2023</v>
      </c>
      <c r="R4" s="83">
        <v>2024</v>
      </c>
      <c r="S4" s="83">
        <v>2025</v>
      </c>
      <c r="T4" s="83">
        <v>2026</v>
      </c>
      <c r="U4" s="83">
        <v>2027</v>
      </c>
      <c r="V4" s="83">
        <v>2028</v>
      </c>
      <c r="W4" s="83">
        <v>2029</v>
      </c>
      <c r="X4" s="83">
        <v>2030</v>
      </c>
      <c r="Y4" s="83">
        <v>2031</v>
      </c>
      <c r="Z4" s="83">
        <v>2032</v>
      </c>
      <c r="AA4" s="83">
        <v>2033</v>
      </c>
      <c r="AB4" s="83">
        <v>2034</v>
      </c>
      <c r="AC4" s="83">
        <v>2035</v>
      </c>
      <c r="AD4" s="83">
        <v>2036</v>
      </c>
      <c r="AE4" s="83">
        <v>2037</v>
      </c>
      <c r="AF4" s="83">
        <v>2038</v>
      </c>
      <c r="AG4" s="83">
        <v>2039</v>
      </c>
      <c r="AH4" s="83">
        <v>2040</v>
      </c>
      <c r="AI4" s="83">
        <v>2041</v>
      </c>
      <c r="AJ4" s="83">
        <v>2042</v>
      </c>
      <c r="AK4" s="83">
        <v>2043</v>
      </c>
      <c r="AL4" s="83">
        <v>2044</v>
      </c>
      <c r="AM4" s="83">
        <v>2045</v>
      </c>
      <c r="AN4" s="83">
        <v>2046</v>
      </c>
      <c r="AO4" s="83">
        <v>2047</v>
      </c>
      <c r="AP4" s="83">
        <v>2048</v>
      </c>
      <c r="AQ4" s="83">
        <v>2049</v>
      </c>
      <c r="AR4" s="83">
        <v>2050</v>
      </c>
      <c r="AS4" s="83">
        <v>2051</v>
      </c>
      <c r="AT4" s="83">
        <v>2052</v>
      </c>
      <c r="AU4" s="83">
        <v>2053</v>
      </c>
      <c r="AV4" s="83">
        <v>2054</v>
      </c>
      <c r="AW4" s="83">
        <v>2055</v>
      </c>
      <c r="AX4" s="83">
        <v>2056</v>
      </c>
      <c r="AY4" s="83">
        <v>2057</v>
      </c>
      <c r="AZ4" s="83">
        <v>2058</v>
      </c>
      <c r="BA4" s="83">
        <v>2059</v>
      </c>
      <c r="BB4" s="83">
        <v>2060</v>
      </c>
      <c r="BC4" s="83">
        <v>2061</v>
      </c>
      <c r="BD4" s="83">
        <v>2062</v>
      </c>
      <c r="BE4" s="83">
        <v>2063</v>
      </c>
      <c r="BF4" s="83">
        <v>2064</v>
      </c>
      <c r="BG4" s="83">
        <v>2065</v>
      </c>
      <c r="BH4" s="83">
        <v>2066</v>
      </c>
      <c r="BI4" s="83">
        <v>2067</v>
      </c>
      <c r="BJ4" s="83">
        <v>2068</v>
      </c>
      <c r="BK4" s="83">
        <v>2069</v>
      </c>
      <c r="BL4" s="83">
        <v>2070</v>
      </c>
      <c r="BM4" s="83">
        <v>2071</v>
      </c>
      <c r="BN4" s="83">
        <v>2072</v>
      </c>
      <c r="BO4" s="83">
        <v>2073</v>
      </c>
      <c r="BP4" s="83">
        <v>2074</v>
      </c>
      <c r="BQ4" s="83">
        <v>2075</v>
      </c>
      <c r="BR4" s="83">
        <v>2076</v>
      </c>
      <c r="BS4" s="83">
        <v>2077</v>
      </c>
      <c r="BT4" s="83">
        <v>2078</v>
      </c>
      <c r="BU4" s="83">
        <v>2079</v>
      </c>
      <c r="BV4" s="83">
        <v>2080</v>
      </c>
      <c r="BW4" s="83">
        <v>2081</v>
      </c>
      <c r="BX4" s="83">
        <v>2082</v>
      </c>
      <c r="BY4" s="83">
        <v>2083</v>
      </c>
      <c r="BZ4" s="83">
        <v>2084</v>
      </c>
      <c r="CA4" s="83">
        <v>2085</v>
      </c>
      <c r="CB4" s="83">
        <v>2086</v>
      </c>
      <c r="CC4" s="83">
        <v>2087</v>
      </c>
      <c r="CD4" s="83">
        <v>2088</v>
      </c>
      <c r="CE4" s="83">
        <v>2089</v>
      </c>
      <c r="CF4" s="83">
        <v>2090</v>
      </c>
      <c r="CG4" s="83">
        <v>2091</v>
      </c>
      <c r="CH4" s="83">
        <v>2092</v>
      </c>
      <c r="CI4" s="83">
        <v>2093</v>
      </c>
      <c r="CJ4" s="83">
        <v>2094</v>
      </c>
      <c r="CK4" s="83">
        <v>2095</v>
      </c>
      <c r="CL4" s="83">
        <v>2096</v>
      </c>
      <c r="CM4" s="83">
        <v>2097</v>
      </c>
      <c r="CN4" s="83">
        <v>2098</v>
      </c>
      <c r="CO4" s="83">
        <v>2099</v>
      </c>
      <c r="CP4" s="83">
        <v>2100</v>
      </c>
      <c r="CQ4" s="79" t="s">
        <v>16402</v>
      </c>
    </row>
    <row r="5" spans="1:95" ht="14" x14ac:dyDescent="0.3">
      <c r="A5" s="158"/>
      <c r="B5" s="158"/>
      <c r="C5" s="158"/>
      <c r="D5" s="158"/>
      <c r="E5" s="158"/>
      <c r="F5" s="158"/>
      <c r="G5" s="158"/>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c r="BZ5" s="158"/>
      <c r="CA5" s="158"/>
      <c r="CB5" s="158"/>
      <c r="CC5" s="158"/>
      <c r="CD5" s="158"/>
      <c r="CE5" s="158"/>
      <c r="CF5" s="158"/>
      <c r="CG5" s="158"/>
      <c r="CH5" s="158"/>
      <c r="CI5" s="158"/>
      <c r="CJ5" s="158"/>
      <c r="CK5" s="158"/>
      <c r="CL5" s="158"/>
      <c r="CM5" s="158"/>
      <c r="CN5" s="158"/>
      <c r="CO5" s="158"/>
      <c r="CP5" s="158"/>
      <c r="CQ5" s="158"/>
    </row>
    <row r="6" spans="1:95" ht="18" x14ac:dyDescent="0.4">
      <c r="A6" s="78"/>
      <c r="B6" s="78" t="s">
        <v>16403</v>
      </c>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row>
    <row r="7" spans="1:95" ht="12.65" customHeight="1" outlineLevel="1" x14ac:dyDescent="0.3">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row>
    <row r="8" spans="1:95" ht="12.65" customHeight="1" outlineLevel="1" x14ac:dyDescent="0.35">
      <c r="A8" s="158"/>
      <c r="B8" s="158" t="s">
        <v>16250</v>
      </c>
      <c r="C8" s="83">
        <f>Opening_year_in</f>
        <v>2026</v>
      </c>
      <c r="D8" s="79" t="s">
        <v>16404</v>
      </c>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c r="BZ8" s="158"/>
      <c r="CA8" s="158"/>
      <c r="CB8" s="158"/>
      <c r="CC8" s="158"/>
      <c r="CD8" s="158"/>
      <c r="CE8" s="158"/>
      <c r="CF8" s="158"/>
      <c r="CG8" s="158"/>
      <c r="CH8" s="158"/>
      <c r="CI8" s="158"/>
      <c r="CJ8" s="158"/>
      <c r="CK8" s="158"/>
      <c r="CL8" s="158"/>
      <c r="CM8" s="158"/>
      <c r="CN8" s="158"/>
      <c r="CO8" s="158"/>
      <c r="CP8" s="158"/>
      <c r="CQ8" s="158"/>
    </row>
    <row r="9" spans="1:95" ht="12.65" customHeight="1" outlineLevel="1" x14ac:dyDescent="0.35">
      <c r="A9" s="158"/>
      <c r="B9" s="158" t="s">
        <v>16250</v>
      </c>
      <c r="C9" s="158"/>
      <c r="D9" s="158"/>
      <c r="E9" s="158"/>
      <c r="F9" s="158"/>
      <c r="G9" s="158"/>
      <c r="H9" s="158"/>
      <c r="I9" s="158"/>
      <c r="J9" s="158"/>
      <c r="K9" s="158"/>
      <c r="L9" s="158"/>
      <c r="M9" s="158">
        <f t="shared" ref="M9:AI9" si="0">(Opening_year=year)*1</f>
        <v>0</v>
      </c>
      <c r="N9" s="158">
        <f t="shared" si="0"/>
        <v>0</v>
      </c>
      <c r="O9" s="158">
        <f t="shared" si="0"/>
        <v>0</v>
      </c>
      <c r="P9" s="158">
        <f t="shared" si="0"/>
        <v>0</v>
      </c>
      <c r="Q9" s="158">
        <f t="shared" si="0"/>
        <v>0</v>
      </c>
      <c r="R9" s="158">
        <f t="shared" si="0"/>
        <v>0</v>
      </c>
      <c r="S9" s="158">
        <f t="shared" si="0"/>
        <v>0</v>
      </c>
      <c r="T9" s="158">
        <f t="shared" si="0"/>
        <v>1</v>
      </c>
      <c r="U9" s="158">
        <f t="shared" si="0"/>
        <v>0</v>
      </c>
      <c r="V9" s="158">
        <f t="shared" si="0"/>
        <v>0</v>
      </c>
      <c r="W9" s="158">
        <f t="shared" si="0"/>
        <v>0</v>
      </c>
      <c r="X9" s="158">
        <f t="shared" si="0"/>
        <v>0</v>
      </c>
      <c r="Y9" s="158">
        <f t="shared" si="0"/>
        <v>0</v>
      </c>
      <c r="Z9" s="158">
        <f t="shared" si="0"/>
        <v>0</v>
      </c>
      <c r="AA9" s="158">
        <f t="shared" si="0"/>
        <v>0</v>
      </c>
      <c r="AB9" s="158">
        <f t="shared" si="0"/>
        <v>0</v>
      </c>
      <c r="AC9" s="158">
        <f t="shared" si="0"/>
        <v>0</v>
      </c>
      <c r="AD9" s="158">
        <f t="shared" si="0"/>
        <v>0</v>
      </c>
      <c r="AE9" s="158">
        <f t="shared" si="0"/>
        <v>0</v>
      </c>
      <c r="AF9" s="158">
        <f t="shared" si="0"/>
        <v>0</v>
      </c>
      <c r="AG9" s="158">
        <f t="shared" si="0"/>
        <v>0</v>
      </c>
      <c r="AH9" s="158">
        <f t="shared" si="0"/>
        <v>0</v>
      </c>
      <c r="AI9" s="158">
        <f t="shared" si="0"/>
        <v>0</v>
      </c>
      <c r="AJ9" s="158">
        <f t="shared" ref="AJ9:BO9" si="1">(Opening_year=year)*1</f>
        <v>0</v>
      </c>
      <c r="AK9" s="158">
        <f t="shared" si="1"/>
        <v>0</v>
      </c>
      <c r="AL9" s="158">
        <f t="shared" si="1"/>
        <v>0</v>
      </c>
      <c r="AM9" s="158">
        <f t="shared" si="1"/>
        <v>0</v>
      </c>
      <c r="AN9" s="158">
        <f t="shared" si="1"/>
        <v>0</v>
      </c>
      <c r="AO9" s="158">
        <f t="shared" si="1"/>
        <v>0</v>
      </c>
      <c r="AP9" s="158">
        <f t="shared" si="1"/>
        <v>0</v>
      </c>
      <c r="AQ9" s="158">
        <f t="shared" si="1"/>
        <v>0</v>
      </c>
      <c r="AR9" s="158">
        <f t="shared" si="1"/>
        <v>0</v>
      </c>
      <c r="AS9" s="158">
        <f t="shared" si="1"/>
        <v>0</v>
      </c>
      <c r="AT9" s="158">
        <f t="shared" si="1"/>
        <v>0</v>
      </c>
      <c r="AU9" s="158">
        <f t="shared" si="1"/>
        <v>0</v>
      </c>
      <c r="AV9" s="158">
        <f t="shared" si="1"/>
        <v>0</v>
      </c>
      <c r="AW9" s="158">
        <f t="shared" si="1"/>
        <v>0</v>
      </c>
      <c r="AX9" s="158">
        <f t="shared" si="1"/>
        <v>0</v>
      </c>
      <c r="AY9" s="158">
        <f t="shared" si="1"/>
        <v>0</v>
      </c>
      <c r="AZ9" s="158">
        <f t="shared" si="1"/>
        <v>0</v>
      </c>
      <c r="BA9" s="158">
        <f t="shared" si="1"/>
        <v>0</v>
      </c>
      <c r="BB9" s="158">
        <f t="shared" si="1"/>
        <v>0</v>
      </c>
      <c r="BC9" s="158">
        <f t="shared" si="1"/>
        <v>0</v>
      </c>
      <c r="BD9" s="158">
        <f t="shared" si="1"/>
        <v>0</v>
      </c>
      <c r="BE9" s="158">
        <f t="shared" si="1"/>
        <v>0</v>
      </c>
      <c r="BF9" s="158">
        <f t="shared" si="1"/>
        <v>0</v>
      </c>
      <c r="BG9" s="158">
        <f t="shared" si="1"/>
        <v>0</v>
      </c>
      <c r="BH9" s="158">
        <f t="shared" si="1"/>
        <v>0</v>
      </c>
      <c r="BI9" s="158">
        <f t="shared" si="1"/>
        <v>0</v>
      </c>
      <c r="BJ9" s="158">
        <f t="shared" si="1"/>
        <v>0</v>
      </c>
      <c r="BK9" s="158">
        <f t="shared" si="1"/>
        <v>0</v>
      </c>
      <c r="BL9" s="158">
        <f t="shared" si="1"/>
        <v>0</v>
      </c>
      <c r="BM9" s="158">
        <f t="shared" si="1"/>
        <v>0</v>
      </c>
      <c r="BN9" s="158">
        <f t="shared" si="1"/>
        <v>0</v>
      </c>
      <c r="BO9" s="158">
        <f t="shared" si="1"/>
        <v>0</v>
      </c>
      <c r="BP9" s="158">
        <f t="shared" ref="BP9:CP9" si="2">(Opening_year=year)*1</f>
        <v>0</v>
      </c>
      <c r="BQ9" s="158">
        <f t="shared" si="2"/>
        <v>0</v>
      </c>
      <c r="BR9" s="158">
        <f t="shared" si="2"/>
        <v>0</v>
      </c>
      <c r="BS9" s="158">
        <f t="shared" si="2"/>
        <v>0</v>
      </c>
      <c r="BT9" s="158">
        <f t="shared" si="2"/>
        <v>0</v>
      </c>
      <c r="BU9" s="158">
        <f t="shared" si="2"/>
        <v>0</v>
      </c>
      <c r="BV9" s="158">
        <f t="shared" si="2"/>
        <v>0</v>
      </c>
      <c r="BW9" s="158">
        <f t="shared" si="2"/>
        <v>0</v>
      </c>
      <c r="BX9" s="158">
        <f t="shared" si="2"/>
        <v>0</v>
      </c>
      <c r="BY9" s="158">
        <f t="shared" si="2"/>
        <v>0</v>
      </c>
      <c r="BZ9" s="158">
        <f t="shared" si="2"/>
        <v>0</v>
      </c>
      <c r="CA9" s="158">
        <f t="shared" si="2"/>
        <v>0</v>
      </c>
      <c r="CB9" s="158">
        <f t="shared" si="2"/>
        <v>0</v>
      </c>
      <c r="CC9" s="158">
        <f t="shared" si="2"/>
        <v>0</v>
      </c>
      <c r="CD9" s="158">
        <f t="shared" si="2"/>
        <v>0</v>
      </c>
      <c r="CE9" s="158">
        <f t="shared" si="2"/>
        <v>0</v>
      </c>
      <c r="CF9" s="158">
        <f t="shared" si="2"/>
        <v>0</v>
      </c>
      <c r="CG9" s="158">
        <f t="shared" si="2"/>
        <v>0</v>
      </c>
      <c r="CH9" s="158">
        <f t="shared" si="2"/>
        <v>0</v>
      </c>
      <c r="CI9" s="158">
        <f t="shared" si="2"/>
        <v>0</v>
      </c>
      <c r="CJ9" s="158">
        <f t="shared" si="2"/>
        <v>0</v>
      </c>
      <c r="CK9" s="158">
        <f t="shared" si="2"/>
        <v>0</v>
      </c>
      <c r="CL9" s="158">
        <f t="shared" si="2"/>
        <v>0</v>
      </c>
      <c r="CM9" s="158">
        <f t="shared" si="2"/>
        <v>0</v>
      </c>
      <c r="CN9" s="158">
        <f t="shared" si="2"/>
        <v>0</v>
      </c>
      <c r="CO9" s="158">
        <f t="shared" si="2"/>
        <v>0</v>
      </c>
      <c r="CP9" s="158">
        <f t="shared" si="2"/>
        <v>0</v>
      </c>
      <c r="CQ9" s="79" t="s">
        <v>16405</v>
      </c>
    </row>
    <row r="10" spans="1:95" ht="12.65" customHeight="1" outlineLevel="1" x14ac:dyDescent="0.35">
      <c r="A10" s="158"/>
      <c r="B10" s="158"/>
      <c r="C10" s="158"/>
      <c r="D10" s="158"/>
      <c r="E10" s="158"/>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79"/>
    </row>
    <row r="11" spans="1:95" ht="12.65" customHeight="1" outlineLevel="1" x14ac:dyDescent="0.35">
      <c r="A11" s="158"/>
      <c r="B11" s="158" t="s">
        <v>16252</v>
      </c>
      <c r="C11" s="83">
        <f>Forecast_year_in</f>
        <v>2040</v>
      </c>
      <c r="D11" s="79" t="s">
        <v>16253</v>
      </c>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c r="BZ11" s="158"/>
      <c r="CA11" s="158"/>
      <c r="CB11" s="158"/>
      <c r="CC11" s="158"/>
      <c r="CD11" s="158"/>
      <c r="CE11" s="158"/>
      <c r="CF11" s="158"/>
      <c r="CG11" s="158"/>
      <c r="CH11" s="158"/>
      <c r="CI11" s="158"/>
      <c r="CJ11" s="158"/>
      <c r="CK11" s="158"/>
      <c r="CL11" s="158"/>
      <c r="CM11" s="158"/>
      <c r="CN11" s="158"/>
      <c r="CO11" s="158"/>
      <c r="CP11" s="158"/>
      <c r="CQ11" s="79"/>
    </row>
    <row r="12" spans="1:95" ht="12.65" customHeight="1" outlineLevel="1" x14ac:dyDescent="0.35">
      <c r="A12" s="158"/>
      <c r="B12" s="158" t="s">
        <v>16252</v>
      </c>
      <c r="C12" s="158"/>
      <c r="D12" s="158"/>
      <c r="E12" s="158"/>
      <c r="F12" s="158"/>
      <c r="G12" s="158"/>
      <c r="H12" s="158"/>
      <c r="I12" s="158"/>
      <c r="J12" s="158"/>
      <c r="K12" s="158"/>
      <c r="L12" s="158"/>
      <c r="M12" s="158">
        <f t="shared" ref="M12:AI12" si="3">(Forecast_year=year)*1</f>
        <v>0</v>
      </c>
      <c r="N12" s="158">
        <f t="shared" si="3"/>
        <v>0</v>
      </c>
      <c r="O12" s="158">
        <f t="shared" si="3"/>
        <v>0</v>
      </c>
      <c r="P12" s="158">
        <f t="shared" si="3"/>
        <v>0</v>
      </c>
      <c r="Q12" s="158">
        <f t="shared" si="3"/>
        <v>0</v>
      </c>
      <c r="R12" s="158">
        <f t="shared" si="3"/>
        <v>0</v>
      </c>
      <c r="S12" s="158">
        <f t="shared" si="3"/>
        <v>0</v>
      </c>
      <c r="T12" s="158">
        <f t="shared" si="3"/>
        <v>0</v>
      </c>
      <c r="U12" s="158">
        <f t="shared" si="3"/>
        <v>0</v>
      </c>
      <c r="V12" s="158">
        <f t="shared" si="3"/>
        <v>0</v>
      </c>
      <c r="W12" s="158">
        <f t="shared" si="3"/>
        <v>0</v>
      </c>
      <c r="X12" s="158">
        <f t="shared" si="3"/>
        <v>0</v>
      </c>
      <c r="Y12" s="158">
        <f t="shared" si="3"/>
        <v>0</v>
      </c>
      <c r="Z12" s="158">
        <f t="shared" si="3"/>
        <v>0</v>
      </c>
      <c r="AA12" s="158">
        <f t="shared" si="3"/>
        <v>0</v>
      </c>
      <c r="AB12" s="158">
        <f t="shared" si="3"/>
        <v>0</v>
      </c>
      <c r="AC12" s="158">
        <f t="shared" si="3"/>
        <v>0</v>
      </c>
      <c r="AD12" s="158">
        <f t="shared" si="3"/>
        <v>0</v>
      </c>
      <c r="AE12" s="158">
        <f t="shared" si="3"/>
        <v>0</v>
      </c>
      <c r="AF12" s="158">
        <f t="shared" si="3"/>
        <v>0</v>
      </c>
      <c r="AG12" s="158">
        <f t="shared" si="3"/>
        <v>0</v>
      </c>
      <c r="AH12" s="158">
        <f t="shared" si="3"/>
        <v>1</v>
      </c>
      <c r="AI12" s="158">
        <f t="shared" si="3"/>
        <v>0</v>
      </c>
      <c r="AJ12" s="158">
        <f t="shared" ref="AJ12:BO12" si="4">(Forecast_year=year)*1</f>
        <v>0</v>
      </c>
      <c r="AK12" s="158">
        <f t="shared" si="4"/>
        <v>0</v>
      </c>
      <c r="AL12" s="158">
        <f t="shared" si="4"/>
        <v>0</v>
      </c>
      <c r="AM12" s="158">
        <f t="shared" si="4"/>
        <v>0</v>
      </c>
      <c r="AN12" s="158">
        <f t="shared" si="4"/>
        <v>0</v>
      </c>
      <c r="AO12" s="158">
        <f t="shared" si="4"/>
        <v>0</v>
      </c>
      <c r="AP12" s="158">
        <f t="shared" si="4"/>
        <v>0</v>
      </c>
      <c r="AQ12" s="158">
        <f t="shared" si="4"/>
        <v>0</v>
      </c>
      <c r="AR12" s="158">
        <f t="shared" si="4"/>
        <v>0</v>
      </c>
      <c r="AS12" s="158">
        <f t="shared" si="4"/>
        <v>0</v>
      </c>
      <c r="AT12" s="158">
        <f t="shared" si="4"/>
        <v>0</v>
      </c>
      <c r="AU12" s="158">
        <f t="shared" si="4"/>
        <v>0</v>
      </c>
      <c r="AV12" s="158">
        <f t="shared" si="4"/>
        <v>0</v>
      </c>
      <c r="AW12" s="158">
        <f t="shared" si="4"/>
        <v>0</v>
      </c>
      <c r="AX12" s="158">
        <f t="shared" si="4"/>
        <v>0</v>
      </c>
      <c r="AY12" s="158">
        <f t="shared" si="4"/>
        <v>0</v>
      </c>
      <c r="AZ12" s="158">
        <f t="shared" si="4"/>
        <v>0</v>
      </c>
      <c r="BA12" s="158">
        <f t="shared" si="4"/>
        <v>0</v>
      </c>
      <c r="BB12" s="158">
        <f t="shared" si="4"/>
        <v>0</v>
      </c>
      <c r="BC12" s="158">
        <f t="shared" si="4"/>
        <v>0</v>
      </c>
      <c r="BD12" s="158">
        <f t="shared" si="4"/>
        <v>0</v>
      </c>
      <c r="BE12" s="158">
        <f t="shared" si="4"/>
        <v>0</v>
      </c>
      <c r="BF12" s="158">
        <f t="shared" si="4"/>
        <v>0</v>
      </c>
      <c r="BG12" s="158">
        <f t="shared" si="4"/>
        <v>0</v>
      </c>
      <c r="BH12" s="158">
        <f t="shared" si="4"/>
        <v>0</v>
      </c>
      <c r="BI12" s="158">
        <f t="shared" si="4"/>
        <v>0</v>
      </c>
      <c r="BJ12" s="158">
        <f t="shared" si="4"/>
        <v>0</v>
      </c>
      <c r="BK12" s="158">
        <f t="shared" si="4"/>
        <v>0</v>
      </c>
      <c r="BL12" s="158">
        <f t="shared" si="4"/>
        <v>0</v>
      </c>
      <c r="BM12" s="158">
        <f t="shared" si="4"/>
        <v>0</v>
      </c>
      <c r="BN12" s="158">
        <f t="shared" si="4"/>
        <v>0</v>
      </c>
      <c r="BO12" s="158">
        <f t="shared" si="4"/>
        <v>0</v>
      </c>
      <c r="BP12" s="158">
        <f t="shared" ref="BP12:CP12" si="5">(Forecast_year=year)*1</f>
        <v>0</v>
      </c>
      <c r="BQ12" s="158">
        <f t="shared" si="5"/>
        <v>0</v>
      </c>
      <c r="BR12" s="158">
        <f t="shared" si="5"/>
        <v>0</v>
      </c>
      <c r="BS12" s="158">
        <f t="shared" si="5"/>
        <v>0</v>
      </c>
      <c r="BT12" s="158">
        <f t="shared" si="5"/>
        <v>0</v>
      </c>
      <c r="BU12" s="158">
        <f t="shared" si="5"/>
        <v>0</v>
      </c>
      <c r="BV12" s="158">
        <f t="shared" si="5"/>
        <v>0</v>
      </c>
      <c r="BW12" s="158">
        <f t="shared" si="5"/>
        <v>0</v>
      </c>
      <c r="BX12" s="158">
        <f t="shared" si="5"/>
        <v>0</v>
      </c>
      <c r="BY12" s="158">
        <f t="shared" si="5"/>
        <v>0</v>
      </c>
      <c r="BZ12" s="158">
        <f t="shared" si="5"/>
        <v>0</v>
      </c>
      <c r="CA12" s="158">
        <f t="shared" si="5"/>
        <v>0</v>
      </c>
      <c r="CB12" s="158">
        <f t="shared" si="5"/>
        <v>0</v>
      </c>
      <c r="CC12" s="158">
        <f t="shared" si="5"/>
        <v>0</v>
      </c>
      <c r="CD12" s="158">
        <f t="shared" si="5"/>
        <v>0</v>
      </c>
      <c r="CE12" s="158">
        <f t="shared" si="5"/>
        <v>0</v>
      </c>
      <c r="CF12" s="158">
        <f t="shared" si="5"/>
        <v>0</v>
      </c>
      <c r="CG12" s="158">
        <f t="shared" si="5"/>
        <v>0</v>
      </c>
      <c r="CH12" s="158">
        <f t="shared" si="5"/>
        <v>0</v>
      </c>
      <c r="CI12" s="158">
        <f t="shared" si="5"/>
        <v>0</v>
      </c>
      <c r="CJ12" s="158">
        <f t="shared" si="5"/>
        <v>0</v>
      </c>
      <c r="CK12" s="158">
        <f t="shared" si="5"/>
        <v>0</v>
      </c>
      <c r="CL12" s="158">
        <f t="shared" si="5"/>
        <v>0</v>
      </c>
      <c r="CM12" s="158">
        <f t="shared" si="5"/>
        <v>0</v>
      </c>
      <c r="CN12" s="158">
        <f t="shared" si="5"/>
        <v>0</v>
      </c>
      <c r="CO12" s="158">
        <f t="shared" si="5"/>
        <v>0</v>
      </c>
      <c r="CP12" s="158">
        <f t="shared" si="5"/>
        <v>0</v>
      </c>
      <c r="CQ12" s="79" t="s">
        <v>16406</v>
      </c>
    </row>
    <row r="13" spans="1:95" ht="12.65" customHeight="1" outlineLevel="1" x14ac:dyDescent="0.35">
      <c r="A13" s="158"/>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c r="BZ13" s="158"/>
      <c r="CA13" s="158"/>
      <c r="CB13" s="158"/>
      <c r="CC13" s="158"/>
      <c r="CD13" s="158"/>
      <c r="CE13" s="158"/>
      <c r="CF13" s="158"/>
      <c r="CG13" s="158"/>
      <c r="CH13" s="158"/>
      <c r="CI13" s="158"/>
      <c r="CJ13" s="158"/>
      <c r="CK13" s="158"/>
      <c r="CL13" s="158"/>
      <c r="CM13" s="158"/>
      <c r="CN13" s="158"/>
      <c r="CO13" s="158"/>
      <c r="CP13" s="158"/>
      <c r="CQ13" s="79"/>
    </row>
    <row r="14" spans="1:95" ht="12.65" customHeight="1" outlineLevel="1" x14ac:dyDescent="0.35">
      <c r="A14" s="158"/>
      <c r="B14" s="158" t="s">
        <v>16407</v>
      </c>
      <c r="C14" s="158">
        <f>Forecast_year-Opening_year</f>
        <v>14</v>
      </c>
      <c r="D14" s="79" t="s">
        <v>16408</v>
      </c>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79"/>
    </row>
    <row r="15" spans="1:95" ht="12.65" customHeight="1" outlineLevel="1" x14ac:dyDescent="0.35">
      <c r="A15" s="158"/>
      <c r="B15" s="158" t="s">
        <v>16409</v>
      </c>
      <c r="C15" s="158">
        <f>Appraisal_period_length_in</f>
        <v>60</v>
      </c>
      <c r="D15" s="79" t="s">
        <v>16374</v>
      </c>
      <c r="E15" s="158"/>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c r="BZ15" s="158"/>
      <c r="CA15" s="158"/>
      <c r="CB15" s="158"/>
      <c r="CC15" s="158"/>
      <c r="CD15" s="158"/>
      <c r="CE15" s="158"/>
      <c r="CF15" s="158"/>
      <c r="CG15" s="158"/>
      <c r="CH15" s="158"/>
      <c r="CI15" s="158"/>
      <c r="CJ15" s="158"/>
      <c r="CK15" s="158"/>
      <c r="CL15" s="158"/>
      <c r="CM15" s="158"/>
      <c r="CN15" s="158"/>
      <c r="CO15" s="158"/>
      <c r="CP15" s="158"/>
      <c r="CQ15" s="158"/>
    </row>
    <row r="16" spans="1:95" ht="12.65" customHeight="1" outlineLevel="1" x14ac:dyDescent="0.3">
      <c r="A16" s="158"/>
      <c r="B16" s="158"/>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c r="BZ16" s="158"/>
      <c r="CA16" s="158"/>
      <c r="CB16" s="158"/>
      <c r="CC16" s="158"/>
      <c r="CD16" s="158"/>
      <c r="CE16" s="158"/>
      <c r="CF16" s="158"/>
      <c r="CG16" s="158"/>
      <c r="CH16" s="158"/>
      <c r="CI16" s="158"/>
      <c r="CJ16" s="158"/>
      <c r="CK16" s="158"/>
      <c r="CL16" s="158"/>
      <c r="CM16" s="158"/>
      <c r="CN16" s="158"/>
      <c r="CO16" s="158"/>
      <c r="CP16" s="158"/>
      <c r="CQ16" s="158"/>
    </row>
    <row r="17" spans="1:95" ht="12.65" customHeight="1" outlineLevel="1" x14ac:dyDescent="0.35">
      <c r="A17" s="158"/>
      <c r="B17" s="158" t="s">
        <v>16410</v>
      </c>
      <c r="C17" s="158"/>
      <c r="D17" s="158"/>
      <c r="E17" s="158"/>
      <c r="F17" s="158"/>
      <c r="G17" s="158"/>
      <c r="H17" s="158"/>
      <c r="I17" s="158"/>
      <c r="J17" s="158"/>
      <c r="K17" s="158"/>
      <c r="L17" s="158"/>
      <c r="M17" s="158">
        <f t="shared" ref="M17:BO17" si="6">AND(Opening_year&lt;year,Forecast_year&gt;year)*1</f>
        <v>0</v>
      </c>
      <c r="N17" s="158">
        <f t="shared" si="6"/>
        <v>0</v>
      </c>
      <c r="O17" s="158">
        <f t="shared" si="6"/>
        <v>0</v>
      </c>
      <c r="P17" s="158">
        <f t="shared" si="6"/>
        <v>0</v>
      </c>
      <c r="Q17" s="158">
        <f t="shared" si="6"/>
        <v>0</v>
      </c>
      <c r="R17" s="158">
        <f t="shared" si="6"/>
        <v>0</v>
      </c>
      <c r="S17" s="158">
        <f t="shared" si="6"/>
        <v>0</v>
      </c>
      <c r="T17" s="158">
        <f t="shared" si="6"/>
        <v>0</v>
      </c>
      <c r="U17" s="158">
        <f t="shared" si="6"/>
        <v>1</v>
      </c>
      <c r="V17" s="158">
        <f t="shared" si="6"/>
        <v>1</v>
      </c>
      <c r="W17" s="158">
        <f t="shared" si="6"/>
        <v>1</v>
      </c>
      <c r="X17" s="158">
        <f t="shared" si="6"/>
        <v>1</v>
      </c>
      <c r="Y17" s="158">
        <f t="shared" si="6"/>
        <v>1</v>
      </c>
      <c r="Z17" s="158">
        <f t="shared" si="6"/>
        <v>1</v>
      </c>
      <c r="AA17" s="158">
        <f t="shared" si="6"/>
        <v>1</v>
      </c>
      <c r="AB17" s="158">
        <f t="shared" si="6"/>
        <v>1</v>
      </c>
      <c r="AC17" s="158">
        <f t="shared" si="6"/>
        <v>1</v>
      </c>
      <c r="AD17" s="158">
        <f t="shared" si="6"/>
        <v>1</v>
      </c>
      <c r="AE17" s="158">
        <f t="shared" si="6"/>
        <v>1</v>
      </c>
      <c r="AF17" s="158">
        <f t="shared" si="6"/>
        <v>1</v>
      </c>
      <c r="AG17" s="158">
        <f t="shared" si="6"/>
        <v>1</v>
      </c>
      <c r="AH17" s="158">
        <f t="shared" si="6"/>
        <v>0</v>
      </c>
      <c r="AI17" s="158">
        <f t="shared" si="6"/>
        <v>0</v>
      </c>
      <c r="AJ17" s="158">
        <f t="shared" si="6"/>
        <v>0</v>
      </c>
      <c r="AK17" s="158">
        <f t="shared" si="6"/>
        <v>0</v>
      </c>
      <c r="AL17" s="158">
        <f t="shared" si="6"/>
        <v>0</v>
      </c>
      <c r="AM17" s="158">
        <f t="shared" si="6"/>
        <v>0</v>
      </c>
      <c r="AN17" s="158">
        <f t="shared" si="6"/>
        <v>0</v>
      </c>
      <c r="AO17" s="158">
        <f t="shared" si="6"/>
        <v>0</v>
      </c>
      <c r="AP17" s="158">
        <f t="shared" si="6"/>
        <v>0</v>
      </c>
      <c r="AQ17" s="158">
        <f t="shared" si="6"/>
        <v>0</v>
      </c>
      <c r="AR17" s="158">
        <f t="shared" si="6"/>
        <v>0</v>
      </c>
      <c r="AS17" s="158">
        <f t="shared" si="6"/>
        <v>0</v>
      </c>
      <c r="AT17" s="158">
        <f t="shared" si="6"/>
        <v>0</v>
      </c>
      <c r="AU17" s="158">
        <f t="shared" si="6"/>
        <v>0</v>
      </c>
      <c r="AV17" s="158">
        <f t="shared" si="6"/>
        <v>0</v>
      </c>
      <c r="AW17" s="158">
        <f t="shared" si="6"/>
        <v>0</v>
      </c>
      <c r="AX17" s="158">
        <f t="shared" si="6"/>
        <v>0</v>
      </c>
      <c r="AY17" s="158">
        <f t="shared" si="6"/>
        <v>0</v>
      </c>
      <c r="AZ17" s="158">
        <f t="shared" si="6"/>
        <v>0</v>
      </c>
      <c r="BA17" s="158">
        <f t="shared" si="6"/>
        <v>0</v>
      </c>
      <c r="BB17" s="158">
        <f t="shared" si="6"/>
        <v>0</v>
      </c>
      <c r="BC17" s="158">
        <f t="shared" si="6"/>
        <v>0</v>
      </c>
      <c r="BD17" s="158">
        <f t="shared" si="6"/>
        <v>0</v>
      </c>
      <c r="BE17" s="158">
        <f t="shared" si="6"/>
        <v>0</v>
      </c>
      <c r="BF17" s="158">
        <f t="shared" si="6"/>
        <v>0</v>
      </c>
      <c r="BG17" s="158">
        <f t="shared" si="6"/>
        <v>0</v>
      </c>
      <c r="BH17" s="158">
        <f t="shared" si="6"/>
        <v>0</v>
      </c>
      <c r="BI17" s="158">
        <f t="shared" si="6"/>
        <v>0</v>
      </c>
      <c r="BJ17" s="158">
        <f t="shared" si="6"/>
        <v>0</v>
      </c>
      <c r="BK17" s="158">
        <f t="shared" si="6"/>
        <v>0</v>
      </c>
      <c r="BL17" s="158">
        <f t="shared" si="6"/>
        <v>0</v>
      </c>
      <c r="BM17" s="158">
        <f t="shared" si="6"/>
        <v>0</v>
      </c>
      <c r="BN17" s="158">
        <f t="shared" si="6"/>
        <v>0</v>
      </c>
      <c r="BO17" s="158">
        <f t="shared" si="6"/>
        <v>0</v>
      </c>
      <c r="BP17" s="158">
        <f>AND(Opening_year&lt;year,Forecast_year&gt;year)*1</f>
        <v>0</v>
      </c>
      <c r="BQ17" s="158">
        <f>AND(Opening_year&lt;year,Forecast_year&gt;year)*1</f>
        <v>0</v>
      </c>
      <c r="BR17" s="158">
        <f>AND(Opening_year&lt;year,Forecast_year&gt;year)*1</f>
        <v>0</v>
      </c>
      <c r="BS17" s="158">
        <f t="shared" ref="BS17:CP17" si="7">AND(Opening_year&lt;year,Forecast_year&gt;year)*1</f>
        <v>0</v>
      </c>
      <c r="BT17" s="158">
        <f t="shared" si="7"/>
        <v>0</v>
      </c>
      <c r="BU17" s="158">
        <f t="shared" si="7"/>
        <v>0</v>
      </c>
      <c r="BV17" s="158">
        <f t="shared" si="7"/>
        <v>0</v>
      </c>
      <c r="BW17" s="158">
        <f t="shared" si="7"/>
        <v>0</v>
      </c>
      <c r="BX17" s="158">
        <f t="shared" si="7"/>
        <v>0</v>
      </c>
      <c r="BY17" s="158">
        <f t="shared" si="7"/>
        <v>0</v>
      </c>
      <c r="BZ17" s="158">
        <f t="shared" si="7"/>
        <v>0</v>
      </c>
      <c r="CA17" s="158">
        <f t="shared" si="7"/>
        <v>0</v>
      </c>
      <c r="CB17" s="158">
        <f t="shared" si="7"/>
        <v>0</v>
      </c>
      <c r="CC17" s="158">
        <f t="shared" si="7"/>
        <v>0</v>
      </c>
      <c r="CD17" s="158">
        <f t="shared" si="7"/>
        <v>0</v>
      </c>
      <c r="CE17" s="158">
        <f t="shared" si="7"/>
        <v>0</v>
      </c>
      <c r="CF17" s="158">
        <f t="shared" si="7"/>
        <v>0</v>
      </c>
      <c r="CG17" s="158">
        <f t="shared" si="7"/>
        <v>0</v>
      </c>
      <c r="CH17" s="158">
        <f t="shared" si="7"/>
        <v>0</v>
      </c>
      <c r="CI17" s="158">
        <f t="shared" si="7"/>
        <v>0</v>
      </c>
      <c r="CJ17" s="158">
        <f t="shared" si="7"/>
        <v>0</v>
      </c>
      <c r="CK17" s="158">
        <f t="shared" si="7"/>
        <v>0</v>
      </c>
      <c r="CL17" s="158">
        <f t="shared" si="7"/>
        <v>0</v>
      </c>
      <c r="CM17" s="158">
        <f t="shared" si="7"/>
        <v>0</v>
      </c>
      <c r="CN17" s="158">
        <f t="shared" si="7"/>
        <v>0</v>
      </c>
      <c r="CO17" s="158">
        <f t="shared" si="7"/>
        <v>0</v>
      </c>
      <c r="CP17" s="158">
        <f t="shared" si="7"/>
        <v>0</v>
      </c>
      <c r="CQ17" s="79" t="s">
        <v>16411</v>
      </c>
    </row>
    <row r="18" spans="1:95" ht="12.65" customHeight="1" outlineLevel="1" x14ac:dyDescent="0.35">
      <c r="A18" s="158"/>
      <c r="B18" s="158"/>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79"/>
    </row>
    <row r="19" spans="1:95" ht="12.65" customHeight="1" outlineLevel="1" x14ac:dyDescent="0.35">
      <c r="A19" s="158"/>
      <c r="B19" s="158" t="s">
        <v>16412</v>
      </c>
      <c r="C19" s="158"/>
      <c r="D19" s="158"/>
      <c r="E19" s="158"/>
      <c r="F19" s="158"/>
      <c r="G19" s="158"/>
      <c r="H19" s="158"/>
      <c r="I19" s="158"/>
      <c r="J19" s="158"/>
      <c r="K19" s="158"/>
      <c r="L19" s="158"/>
      <c r="M19" s="158">
        <f t="shared" ref="M19:AI19" si="8">AND(year&gt;Forecast_year,year&lt;(Opening_year + Appraisal_period_length))*1</f>
        <v>0</v>
      </c>
      <c r="N19" s="158">
        <f t="shared" si="8"/>
        <v>0</v>
      </c>
      <c r="O19" s="158">
        <f t="shared" si="8"/>
        <v>0</v>
      </c>
      <c r="P19" s="158">
        <f t="shared" si="8"/>
        <v>0</v>
      </c>
      <c r="Q19" s="158">
        <f t="shared" si="8"/>
        <v>0</v>
      </c>
      <c r="R19" s="158">
        <f t="shared" si="8"/>
        <v>0</v>
      </c>
      <c r="S19" s="158">
        <f t="shared" si="8"/>
        <v>0</v>
      </c>
      <c r="T19" s="158">
        <f t="shared" si="8"/>
        <v>0</v>
      </c>
      <c r="U19" s="158">
        <f t="shared" si="8"/>
        <v>0</v>
      </c>
      <c r="V19" s="158">
        <f t="shared" si="8"/>
        <v>0</v>
      </c>
      <c r="W19" s="158">
        <f t="shared" si="8"/>
        <v>0</v>
      </c>
      <c r="X19" s="158">
        <f t="shared" si="8"/>
        <v>0</v>
      </c>
      <c r="Y19" s="158">
        <f t="shared" si="8"/>
        <v>0</v>
      </c>
      <c r="Z19" s="158">
        <f t="shared" si="8"/>
        <v>0</v>
      </c>
      <c r="AA19" s="158">
        <f t="shared" si="8"/>
        <v>0</v>
      </c>
      <c r="AB19" s="158">
        <f t="shared" si="8"/>
        <v>0</v>
      </c>
      <c r="AC19" s="158">
        <f t="shared" si="8"/>
        <v>0</v>
      </c>
      <c r="AD19" s="158">
        <f t="shared" si="8"/>
        <v>0</v>
      </c>
      <c r="AE19" s="158">
        <f t="shared" si="8"/>
        <v>0</v>
      </c>
      <c r="AF19" s="158">
        <f t="shared" si="8"/>
        <v>0</v>
      </c>
      <c r="AG19" s="158">
        <f t="shared" si="8"/>
        <v>0</v>
      </c>
      <c r="AH19" s="158">
        <f t="shared" si="8"/>
        <v>0</v>
      </c>
      <c r="AI19" s="158">
        <f t="shared" si="8"/>
        <v>1</v>
      </c>
      <c r="AJ19" s="158">
        <f t="shared" ref="AJ19:BO19" si="9">AND(year&gt;Forecast_year,year&lt;(Opening_year + Appraisal_period_length))*1</f>
        <v>1</v>
      </c>
      <c r="AK19" s="158">
        <f t="shared" si="9"/>
        <v>1</v>
      </c>
      <c r="AL19" s="158">
        <f t="shared" si="9"/>
        <v>1</v>
      </c>
      <c r="AM19" s="158">
        <f t="shared" si="9"/>
        <v>1</v>
      </c>
      <c r="AN19" s="158">
        <f t="shared" si="9"/>
        <v>1</v>
      </c>
      <c r="AO19" s="158">
        <f t="shared" si="9"/>
        <v>1</v>
      </c>
      <c r="AP19" s="158">
        <f t="shared" si="9"/>
        <v>1</v>
      </c>
      <c r="AQ19" s="158">
        <f t="shared" si="9"/>
        <v>1</v>
      </c>
      <c r="AR19" s="158">
        <f t="shared" si="9"/>
        <v>1</v>
      </c>
      <c r="AS19" s="158">
        <f t="shared" si="9"/>
        <v>1</v>
      </c>
      <c r="AT19" s="158">
        <f t="shared" si="9"/>
        <v>1</v>
      </c>
      <c r="AU19" s="158">
        <f t="shared" si="9"/>
        <v>1</v>
      </c>
      <c r="AV19" s="158">
        <f t="shared" si="9"/>
        <v>1</v>
      </c>
      <c r="AW19" s="158">
        <f t="shared" si="9"/>
        <v>1</v>
      </c>
      <c r="AX19" s="158">
        <f t="shared" si="9"/>
        <v>1</v>
      </c>
      <c r="AY19" s="158">
        <f t="shared" si="9"/>
        <v>1</v>
      </c>
      <c r="AZ19" s="158">
        <f t="shared" si="9"/>
        <v>1</v>
      </c>
      <c r="BA19" s="158">
        <f t="shared" si="9"/>
        <v>1</v>
      </c>
      <c r="BB19" s="158">
        <f t="shared" si="9"/>
        <v>1</v>
      </c>
      <c r="BC19" s="158">
        <f t="shared" si="9"/>
        <v>1</v>
      </c>
      <c r="BD19" s="158">
        <f t="shared" si="9"/>
        <v>1</v>
      </c>
      <c r="BE19" s="158">
        <f t="shared" si="9"/>
        <v>1</v>
      </c>
      <c r="BF19" s="158">
        <f t="shared" si="9"/>
        <v>1</v>
      </c>
      <c r="BG19" s="158">
        <f t="shared" si="9"/>
        <v>1</v>
      </c>
      <c r="BH19" s="158">
        <f t="shared" si="9"/>
        <v>1</v>
      </c>
      <c r="BI19" s="158">
        <f t="shared" si="9"/>
        <v>1</v>
      </c>
      <c r="BJ19" s="158">
        <f t="shared" si="9"/>
        <v>1</v>
      </c>
      <c r="BK19" s="158">
        <f t="shared" si="9"/>
        <v>1</v>
      </c>
      <c r="BL19" s="158">
        <f t="shared" si="9"/>
        <v>1</v>
      </c>
      <c r="BM19" s="158">
        <f t="shared" si="9"/>
        <v>1</v>
      </c>
      <c r="BN19" s="158">
        <f t="shared" si="9"/>
        <v>1</v>
      </c>
      <c r="BO19" s="158">
        <f t="shared" si="9"/>
        <v>1</v>
      </c>
      <c r="BP19" s="158">
        <f t="shared" ref="BP19:CP19" si="10">AND(year&gt;Forecast_year,year&lt;(Opening_year + Appraisal_period_length))*1</f>
        <v>1</v>
      </c>
      <c r="BQ19" s="158">
        <f t="shared" si="10"/>
        <v>1</v>
      </c>
      <c r="BR19" s="158">
        <f t="shared" si="10"/>
        <v>1</v>
      </c>
      <c r="BS19" s="158">
        <f t="shared" si="10"/>
        <v>1</v>
      </c>
      <c r="BT19" s="158">
        <f t="shared" si="10"/>
        <v>1</v>
      </c>
      <c r="BU19" s="158">
        <f t="shared" si="10"/>
        <v>1</v>
      </c>
      <c r="BV19" s="158">
        <f t="shared" si="10"/>
        <v>1</v>
      </c>
      <c r="BW19" s="158">
        <f t="shared" si="10"/>
        <v>1</v>
      </c>
      <c r="BX19" s="158">
        <f t="shared" si="10"/>
        <v>1</v>
      </c>
      <c r="BY19" s="158">
        <f t="shared" si="10"/>
        <v>1</v>
      </c>
      <c r="BZ19" s="158">
        <f t="shared" si="10"/>
        <v>1</v>
      </c>
      <c r="CA19" s="158">
        <f t="shared" si="10"/>
        <v>1</v>
      </c>
      <c r="CB19" s="158">
        <f t="shared" si="10"/>
        <v>0</v>
      </c>
      <c r="CC19" s="158">
        <f t="shared" si="10"/>
        <v>0</v>
      </c>
      <c r="CD19" s="158">
        <f t="shared" si="10"/>
        <v>0</v>
      </c>
      <c r="CE19" s="158">
        <f t="shared" si="10"/>
        <v>0</v>
      </c>
      <c r="CF19" s="158">
        <f t="shared" si="10"/>
        <v>0</v>
      </c>
      <c r="CG19" s="158">
        <f t="shared" si="10"/>
        <v>0</v>
      </c>
      <c r="CH19" s="158">
        <f t="shared" si="10"/>
        <v>0</v>
      </c>
      <c r="CI19" s="158">
        <f t="shared" si="10"/>
        <v>0</v>
      </c>
      <c r="CJ19" s="158">
        <f t="shared" si="10"/>
        <v>0</v>
      </c>
      <c r="CK19" s="158">
        <f t="shared" si="10"/>
        <v>0</v>
      </c>
      <c r="CL19" s="158">
        <f t="shared" si="10"/>
        <v>0</v>
      </c>
      <c r="CM19" s="158">
        <f t="shared" si="10"/>
        <v>0</v>
      </c>
      <c r="CN19" s="158">
        <f t="shared" si="10"/>
        <v>0</v>
      </c>
      <c r="CO19" s="158">
        <f t="shared" si="10"/>
        <v>0</v>
      </c>
      <c r="CP19" s="158">
        <f t="shared" si="10"/>
        <v>0</v>
      </c>
      <c r="CQ19" s="79" t="s">
        <v>16413</v>
      </c>
    </row>
    <row r="20" spans="1:95" ht="12.65" customHeight="1" outlineLevel="1" x14ac:dyDescent="0.35">
      <c r="A20" s="158"/>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79"/>
    </row>
    <row r="21" spans="1:95" ht="12.65" customHeight="1" outlineLevel="1" x14ac:dyDescent="0.35">
      <c r="A21" s="158"/>
      <c r="B21" s="158" t="s">
        <v>16403</v>
      </c>
      <c r="C21" s="158"/>
      <c r="D21" s="158"/>
      <c r="E21" s="158"/>
      <c r="F21" s="158"/>
      <c r="G21" s="158"/>
      <c r="H21" s="158"/>
      <c r="I21" s="158"/>
      <c r="J21" s="158"/>
      <c r="K21" s="158"/>
      <c r="L21" s="158"/>
      <c r="M21" s="158">
        <f t="shared" ref="M21:BO21" si="11">Opening_year_mask + Interpolation_mask + Forecast_year_mask + Extrapolation_mask</f>
        <v>0</v>
      </c>
      <c r="N21" s="158">
        <f t="shared" si="11"/>
        <v>0</v>
      </c>
      <c r="O21" s="158">
        <f t="shared" si="11"/>
        <v>0</v>
      </c>
      <c r="P21" s="158">
        <f t="shared" si="11"/>
        <v>0</v>
      </c>
      <c r="Q21" s="158">
        <f t="shared" si="11"/>
        <v>0</v>
      </c>
      <c r="R21" s="158">
        <f t="shared" si="11"/>
        <v>0</v>
      </c>
      <c r="S21" s="158">
        <f t="shared" si="11"/>
        <v>0</v>
      </c>
      <c r="T21" s="158">
        <f t="shared" si="11"/>
        <v>1</v>
      </c>
      <c r="U21" s="158">
        <f t="shared" si="11"/>
        <v>1</v>
      </c>
      <c r="V21" s="158">
        <f t="shared" si="11"/>
        <v>1</v>
      </c>
      <c r="W21" s="158">
        <f t="shared" si="11"/>
        <v>1</v>
      </c>
      <c r="X21" s="158">
        <f t="shared" si="11"/>
        <v>1</v>
      </c>
      <c r="Y21" s="158">
        <f t="shared" si="11"/>
        <v>1</v>
      </c>
      <c r="Z21" s="158">
        <f t="shared" si="11"/>
        <v>1</v>
      </c>
      <c r="AA21" s="158">
        <f t="shared" si="11"/>
        <v>1</v>
      </c>
      <c r="AB21" s="158">
        <f t="shared" si="11"/>
        <v>1</v>
      </c>
      <c r="AC21" s="158">
        <f t="shared" si="11"/>
        <v>1</v>
      </c>
      <c r="AD21" s="158">
        <f t="shared" si="11"/>
        <v>1</v>
      </c>
      <c r="AE21" s="158">
        <f t="shared" si="11"/>
        <v>1</v>
      </c>
      <c r="AF21" s="158">
        <f t="shared" si="11"/>
        <v>1</v>
      </c>
      <c r="AG21" s="158">
        <f t="shared" si="11"/>
        <v>1</v>
      </c>
      <c r="AH21" s="158">
        <f t="shared" si="11"/>
        <v>1</v>
      </c>
      <c r="AI21" s="158">
        <f t="shared" si="11"/>
        <v>1</v>
      </c>
      <c r="AJ21" s="158">
        <f t="shared" si="11"/>
        <v>1</v>
      </c>
      <c r="AK21" s="158">
        <f t="shared" si="11"/>
        <v>1</v>
      </c>
      <c r="AL21" s="158">
        <f t="shared" si="11"/>
        <v>1</v>
      </c>
      <c r="AM21" s="158">
        <f t="shared" si="11"/>
        <v>1</v>
      </c>
      <c r="AN21" s="158">
        <f t="shared" si="11"/>
        <v>1</v>
      </c>
      <c r="AO21" s="158">
        <f t="shared" si="11"/>
        <v>1</v>
      </c>
      <c r="AP21" s="158">
        <f t="shared" si="11"/>
        <v>1</v>
      </c>
      <c r="AQ21" s="158">
        <f t="shared" si="11"/>
        <v>1</v>
      </c>
      <c r="AR21" s="158">
        <f t="shared" si="11"/>
        <v>1</v>
      </c>
      <c r="AS21" s="158">
        <f t="shared" si="11"/>
        <v>1</v>
      </c>
      <c r="AT21" s="158">
        <f t="shared" si="11"/>
        <v>1</v>
      </c>
      <c r="AU21" s="158">
        <f t="shared" si="11"/>
        <v>1</v>
      </c>
      <c r="AV21" s="158">
        <f t="shared" si="11"/>
        <v>1</v>
      </c>
      <c r="AW21" s="158">
        <f t="shared" si="11"/>
        <v>1</v>
      </c>
      <c r="AX21" s="158">
        <f t="shared" si="11"/>
        <v>1</v>
      </c>
      <c r="AY21" s="158">
        <f t="shared" si="11"/>
        <v>1</v>
      </c>
      <c r="AZ21" s="158">
        <f t="shared" si="11"/>
        <v>1</v>
      </c>
      <c r="BA21" s="158">
        <f t="shared" si="11"/>
        <v>1</v>
      </c>
      <c r="BB21" s="158">
        <f t="shared" si="11"/>
        <v>1</v>
      </c>
      <c r="BC21" s="158">
        <f t="shared" si="11"/>
        <v>1</v>
      </c>
      <c r="BD21" s="158">
        <f t="shared" si="11"/>
        <v>1</v>
      </c>
      <c r="BE21" s="158">
        <f t="shared" si="11"/>
        <v>1</v>
      </c>
      <c r="BF21" s="158">
        <f t="shared" si="11"/>
        <v>1</v>
      </c>
      <c r="BG21" s="158">
        <f t="shared" si="11"/>
        <v>1</v>
      </c>
      <c r="BH21" s="158">
        <f t="shared" si="11"/>
        <v>1</v>
      </c>
      <c r="BI21" s="158">
        <f t="shared" si="11"/>
        <v>1</v>
      </c>
      <c r="BJ21" s="158">
        <f t="shared" si="11"/>
        <v>1</v>
      </c>
      <c r="BK21" s="158">
        <f t="shared" si="11"/>
        <v>1</v>
      </c>
      <c r="BL21" s="158">
        <f t="shared" si="11"/>
        <v>1</v>
      </c>
      <c r="BM21" s="158">
        <f t="shared" si="11"/>
        <v>1</v>
      </c>
      <c r="BN21" s="158">
        <f t="shared" si="11"/>
        <v>1</v>
      </c>
      <c r="BO21" s="158">
        <f t="shared" si="11"/>
        <v>1</v>
      </c>
      <c r="BP21" s="158">
        <f t="shared" ref="BP21:CO21" si="12">Opening_year_mask + Interpolation_mask + Forecast_year_mask + Extrapolation_mask</f>
        <v>1</v>
      </c>
      <c r="BQ21" s="158">
        <f t="shared" si="12"/>
        <v>1</v>
      </c>
      <c r="BR21" s="158">
        <f t="shared" si="12"/>
        <v>1</v>
      </c>
      <c r="BS21" s="158">
        <f t="shared" si="12"/>
        <v>1</v>
      </c>
      <c r="BT21" s="158">
        <f t="shared" si="12"/>
        <v>1</v>
      </c>
      <c r="BU21" s="158">
        <f t="shared" si="12"/>
        <v>1</v>
      </c>
      <c r="BV21" s="158">
        <f t="shared" si="12"/>
        <v>1</v>
      </c>
      <c r="BW21" s="158">
        <f t="shared" si="12"/>
        <v>1</v>
      </c>
      <c r="BX21" s="158">
        <f t="shared" si="12"/>
        <v>1</v>
      </c>
      <c r="BY21" s="158">
        <f t="shared" si="12"/>
        <v>1</v>
      </c>
      <c r="BZ21" s="158">
        <f t="shared" si="12"/>
        <v>1</v>
      </c>
      <c r="CA21" s="158">
        <f t="shared" si="12"/>
        <v>1</v>
      </c>
      <c r="CB21" s="158">
        <f t="shared" si="12"/>
        <v>0</v>
      </c>
      <c r="CC21" s="158">
        <f t="shared" si="12"/>
        <v>0</v>
      </c>
      <c r="CD21" s="158">
        <f t="shared" si="12"/>
        <v>0</v>
      </c>
      <c r="CE21" s="158">
        <f t="shared" si="12"/>
        <v>0</v>
      </c>
      <c r="CF21" s="158">
        <f t="shared" si="12"/>
        <v>0</v>
      </c>
      <c r="CG21" s="158">
        <f t="shared" si="12"/>
        <v>0</v>
      </c>
      <c r="CH21" s="158">
        <f t="shared" si="12"/>
        <v>0</v>
      </c>
      <c r="CI21" s="158">
        <f t="shared" si="12"/>
        <v>0</v>
      </c>
      <c r="CJ21" s="158">
        <f t="shared" si="12"/>
        <v>0</v>
      </c>
      <c r="CK21" s="158">
        <f t="shared" si="12"/>
        <v>0</v>
      </c>
      <c r="CL21" s="158">
        <f t="shared" si="12"/>
        <v>0</v>
      </c>
      <c r="CM21" s="158">
        <f t="shared" si="12"/>
        <v>0</v>
      </c>
      <c r="CN21" s="158">
        <f t="shared" si="12"/>
        <v>0</v>
      </c>
      <c r="CO21" s="158">
        <f t="shared" si="12"/>
        <v>0</v>
      </c>
      <c r="CP21" s="158">
        <f>Opening_year_mask + Interpolation_mask + Forecast_year_mask + Extrapolation_mask</f>
        <v>0</v>
      </c>
      <c r="CQ21" s="79" t="s">
        <v>16414</v>
      </c>
    </row>
    <row r="22" spans="1:95" ht="12.65" customHeight="1" outlineLevel="1" x14ac:dyDescent="0.35">
      <c r="A22" s="158"/>
      <c r="B22" s="158"/>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79"/>
    </row>
    <row r="23" spans="1:95" ht="12.65" customHeight="1" outlineLevel="1" x14ac:dyDescent="0.3">
      <c r="A23" s="158"/>
      <c r="B23" s="158" t="s">
        <v>16415</v>
      </c>
      <c r="C23" s="158" t="b">
        <f>SUM(Appraisal_period)=Appraisal_period_length</f>
        <v>1</v>
      </c>
      <c r="D23" s="158"/>
      <c r="E23" s="158"/>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row>
    <row r="24" spans="1:95" ht="12.65" customHeight="1" outlineLevel="1" x14ac:dyDescent="0.3">
      <c r="A24" s="158"/>
      <c r="B24" s="158"/>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row>
    <row r="25" spans="1:95" ht="18" x14ac:dyDescent="0.4">
      <c r="A25" s="78"/>
      <c r="B25" s="78" t="s">
        <v>16416</v>
      </c>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row>
    <row r="26" spans="1:95" ht="12.65" customHeight="1" outlineLevel="1" x14ac:dyDescent="0.3">
      <c r="A26" s="158"/>
      <c r="B26" s="158"/>
      <c r="C26" s="158"/>
      <c r="D26" s="158"/>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row>
    <row r="27" spans="1:95" ht="15" customHeight="1" outlineLevel="1" x14ac:dyDescent="0.35">
      <c r="A27" s="82"/>
      <c r="B27" s="82" t="s">
        <v>16417</v>
      </c>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row>
    <row r="28" spans="1:95" ht="15.5" outlineLevel="1" x14ac:dyDescent="0.35">
      <c r="A28" s="102"/>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c r="BM28" s="102"/>
      <c r="BN28" s="102"/>
      <c r="BO28" s="102"/>
      <c r="BP28" s="102"/>
      <c r="BQ28" s="102"/>
      <c r="BR28" s="102"/>
      <c r="BS28" s="102"/>
      <c r="BT28" s="102"/>
      <c r="BU28" s="102"/>
      <c r="BV28" s="102"/>
      <c r="BW28" s="102"/>
      <c r="BX28" s="102"/>
      <c r="BY28" s="102"/>
      <c r="BZ28" s="102"/>
      <c r="CA28" s="102"/>
      <c r="CB28" s="102"/>
      <c r="CC28" s="102"/>
      <c r="CD28" s="102"/>
      <c r="CE28" s="102"/>
      <c r="CF28" s="102"/>
      <c r="CG28" s="102"/>
      <c r="CH28" s="102"/>
      <c r="CI28" s="102"/>
      <c r="CJ28" s="102"/>
      <c r="CK28" s="102"/>
      <c r="CL28" s="102"/>
      <c r="CM28" s="102"/>
      <c r="CN28" s="102"/>
      <c r="CO28" s="102"/>
      <c r="CP28" s="102"/>
      <c r="CQ28" s="102"/>
    </row>
    <row r="29" spans="1:95" ht="15.5" outlineLevel="1" x14ac:dyDescent="0.35">
      <c r="A29" s="102"/>
      <c r="B29" s="102"/>
      <c r="C29" s="83">
        <f>Opening_year</f>
        <v>2026</v>
      </c>
      <c r="D29" s="158"/>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c r="CB29" s="102"/>
      <c r="CC29" s="102"/>
      <c r="CD29" s="102"/>
      <c r="CE29" s="102"/>
      <c r="CF29" s="102"/>
      <c r="CG29" s="102"/>
      <c r="CH29" s="102"/>
      <c r="CI29" s="102"/>
      <c r="CJ29" s="102"/>
      <c r="CK29" s="102"/>
      <c r="CL29" s="102"/>
      <c r="CM29" s="102"/>
      <c r="CN29" s="102"/>
      <c r="CO29" s="102"/>
      <c r="CP29" s="102"/>
      <c r="CQ29" s="102"/>
    </row>
    <row r="30" spans="1:95" ht="15.5" outlineLevel="1" x14ac:dyDescent="0.35">
      <c r="A30" s="102"/>
      <c r="B30" s="178" t="s">
        <v>16418</v>
      </c>
      <c r="C30" s="165">
        <f>Opening_year_without_scheme_NO2_concentrations_in</f>
        <v>0</v>
      </c>
      <c r="D30" s="79" t="s">
        <v>16419</v>
      </c>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7" t="s">
        <v>16420</v>
      </c>
      <c r="BZ30" s="102"/>
      <c r="CA30" s="102"/>
      <c r="CB30" s="102"/>
      <c r="CC30" s="102"/>
      <c r="CD30" s="102"/>
      <c r="CE30" s="102"/>
      <c r="CF30" s="102"/>
      <c r="CG30" s="102"/>
      <c r="CH30" s="102"/>
      <c r="CI30" s="102"/>
      <c r="CJ30" s="102"/>
      <c r="CK30" s="102"/>
      <c r="CL30" s="102"/>
      <c r="CM30" s="102"/>
      <c r="CN30" s="102"/>
      <c r="CO30" s="102"/>
      <c r="CP30" s="102"/>
      <c r="CQ30" s="102"/>
    </row>
    <row r="31" spans="1:95" ht="15.5" outlineLevel="1" x14ac:dyDescent="0.35">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c r="CJ31" s="102"/>
      <c r="CK31" s="102"/>
      <c r="CL31" s="102"/>
      <c r="CM31" s="102"/>
      <c r="CN31" s="102"/>
      <c r="CO31" s="102"/>
      <c r="CP31" s="102"/>
      <c r="CQ31" s="102"/>
    </row>
    <row r="32" spans="1:95" ht="15.5" outlineLevel="1" x14ac:dyDescent="0.35">
      <c r="A32" s="102"/>
      <c r="B32" s="102"/>
      <c r="C32" s="83">
        <f>Forecast_year</f>
        <v>2040</v>
      </c>
      <c r="D32" s="158"/>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c r="CJ32" s="102"/>
      <c r="CK32" s="102"/>
      <c r="CL32" s="102"/>
      <c r="CM32" s="102"/>
      <c r="CN32" s="102"/>
      <c r="CO32" s="102"/>
      <c r="CP32" s="102"/>
      <c r="CQ32" s="102"/>
    </row>
    <row r="33" spans="1:95" ht="15.5" outlineLevel="1" x14ac:dyDescent="0.35">
      <c r="A33" s="102"/>
      <c r="B33" s="178" t="s">
        <v>16421</v>
      </c>
      <c r="C33" s="179">
        <f>Forecast_year_without_scheme_NO2_concentrations_in</f>
        <v>0</v>
      </c>
      <c r="D33" s="79" t="s">
        <v>16422</v>
      </c>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102"/>
      <c r="BW33" s="102"/>
      <c r="BX33" s="102"/>
      <c r="BY33" s="107" t="s">
        <v>16423</v>
      </c>
      <c r="BZ33" s="102"/>
      <c r="CA33" s="102"/>
      <c r="CB33" s="102"/>
      <c r="CC33" s="102"/>
      <c r="CD33" s="102"/>
      <c r="CE33" s="102"/>
      <c r="CF33" s="102"/>
      <c r="CG33" s="102"/>
      <c r="CH33" s="102"/>
      <c r="CI33" s="102"/>
      <c r="CJ33" s="102"/>
      <c r="CK33" s="102"/>
      <c r="CL33" s="102"/>
      <c r="CM33" s="102"/>
      <c r="CN33" s="102"/>
      <c r="CO33" s="102"/>
      <c r="CP33" s="102"/>
      <c r="CQ33" s="102"/>
    </row>
    <row r="34" spans="1:95" ht="15.5" outlineLevel="1" x14ac:dyDescent="0.35">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C34" s="102"/>
      <c r="CD34" s="102"/>
      <c r="CE34" s="102"/>
      <c r="CF34" s="102"/>
      <c r="CG34" s="102"/>
      <c r="CH34" s="102"/>
      <c r="CI34" s="102"/>
      <c r="CJ34" s="102"/>
      <c r="CK34" s="102"/>
      <c r="CL34" s="102"/>
      <c r="CM34" s="102"/>
      <c r="CN34" s="102"/>
      <c r="CO34" s="102"/>
      <c r="CP34" s="102"/>
      <c r="CQ34" s="102"/>
    </row>
    <row r="35" spans="1:95" ht="15.5" outlineLevel="1" x14ac:dyDescent="0.35">
      <c r="A35" s="102"/>
      <c r="B35" s="178" t="s">
        <v>16424</v>
      </c>
      <c r="C35" s="180">
        <f>C33-C30</f>
        <v>0</v>
      </c>
      <c r="D35" s="103" t="s">
        <v>16425</v>
      </c>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c r="BM35" s="102"/>
      <c r="BN35" s="102"/>
      <c r="BO35" s="102"/>
      <c r="BP35" s="102"/>
      <c r="BQ35" s="102"/>
      <c r="BR35" s="102"/>
      <c r="BS35" s="102"/>
      <c r="BT35" s="102"/>
      <c r="BU35" s="102"/>
      <c r="BV35" s="102"/>
      <c r="BW35" s="102"/>
      <c r="BX35" s="102"/>
      <c r="BY35" s="107" t="s">
        <v>16426</v>
      </c>
      <c r="BZ35" s="102"/>
      <c r="CA35" s="102"/>
      <c r="CB35" s="102"/>
      <c r="CC35" s="102"/>
      <c r="CD35" s="102"/>
      <c r="CE35" s="102"/>
      <c r="CF35" s="102"/>
      <c r="CG35" s="102"/>
      <c r="CH35" s="102"/>
      <c r="CI35" s="102"/>
      <c r="CJ35" s="102"/>
      <c r="CK35" s="102"/>
      <c r="CL35" s="102"/>
      <c r="CM35" s="102"/>
      <c r="CN35" s="102"/>
      <c r="CO35" s="102"/>
      <c r="CP35" s="102"/>
      <c r="CQ35" s="102"/>
    </row>
    <row r="36" spans="1:95" ht="14" outlineLevel="1" x14ac:dyDescent="0.3">
      <c r="A36" s="158"/>
      <c r="B36" s="158"/>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row>
    <row r="37" spans="1:95" ht="14.5" outlineLevel="1" x14ac:dyDescent="0.35">
      <c r="A37" s="158"/>
      <c r="B37" s="158" t="s">
        <v>16250</v>
      </c>
      <c r="C37" s="158"/>
      <c r="D37" s="181"/>
      <c r="E37" s="181"/>
      <c r="F37" s="181"/>
      <c r="G37" s="181"/>
      <c r="H37" s="181"/>
      <c r="I37" s="181"/>
      <c r="J37" s="181"/>
      <c r="K37" s="181"/>
      <c r="L37" s="181"/>
      <c r="M37" s="181">
        <f t="shared" ref="M37:AR37" si="13">Opening_year_without_scheme_NO2_concentrations*Opening_year_mask</f>
        <v>0</v>
      </c>
      <c r="N37" s="181">
        <f t="shared" si="13"/>
        <v>0</v>
      </c>
      <c r="O37" s="181">
        <f t="shared" si="13"/>
        <v>0</v>
      </c>
      <c r="P37" s="181">
        <f t="shared" si="13"/>
        <v>0</v>
      </c>
      <c r="Q37" s="181">
        <f t="shared" si="13"/>
        <v>0</v>
      </c>
      <c r="R37" s="181">
        <f t="shared" si="13"/>
        <v>0</v>
      </c>
      <c r="S37" s="181">
        <f t="shared" si="13"/>
        <v>0</v>
      </c>
      <c r="T37" s="181">
        <f t="shared" si="13"/>
        <v>0</v>
      </c>
      <c r="U37" s="181">
        <f t="shared" si="13"/>
        <v>0</v>
      </c>
      <c r="V37" s="181">
        <f t="shared" si="13"/>
        <v>0</v>
      </c>
      <c r="W37" s="181">
        <f t="shared" si="13"/>
        <v>0</v>
      </c>
      <c r="X37" s="181">
        <f t="shared" si="13"/>
        <v>0</v>
      </c>
      <c r="Y37" s="181">
        <f t="shared" si="13"/>
        <v>0</v>
      </c>
      <c r="Z37" s="181">
        <f t="shared" si="13"/>
        <v>0</v>
      </c>
      <c r="AA37" s="181">
        <f t="shared" si="13"/>
        <v>0</v>
      </c>
      <c r="AB37" s="181">
        <f t="shared" si="13"/>
        <v>0</v>
      </c>
      <c r="AC37" s="181">
        <f t="shared" si="13"/>
        <v>0</v>
      </c>
      <c r="AD37" s="181">
        <f t="shared" si="13"/>
        <v>0</v>
      </c>
      <c r="AE37" s="181">
        <f t="shared" si="13"/>
        <v>0</v>
      </c>
      <c r="AF37" s="181">
        <f t="shared" si="13"/>
        <v>0</v>
      </c>
      <c r="AG37" s="181">
        <f t="shared" si="13"/>
        <v>0</v>
      </c>
      <c r="AH37" s="181">
        <f t="shared" si="13"/>
        <v>0</v>
      </c>
      <c r="AI37" s="181">
        <f t="shared" si="13"/>
        <v>0</v>
      </c>
      <c r="AJ37" s="181">
        <f t="shared" si="13"/>
        <v>0</v>
      </c>
      <c r="AK37" s="181">
        <f t="shared" si="13"/>
        <v>0</v>
      </c>
      <c r="AL37" s="181">
        <f t="shared" si="13"/>
        <v>0</v>
      </c>
      <c r="AM37" s="181">
        <f t="shared" si="13"/>
        <v>0</v>
      </c>
      <c r="AN37" s="181">
        <f t="shared" si="13"/>
        <v>0</v>
      </c>
      <c r="AO37" s="181">
        <f t="shared" si="13"/>
        <v>0</v>
      </c>
      <c r="AP37" s="181">
        <f t="shared" si="13"/>
        <v>0</v>
      </c>
      <c r="AQ37" s="181">
        <f t="shared" si="13"/>
        <v>0</v>
      </c>
      <c r="AR37" s="181">
        <f t="shared" si="13"/>
        <v>0</v>
      </c>
      <c r="AS37" s="181">
        <f t="shared" ref="AS37:BX37" si="14">Opening_year_without_scheme_NO2_concentrations*Opening_year_mask</f>
        <v>0</v>
      </c>
      <c r="AT37" s="181">
        <f t="shared" si="14"/>
        <v>0</v>
      </c>
      <c r="AU37" s="181">
        <f t="shared" si="14"/>
        <v>0</v>
      </c>
      <c r="AV37" s="181">
        <f t="shared" si="14"/>
        <v>0</v>
      </c>
      <c r="AW37" s="181">
        <f t="shared" si="14"/>
        <v>0</v>
      </c>
      <c r="AX37" s="181">
        <f t="shared" si="14"/>
        <v>0</v>
      </c>
      <c r="AY37" s="181">
        <f t="shared" si="14"/>
        <v>0</v>
      </c>
      <c r="AZ37" s="181">
        <f t="shared" si="14"/>
        <v>0</v>
      </c>
      <c r="BA37" s="181">
        <f t="shared" si="14"/>
        <v>0</v>
      </c>
      <c r="BB37" s="181">
        <f t="shared" si="14"/>
        <v>0</v>
      </c>
      <c r="BC37" s="181">
        <f t="shared" si="14"/>
        <v>0</v>
      </c>
      <c r="BD37" s="181">
        <f t="shared" si="14"/>
        <v>0</v>
      </c>
      <c r="BE37" s="181">
        <f t="shared" si="14"/>
        <v>0</v>
      </c>
      <c r="BF37" s="181">
        <f t="shared" si="14"/>
        <v>0</v>
      </c>
      <c r="BG37" s="181">
        <f t="shared" si="14"/>
        <v>0</v>
      </c>
      <c r="BH37" s="181">
        <f t="shared" si="14"/>
        <v>0</v>
      </c>
      <c r="BI37" s="181">
        <f t="shared" si="14"/>
        <v>0</v>
      </c>
      <c r="BJ37" s="181">
        <f t="shared" si="14"/>
        <v>0</v>
      </c>
      <c r="BK37" s="181">
        <f t="shared" si="14"/>
        <v>0</v>
      </c>
      <c r="BL37" s="181">
        <f t="shared" si="14"/>
        <v>0</v>
      </c>
      <c r="BM37" s="181">
        <f t="shared" si="14"/>
        <v>0</v>
      </c>
      <c r="BN37" s="181">
        <f t="shared" si="14"/>
        <v>0</v>
      </c>
      <c r="BO37" s="181">
        <f t="shared" si="14"/>
        <v>0</v>
      </c>
      <c r="BP37" s="181">
        <f t="shared" si="14"/>
        <v>0</v>
      </c>
      <c r="BQ37" s="181">
        <f t="shared" si="14"/>
        <v>0</v>
      </c>
      <c r="BR37" s="181">
        <f t="shared" si="14"/>
        <v>0</v>
      </c>
      <c r="BS37" s="181">
        <f t="shared" si="14"/>
        <v>0</v>
      </c>
      <c r="BT37" s="181">
        <f t="shared" si="14"/>
        <v>0</v>
      </c>
      <c r="BU37" s="181">
        <f t="shared" si="14"/>
        <v>0</v>
      </c>
      <c r="BV37" s="181">
        <f t="shared" si="14"/>
        <v>0</v>
      </c>
      <c r="BW37" s="181">
        <f t="shared" si="14"/>
        <v>0</v>
      </c>
      <c r="BX37" s="181">
        <f t="shared" si="14"/>
        <v>0</v>
      </c>
      <c r="BY37" s="181">
        <f t="shared" ref="BY37:CP37" si="15">Opening_year_without_scheme_NO2_concentrations*Opening_year_mask</f>
        <v>0</v>
      </c>
      <c r="BZ37" s="181">
        <f t="shared" si="15"/>
        <v>0</v>
      </c>
      <c r="CA37" s="181">
        <f t="shared" si="15"/>
        <v>0</v>
      </c>
      <c r="CB37" s="181">
        <f t="shared" si="15"/>
        <v>0</v>
      </c>
      <c r="CC37" s="181">
        <f t="shared" si="15"/>
        <v>0</v>
      </c>
      <c r="CD37" s="181">
        <f t="shared" si="15"/>
        <v>0</v>
      </c>
      <c r="CE37" s="181">
        <f t="shared" si="15"/>
        <v>0</v>
      </c>
      <c r="CF37" s="181">
        <f t="shared" si="15"/>
        <v>0</v>
      </c>
      <c r="CG37" s="181">
        <f t="shared" si="15"/>
        <v>0</v>
      </c>
      <c r="CH37" s="181">
        <f t="shared" si="15"/>
        <v>0</v>
      </c>
      <c r="CI37" s="181">
        <f t="shared" si="15"/>
        <v>0</v>
      </c>
      <c r="CJ37" s="181">
        <f t="shared" si="15"/>
        <v>0</v>
      </c>
      <c r="CK37" s="181">
        <f t="shared" si="15"/>
        <v>0</v>
      </c>
      <c r="CL37" s="181">
        <f t="shared" si="15"/>
        <v>0</v>
      </c>
      <c r="CM37" s="181">
        <f t="shared" si="15"/>
        <v>0</v>
      </c>
      <c r="CN37" s="181">
        <f t="shared" si="15"/>
        <v>0</v>
      </c>
      <c r="CO37" s="181">
        <f t="shared" si="15"/>
        <v>0</v>
      </c>
      <c r="CP37" s="181">
        <f t="shared" si="15"/>
        <v>0</v>
      </c>
      <c r="CQ37" s="79" t="s">
        <v>16427</v>
      </c>
    </row>
    <row r="38" spans="1:95" ht="14.5" outlineLevel="1" x14ac:dyDescent="0.35">
      <c r="A38" s="158"/>
      <c r="B38" s="158" t="s">
        <v>16252</v>
      </c>
      <c r="C38" s="158"/>
      <c r="D38" s="181"/>
      <c r="E38" s="181"/>
      <c r="F38" s="181"/>
      <c r="G38" s="181"/>
      <c r="H38" s="181"/>
      <c r="I38" s="181"/>
      <c r="J38" s="181"/>
      <c r="K38" s="181"/>
      <c r="L38" s="181"/>
      <c r="M38" s="181">
        <f t="shared" ref="M38:AR38" si="16">Forecast_year_without_scheme_NO2_concentrations*Forecast_year_mask</f>
        <v>0</v>
      </c>
      <c r="N38" s="181">
        <f t="shared" si="16"/>
        <v>0</v>
      </c>
      <c r="O38" s="181">
        <f t="shared" si="16"/>
        <v>0</v>
      </c>
      <c r="P38" s="181">
        <f t="shared" si="16"/>
        <v>0</v>
      </c>
      <c r="Q38" s="181">
        <f t="shared" si="16"/>
        <v>0</v>
      </c>
      <c r="R38" s="181">
        <f t="shared" si="16"/>
        <v>0</v>
      </c>
      <c r="S38" s="181">
        <f t="shared" si="16"/>
        <v>0</v>
      </c>
      <c r="T38" s="181">
        <f t="shared" si="16"/>
        <v>0</v>
      </c>
      <c r="U38" s="181">
        <f t="shared" si="16"/>
        <v>0</v>
      </c>
      <c r="V38" s="181">
        <f t="shared" si="16"/>
        <v>0</v>
      </c>
      <c r="W38" s="181">
        <f t="shared" si="16"/>
        <v>0</v>
      </c>
      <c r="X38" s="181">
        <f t="shared" si="16"/>
        <v>0</v>
      </c>
      <c r="Y38" s="181">
        <f t="shared" si="16"/>
        <v>0</v>
      </c>
      <c r="Z38" s="181">
        <f t="shared" si="16"/>
        <v>0</v>
      </c>
      <c r="AA38" s="181">
        <f t="shared" si="16"/>
        <v>0</v>
      </c>
      <c r="AB38" s="181">
        <f t="shared" si="16"/>
        <v>0</v>
      </c>
      <c r="AC38" s="181">
        <f t="shared" si="16"/>
        <v>0</v>
      </c>
      <c r="AD38" s="181">
        <f t="shared" si="16"/>
        <v>0</v>
      </c>
      <c r="AE38" s="181">
        <f t="shared" si="16"/>
        <v>0</v>
      </c>
      <c r="AF38" s="181">
        <f t="shared" si="16"/>
        <v>0</v>
      </c>
      <c r="AG38" s="181">
        <f t="shared" si="16"/>
        <v>0</v>
      </c>
      <c r="AH38" s="181">
        <f t="shared" si="16"/>
        <v>0</v>
      </c>
      <c r="AI38" s="181">
        <f t="shared" si="16"/>
        <v>0</v>
      </c>
      <c r="AJ38" s="181">
        <f t="shared" si="16"/>
        <v>0</v>
      </c>
      <c r="AK38" s="181">
        <f t="shared" si="16"/>
        <v>0</v>
      </c>
      <c r="AL38" s="181">
        <f t="shared" si="16"/>
        <v>0</v>
      </c>
      <c r="AM38" s="181">
        <f t="shared" si="16"/>
        <v>0</v>
      </c>
      <c r="AN38" s="181">
        <f t="shared" si="16"/>
        <v>0</v>
      </c>
      <c r="AO38" s="181">
        <f t="shared" si="16"/>
        <v>0</v>
      </c>
      <c r="AP38" s="181">
        <f t="shared" si="16"/>
        <v>0</v>
      </c>
      <c r="AQ38" s="181">
        <f t="shared" si="16"/>
        <v>0</v>
      </c>
      <c r="AR38" s="181">
        <f t="shared" si="16"/>
        <v>0</v>
      </c>
      <c r="AS38" s="181">
        <f t="shared" ref="AS38:BX38" si="17">Forecast_year_without_scheme_NO2_concentrations*Forecast_year_mask</f>
        <v>0</v>
      </c>
      <c r="AT38" s="181">
        <f t="shared" si="17"/>
        <v>0</v>
      </c>
      <c r="AU38" s="181">
        <f t="shared" si="17"/>
        <v>0</v>
      </c>
      <c r="AV38" s="181">
        <f t="shared" si="17"/>
        <v>0</v>
      </c>
      <c r="AW38" s="181">
        <f t="shared" si="17"/>
        <v>0</v>
      </c>
      <c r="AX38" s="181">
        <f t="shared" si="17"/>
        <v>0</v>
      </c>
      <c r="AY38" s="181">
        <f t="shared" si="17"/>
        <v>0</v>
      </c>
      <c r="AZ38" s="181">
        <f t="shared" si="17"/>
        <v>0</v>
      </c>
      <c r="BA38" s="181">
        <f t="shared" si="17"/>
        <v>0</v>
      </c>
      <c r="BB38" s="181">
        <f t="shared" si="17"/>
        <v>0</v>
      </c>
      <c r="BC38" s="181">
        <f t="shared" si="17"/>
        <v>0</v>
      </c>
      <c r="BD38" s="181">
        <f t="shared" si="17"/>
        <v>0</v>
      </c>
      <c r="BE38" s="181">
        <f t="shared" si="17"/>
        <v>0</v>
      </c>
      <c r="BF38" s="181">
        <f t="shared" si="17"/>
        <v>0</v>
      </c>
      <c r="BG38" s="181">
        <f t="shared" si="17"/>
        <v>0</v>
      </c>
      <c r="BH38" s="181">
        <f t="shared" si="17"/>
        <v>0</v>
      </c>
      <c r="BI38" s="181">
        <f t="shared" si="17"/>
        <v>0</v>
      </c>
      <c r="BJ38" s="181">
        <f t="shared" si="17"/>
        <v>0</v>
      </c>
      <c r="BK38" s="181">
        <f t="shared" si="17"/>
        <v>0</v>
      </c>
      <c r="BL38" s="181">
        <f t="shared" si="17"/>
        <v>0</v>
      </c>
      <c r="BM38" s="181">
        <f t="shared" si="17"/>
        <v>0</v>
      </c>
      <c r="BN38" s="181">
        <f t="shared" si="17"/>
        <v>0</v>
      </c>
      <c r="BO38" s="181">
        <f t="shared" si="17"/>
        <v>0</v>
      </c>
      <c r="BP38" s="181">
        <f t="shared" si="17"/>
        <v>0</v>
      </c>
      <c r="BQ38" s="181">
        <f t="shared" si="17"/>
        <v>0</v>
      </c>
      <c r="BR38" s="181">
        <f t="shared" si="17"/>
        <v>0</v>
      </c>
      <c r="BS38" s="181">
        <f t="shared" si="17"/>
        <v>0</v>
      </c>
      <c r="BT38" s="181">
        <f t="shared" si="17"/>
        <v>0</v>
      </c>
      <c r="BU38" s="181">
        <f t="shared" si="17"/>
        <v>0</v>
      </c>
      <c r="BV38" s="181">
        <f t="shared" si="17"/>
        <v>0</v>
      </c>
      <c r="BW38" s="181">
        <f t="shared" si="17"/>
        <v>0</v>
      </c>
      <c r="BX38" s="181">
        <f t="shared" si="17"/>
        <v>0</v>
      </c>
      <c r="BY38" s="181">
        <f t="shared" ref="BY38:CP38" si="18">Forecast_year_without_scheme_NO2_concentrations*Forecast_year_mask</f>
        <v>0</v>
      </c>
      <c r="BZ38" s="181">
        <f t="shared" si="18"/>
        <v>0</v>
      </c>
      <c r="CA38" s="181">
        <f t="shared" si="18"/>
        <v>0</v>
      </c>
      <c r="CB38" s="181">
        <f t="shared" si="18"/>
        <v>0</v>
      </c>
      <c r="CC38" s="181">
        <f t="shared" si="18"/>
        <v>0</v>
      </c>
      <c r="CD38" s="181">
        <f t="shared" si="18"/>
        <v>0</v>
      </c>
      <c r="CE38" s="181">
        <f t="shared" si="18"/>
        <v>0</v>
      </c>
      <c r="CF38" s="181">
        <f t="shared" si="18"/>
        <v>0</v>
      </c>
      <c r="CG38" s="181">
        <f t="shared" si="18"/>
        <v>0</v>
      </c>
      <c r="CH38" s="181">
        <f t="shared" si="18"/>
        <v>0</v>
      </c>
      <c r="CI38" s="181">
        <f t="shared" si="18"/>
        <v>0</v>
      </c>
      <c r="CJ38" s="181">
        <f t="shared" si="18"/>
        <v>0</v>
      </c>
      <c r="CK38" s="181">
        <f t="shared" si="18"/>
        <v>0</v>
      </c>
      <c r="CL38" s="181">
        <f t="shared" si="18"/>
        <v>0</v>
      </c>
      <c r="CM38" s="181">
        <f t="shared" si="18"/>
        <v>0</v>
      </c>
      <c r="CN38" s="181">
        <f t="shared" si="18"/>
        <v>0</v>
      </c>
      <c r="CO38" s="181">
        <f t="shared" si="18"/>
        <v>0</v>
      </c>
      <c r="CP38" s="181">
        <f t="shared" si="18"/>
        <v>0</v>
      </c>
      <c r="CQ38" s="79" t="s">
        <v>16428</v>
      </c>
    </row>
    <row r="39" spans="1:95" ht="14.5" outlineLevel="1" x14ac:dyDescent="0.35">
      <c r="A39" s="158"/>
      <c r="B39" s="158" t="s">
        <v>16410</v>
      </c>
      <c r="C39" s="158"/>
      <c r="D39" s="181"/>
      <c r="E39" s="181"/>
      <c r="F39" s="181"/>
      <c r="G39" s="181"/>
      <c r="H39" s="181"/>
      <c r="I39" s="181"/>
      <c r="J39" s="181"/>
      <c r="K39" s="181"/>
      <c r="L39" s="181"/>
      <c r="M39" s="181">
        <f t="shared" ref="M39:AR39" si="19">(Opening_year_without_scheme_NO2_concentrations+(Forecast_year_without_scheme_NO2_concentrations-Opening_year_without_scheme_NO2_concentrations)*(year-Opening_year)/(Interpolation_period_length))*Interpolation_mask</f>
        <v>0</v>
      </c>
      <c r="N39" s="181">
        <f t="shared" si="19"/>
        <v>0</v>
      </c>
      <c r="O39" s="181">
        <f t="shared" si="19"/>
        <v>0</v>
      </c>
      <c r="P39" s="181">
        <f t="shared" si="19"/>
        <v>0</v>
      </c>
      <c r="Q39" s="181">
        <f t="shared" si="19"/>
        <v>0</v>
      </c>
      <c r="R39" s="181">
        <f t="shared" si="19"/>
        <v>0</v>
      </c>
      <c r="S39" s="181">
        <f t="shared" si="19"/>
        <v>0</v>
      </c>
      <c r="T39" s="181">
        <f t="shared" si="19"/>
        <v>0</v>
      </c>
      <c r="U39" s="181">
        <f t="shared" si="19"/>
        <v>0</v>
      </c>
      <c r="V39" s="181">
        <f t="shared" si="19"/>
        <v>0</v>
      </c>
      <c r="W39" s="181">
        <f t="shared" si="19"/>
        <v>0</v>
      </c>
      <c r="X39" s="181">
        <f t="shared" si="19"/>
        <v>0</v>
      </c>
      <c r="Y39" s="181">
        <f t="shared" si="19"/>
        <v>0</v>
      </c>
      <c r="Z39" s="181">
        <f t="shared" si="19"/>
        <v>0</v>
      </c>
      <c r="AA39" s="181">
        <f t="shared" si="19"/>
        <v>0</v>
      </c>
      <c r="AB39" s="181">
        <f t="shared" si="19"/>
        <v>0</v>
      </c>
      <c r="AC39" s="181">
        <f t="shared" si="19"/>
        <v>0</v>
      </c>
      <c r="AD39" s="181">
        <f t="shared" si="19"/>
        <v>0</v>
      </c>
      <c r="AE39" s="181">
        <f t="shared" si="19"/>
        <v>0</v>
      </c>
      <c r="AF39" s="181">
        <f t="shared" si="19"/>
        <v>0</v>
      </c>
      <c r="AG39" s="181">
        <f t="shared" si="19"/>
        <v>0</v>
      </c>
      <c r="AH39" s="181">
        <f t="shared" si="19"/>
        <v>0</v>
      </c>
      <c r="AI39" s="181">
        <f t="shared" si="19"/>
        <v>0</v>
      </c>
      <c r="AJ39" s="181">
        <f t="shared" si="19"/>
        <v>0</v>
      </c>
      <c r="AK39" s="181">
        <f t="shared" si="19"/>
        <v>0</v>
      </c>
      <c r="AL39" s="181">
        <f t="shared" si="19"/>
        <v>0</v>
      </c>
      <c r="AM39" s="181">
        <f t="shared" si="19"/>
        <v>0</v>
      </c>
      <c r="AN39" s="181">
        <f t="shared" si="19"/>
        <v>0</v>
      </c>
      <c r="AO39" s="181">
        <f t="shared" si="19"/>
        <v>0</v>
      </c>
      <c r="AP39" s="181">
        <f t="shared" si="19"/>
        <v>0</v>
      </c>
      <c r="AQ39" s="181">
        <f t="shared" si="19"/>
        <v>0</v>
      </c>
      <c r="AR39" s="181">
        <f t="shared" si="19"/>
        <v>0</v>
      </c>
      <c r="AS39" s="181">
        <f t="shared" ref="AS39:BX39" si="20">(Opening_year_without_scheme_NO2_concentrations+(Forecast_year_without_scheme_NO2_concentrations-Opening_year_without_scheme_NO2_concentrations)*(year-Opening_year)/(Interpolation_period_length))*Interpolation_mask</f>
        <v>0</v>
      </c>
      <c r="AT39" s="181">
        <f t="shared" si="20"/>
        <v>0</v>
      </c>
      <c r="AU39" s="181">
        <f t="shared" si="20"/>
        <v>0</v>
      </c>
      <c r="AV39" s="181">
        <f t="shared" si="20"/>
        <v>0</v>
      </c>
      <c r="AW39" s="181">
        <f t="shared" si="20"/>
        <v>0</v>
      </c>
      <c r="AX39" s="181">
        <f t="shared" si="20"/>
        <v>0</v>
      </c>
      <c r="AY39" s="181">
        <f t="shared" si="20"/>
        <v>0</v>
      </c>
      <c r="AZ39" s="181">
        <f t="shared" si="20"/>
        <v>0</v>
      </c>
      <c r="BA39" s="181">
        <f t="shared" si="20"/>
        <v>0</v>
      </c>
      <c r="BB39" s="181">
        <f t="shared" si="20"/>
        <v>0</v>
      </c>
      <c r="BC39" s="181">
        <f t="shared" si="20"/>
        <v>0</v>
      </c>
      <c r="BD39" s="181">
        <f t="shared" si="20"/>
        <v>0</v>
      </c>
      <c r="BE39" s="181">
        <f t="shared" si="20"/>
        <v>0</v>
      </c>
      <c r="BF39" s="181">
        <f t="shared" si="20"/>
        <v>0</v>
      </c>
      <c r="BG39" s="181">
        <f t="shared" si="20"/>
        <v>0</v>
      </c>
      <c r="BH39" s="181">
        <f t="shared" si="20"/>
        <v>0</v>
      </c>
      <c r="BI39" s="181">
        <f t="shared" si="20"/>
        <v>0</v>
      </c>
      <c r="BJ39" s="181">
        <f t="shared" si="20"/>
        <v>0</v>
      </c>
      <c r="BK39" s="181">
        <f t="shared" si="20"/>
        <v>0</v>
      </c>
      <c r="BL39" s="181">
        <f t="shared" si="20"/>
        <v>0</v>
      </c>
      <c r="BM39" s="181">
        <f t="shared" si="20"/>
        <v>0</v>
      </c>
      <c r="BN39" s="181">
        <f t="shared" si="20"/>
        <v>0</v>
      </c>
      <c r="BO39" s="181">
        <f t="shared" si="20"/>
        <v>0</v>
      </c>
      <c r="BP39" s="181">
        <f t="shared" si="20"/>
        <v>0</v>
      </c>
      <c r="BQ39" s="181">
        <f t="shared" si="20"/>
        <v>0</v>
      </c>
      <c r="BR39" s="181">
        <f t="shared" si="20"/>
        <v>0</v>
      </c>
      <c r="BS39" s="181">
        <f t="shared" si="20"/>
        <v>0</v>
      </c>
      <c r="BT39" s="181">
        <f t="shared" si="20"/>
        <v>0</v>
      </c>
      <c r="BU39" s="181">
        <f t="shared" si="20"/>
        <v>0</v>
      </c>
      <c r="BV39" s="181">
        <f t="shared" si="20"/>
        <v>0</v>
      </c>
      <c r="BW39" s="181">
        <f t="shared" si="20"/>
        <v>0</v>
      </c>
      <c r="BX39" s="181">
        <f t="shared" si="20"/>
        <v>0</v>
      </c>
      <c r="BY39" s="181">
        <f t="shared" ref="BY39:CP39" si="21">(Opening_year_without_scheme_NO2_concentrations+(Forecast_year_without_scheme_NO2_concentrations-Opening_year_without_scheme_NO2_concentrations)*(year-Opening_year)/(Interpolation_period_length))*Interpolation_mask</f>
        <v>0</v>
      </c>
      <c r="BZ39" s="181">
        <f t="shared" si="21"/>
        <v>0</v>
      </c>
      <c r="CA39" s="181">
        <f t="shared" si="21"/>
        <v>0</v>
      </c>
      <c r="CB39" s="181">
        <f t="shared" si="21"/>
        <v>0</v>
      </c>
      <c r="CC39" s="181">
        <f t="shared" si="21"/>
        <v>0</v>
      </c>
      <c r="CD39" s="181">
        <f t="shared" si="21"/>
        <v>0</v>
      </c>
      <c r="CE39" s="181">
        <f t="shared" si="21"/>
        <v>0</v>
      </c>
      <c r="CF39" s="181">
        <f t="shared" si="21"/>
        <v>0</v>
      </c>
      <c r="CG39" s="181">
        <f t="shared" si="21"/>
        <v>0</v>
      </c>
      <c r="CH39" s="181">
        <f t="shared" si="21"/>
        <v>0</v>
      </c>
      <c r="CI39" s="181">
        <f t="shared" si="21"/>
        <v>0</v>
      </c>
      <c r="CJ39" s="181">
        <f t="shared" si="21"/>
        <v>0</v>
      </c>
      <c r="CK39" s="181">
        <f t="shared" si="21"/>
        <v>0</v>
      </c>
      <c r="CL39" s="181">
        <f t="shared" si="21"/>
        <v>0</v>
      </c>
      <c r="CM39" s="181">
        <f t="shared" si="21"/>
        <v>0</v>
      </c>
      <c r="CN39" s="181">
        <f t="shared" si="21"/>
        <v>0</v>
      </c>
      <c r="CO39" s="181">
        <f t="shared" si="21"/>
        <v>0</v>
      </c>
      <c r="CP39" s="181">
        <f t="shared" si="21"/>
        <v>0</v>
      </c>
      <c r="CQ39" s="79" t="s">
        <v>16429</v>
      </c>
    </row>
    <row r="40" spans="1:95" ht="14.5" outlineLevel="1" x14ac:dyDescent="0.35">
      <c r="A40" s="158"/>
      <c r="B40" s="158" t="s">
        <v>16412</v>
      </c>
      <c r="C40" s="158"/>
      <c r="D40" s="181"/>
      <c r="E40" s="181"/>
      <c r="F40" s="181"/>
      <c r="G40" s="181"/>
      <c r="H40" s="181"/>
      <c r="I40" s="181"/>
      <c r="J40" s="181"/>
      <c r="K40" s="181"/>
      <c r="L40" s="181"/>
      <c r="M40" s="181">
        <f t="shared" ref="M40:AR40" si="22">Forecast_year_without_scheme_NO2_concentrations*Extrapolation_mask</f>
        <v>0</v>
      </c>
      <c r="N40" s="181">
        <f t="shared" si="22"/>
        <v>0</v>
      </c>
      <c r="O40" s="181">
        <f t="shared" si="22"/>
        <v>0</v>
      </c>
      <c r="P40" s="181">
        <f t="shared" si="22"/>
        <v>0</v>
      </c>
      <c r="Q40" s="181">
        <f t="shared" si="22"/>
        <v>0</v>
      </c>
      <c r="R40" s="181">
        <f t="shared" si="22"/>
        <v>0</v>
      </c>
      <c r="S40" s="181">
        <f t="shared" si="22"/>
        <v>0</v>
      </c>
      <c r="T40" s="181">
        <f t="shared" si="22"/>
        <v>0</v>
      </c>
      <c r="U40" s="181">
        <f t="shared" si="22"/>
        <v>0</v>
      </c>
      <c r="V40" s="181">
        <f t="shared" si="22"/>
        <v>0</v>
      </c>
      <c r="W40" s="181">
        <f t="shared" si="22"/>
        <v>0</v>
      </c>
      <c r="X40" s="181">
        <f t="shared" si="22"/>
        <v>0</v>
      </c>
      <c r="Y40" s="181">
        <f t="shared" si="22"/>
        <v>0</v>
      </c>
      <c r="Z40" s="181">
        <f t="shared" si="22"/>
        <v>0</v>
      </c>
      <c r="AA40" s="181">
        <f t="shared" si="22"/>
        <v>0</v>
      </c>
      <c r="AB40" s="181">
        <f t="shared" si="22"/>
        <v>0</v>
      </c>
      <c r="AC40" s="181">
        <f t="shared" si="22"/>
        <v>0</v>
      </c>
      <c r="AD40" s="181">
        <f t="shared" si="22"/>
        <v>0</v>
      </c>
      <c r="AE40" s="181">
        <f t="shared" si="22"/>
        <v>0</v>
      </c>
      <c r="AF40" s="181">
        <f t="shared" si="22"/>
        <v>0</v>
      </c>
      <c r="AG40" s="181">
        <f t="shared" si="22"/>
        <v>0</v>
      </c>
      <c r="AH40" s="181">
        <f t="shared" si="22"/>
        <v>0</v>
      </c>
      <c r="AI40" s="181">
        <f t="shared" si="22"/>
        <v>0</v>
      </c>
      <c r="AJ40" s="181">
        <f t="shared" si="22"/>
        <v>0</v>
      </c>
      <c r="AK40" s="181">
        <f t="shared" si="22"/>
        <v>0</v>
      </c>
      <c r="AL40" s="181">
        <f t="shared" si="22"/>
        <v>0</v>
      </c>
      <c r="AM40" s="181">
        <f t="shared" si="22"/>
        <v>0</v>
      </c>
      <c r="AN40" s="181">
        <f t="shared" si="22"/>
        <v>0</v>
      </c>
      <c r="AO40" s="181">
        <f t="shared" si="22"/>
        <v>0</v>
      </c>
      <c r="AP40" s="181">
        <f t="shared" si="22"/>
        <v>0</v>
      </c>
      <c r="AQ40" s="181">
        <f t="shared" si="22"/>
        <v>0</v>
      </c>
      <c r="AR40" s="181">
        <f t="shared" si="22"/>
        <v>0</v>
      </c>
      <c r="AS40" s="181">
        <f t="shared" ref="AS40:BX40" si="23">Forecast_year_without_scheme_NO2_concentrations*Extrapolation_mask</f>
        <v>0</v>
      </c>
      <c r="AT40" s="181">
        <f t="shared" si="23"/>
        <v>0</v>
      </c>
      <c r="AU40" s="181">
        <f t="shared" si="23"/>
        <v>0</v>
      </c>
      <c r="AV40" s="181">
        <f t="shared" si="23"/>
        <v>0</v>
      </c>
      <c r="AW40" s="181">
        <f t="shared" si="23"/>
        <v>0</v>
      </c>
      <c r="AX40" s="181">
        <f t="shared" si="23"/>
        <v>0</v>
      </c>
      <c r="AY40" s="181">
        <f t="shared" si="23"/>
        <v>0</v>
      </c>
      <c r="AZ40" s="181">
        <f t="shared" si="23"/>
        <v>0</v>
      </c>
      <c r="BA40" s="181">
        <f t="shared" si="23"/>
        <v>0</v>
      </c>
      <c r="BB40" s="181">
        <f t="shared" si="23"/>
        <v>0</v>
      </c>
      <c r="BC40" s="181">
        <f t="shared" si="23"/>
        <v>0</v>
      </c>
      <c r="BD40" s="181">
        <f t="shared" si="23"/>
        <v>0</v>
      </c>
      <c r="BE40" s="181">
        <f t="shared" si="23"/>
        <v>0</v>
      </c>
      <c r="BF40" s="181">
        <f t="shared" si="23"/>
        <v>0</v>
      </c>
      <c r="BG40" s="181">
        <f t="shared" si="23"/>
        <v>0</v>
      </c>
      <c r="BH40" s="181">
        <f t="shared" si="23"/>
        <v>0</v>
      </c>
      <c r="BI40" s="181">
        <f t="shared" si="23"/>
        <v>0</v>
      </c>
      <c r="BJ40" s="181">
        <f t="shared" si="23"/>
        <v>0</v>
      </c>
      <c r="BK40" s="181">
        <f t="shared" si="23"/>
        <v>0</v>
      </c>
      <c r="BL40" s="181">
        <f t="shared" si="23"/>
        <v>0</v>
      </c>
      <c r="BM40" s="181">
        <f t="shared" si="23"/>
        <v>0</v>
      </c>
      <c r="BN40" s="181">
        <f t="shared" si="23"/>
        <v>0</v>
      </c>
      <c r="BO40" s="181">
        <f t="shared" si="23"/>
        <v>0</v>
      </c>
      <c r="BP40" s="181">
        <f t="shared" si="23"/>
        <v>0</v>
      </c>
      <c r="BQ40" s="181">
        <f t="shared" si="23"/>
        <v>0</v>
      </c>
      <c r="BR40" s="181">
        <f t="shared" si="23"/>
        <v>0</v>
      </c>
      <c r="BS40" s="181">
        <f t="shared" si="23"/>
        <v>0</v>
      </c>
      <c r="BT40" s="181">
        <f t="shared" si="23"/>
        <v>0</v>
      </c>
      <c r="BU40" s="181">
        <f t="shared" si="23"/>
        <v>0</v>
      </c>
      <c r="BV40" s="181">
        <f t="shared" si="23"/>
        <v>0</v>
      </c>
      <c r="BW40" s="181">
        <f t="shared" si="23"/>
        <v>0</v>
      </c>
      <c r="BX40" s="181">
        <f t="shared" si="23"/>
        <v>0</v>
      </c>
      <c r="BY40" s="181">
        <f t="shared" ref="BY40:CP40" si="24">Forecast_year_without_scheme_NO2_concentrations*Extrapolation_mask</f>
        <v>0</v>
      </c>
      <c r="BZ40" s="181">
        <f t="shared" si="24"/>
        <v>0</v>
      </c>
      <c r="CA40" s="181">
        <f t="shared" si="24"/>
        <v>0</v>
      </c>
      <c r="CB40" s="181">
        <f t="shared" si="24"/>
        <v>0</v>
      </c>
      <c r="CC40" s="181">
        <f t="shared" si="24"/>
        <v>0</v>
      </c>
      <c r="CD40" s="181">
        <f t="shared" si="24"/>
        <v>0</v>
      </c>
      <c r="CE40" s="181">
        <f t="shared" si="24"/>
        <v>0</v>
      </c>
      <c r="CF40" s="181">
        <f t="shared" si="24"/>
        <v>0</v>
      </c>
      <c r="CG40" s="181">
        <f t="shared" si="24"/>
        <v>0</v>
      </c>
      <c r="CH40" s="181">
        <f t="shared" si="24"/>
        <v>0</v>
      </c>
      <c r="CI40" s="181">
        <f t="shared" si="24"/>
        <v>0</v>
      </c>
      <c r="CJ40" s="181">
        <f t="shared" si="24"/>
        <v>0</v>
      </c>
      <c r="CK40" s="181">
        <f t="shared" si="24"/>
        <v>0</v>
      </c>
      <c r="CL40" s="181">
        <f t="shared" si="24"/>
        <v>0</v>
      </c>
      <c r="CM40" s="181">
        <f t="shared" si="24"/>
        <v>0</v>
      </c>
      <c r="CN40" s="181">
        <f t="shared" si="24"/>
        <v>0</v>
      </c>
      <c r="CO40" s="181">
        <f t="shared" si="24"/>
        <v>0</v>
      </c>
      <c r="CP40" s="181">
        <f t="shared" si="24"/>
        <v>0</v>
      </c>
      <c r="CQ40" s="79" t="s">
        <v>16430</v>
      </c>
    </row>
    <row r="41" spans="1:95" ht="14.5" outlineLevel="1" x14ac:dyDescent="0.35">
      <c r="A41" s="158"/>
      <c r="B41" s="158" t="s">
        <v>16431</v>
      </c>
      <c r="C41" s="158"/>
      <c r="D41" s="181"/>
      <c r="E41" s="181"/>
      <c r="F41" s="181"/>
      <c r="G41" s="181"/>
      <c r="H41" s="181"/>
      <c r="I41" s="181"/>
      <c r="J41" s="181"/>
      <c r="K41" s="181"/>
      <c r="L41" s="181"/>
      <c r="M41" s="181">
        <f t="shared" ref="M41:BX41" si="25">Opening_year_without_scheme_NOx_concentrations_in_mask+Forecast_year_without_scheme_NO2_concentrations_in_mask+Interpolation_without_scheme_NOx_concentrations_in_mask+Extrapolation_without_scheme_NOx_concentrations_in_mask</f>
        <v>0</v>
      </c>
      <c r="N41" s="181">
        <f t="shared" si="25"/>
        <v>0</v>
      </c>
      <c r="O41" s="181">
        <f t="shared" si="25"/>
        <v>0</v>
      </c>
      <c r="P41" s="181">
        <f t="shared" si="25"/>
        <v>0</v>
      </c>
      <c r="Q41" s="181">
        <f t="shared" si="25"/>
        <v>0</v>
      </c>
      <c r="R41" s="181">
        <f t="shared" si="25"/>
        <v>0</v>
      </c>
      <c r="S41" s="181">
        <f t="shared" si="25"/>
        <v>0</v>
      </c>
      <c r="T41" s="181">
        <f t="shared" si="25"/>
        <v>0</v>
      </c>
      <c r="U41" s="181">
        <f t="shared" si="25"/>
        <v>0</v>
      </c>
      <c r="V41" s="181">
        <f t="shared" si="25"/>
        <v>0</v>
      </c>
      <c r="W41" s="181">
        <f t="shared" si="25"/>
        <v>0</v>
      </c>
      <c r="X41" s="181">
        <f t="shared" si="25"/>
        <v>0</v>
      </c>
      <c r="Y41" s="181">
        <f t="shared" si="25"/>
        <v>0</v>
      </c>
      <c r="Z41" s="181">
        <f t="shared" si="25"/>
        <v>0</v>
      </c>
      <c r="AA41" s="181">
        <f t="shared" si="25"/>
        <v>0</v>
      </c>
      <c r="AB41" s="181">
        <f t="shared" si="25"/>
        <v>0</v>
      </c>
      <c r="AC41" s="181">
        <f t="shared" si="25"/>
        <v>0</v>
      </c>
      <c r="AD41" s="181">
        <f t="shared" si="25"/>
        <v>0</v>
      </c>
      <c r="AE41" s="181">
        <f t="shared" si="25"/>
        <v>0</v>
      </c>
      <c r="AF41" s="181">
        <f t="shared" si="25"/>
        <v>0</v>
      </c>
      <c r="AG41" s="181">
        <f t="shared" si="25"/>
        <v>0</v>
      </c>
      <c r="AH41" s="181">
        <f t="shared" si="25"/>
        <v>0</v>
      </c>
      <c r="AI41" s="181">
        <f t="shared" si="25"/>
        <v>0</v>
      </c>
      <c r="AJ41" s="181">
        <f t="shared" si="25"/>
        <v>0</v>
      </c>
      <c r="AK41" s="181">
        <f t="shared" si="25"/>
        <v>0</v>
      </c>
      <c r="AL41" s="181">
        <f t="shared" si="25"/>
        <v>0</v>
      </c>
      <c r="AM41" s="181">
        <f t="shared" si="25"/>
        <v>0</v>
      </c>
      <c r="AN41" s="181">
        <f t="shared" si="25"/>
        <v>0</v>
      </c>
      <c r="AO41" s="181">
        <f t="shared" si="25"/>
        <v>0</v>
      </c>
      <c r="AP41" s="181">
        <f t="shared" si="25"/>
        <v>0</v>
      </c>
      <c r="AQ41" s="181">
        <f t="shared" si="25"/>
        <v>0</v>
      </c>
      <c r="AR41" s="181">
        <f t="shared" si="25"/>
        <v>0</v>
      </c>
      <c r="AS41" s="181">
        <f t="shared" si="25"/>
        <v>0</v>
      </c>
      <c r="AT41" s="181">
        <f t="shared" si="25"/>
        <v>0</v>
      </c>
      <c r="AU41" s="181">
        <f t="shared" si="25"/>
        <v>0</v>
      </c>
      <c r="AV41" s="181">
        <f t="shared" si="25"/>
        <v>0</v>
      </c>
      <c r="AW41" s="181">
        <f t="shared" si="25"/>
        <v>0</v>
      </c>
      <c r="AX41" s="181">
        <f t="shared" si="25"/>
        <v>0</v>
      </c>
      <c r="AY41" s="181">
        <f t="shared" si="25"/>
        <v>0</v>
      </c>
      <c r="AZ41" s="181">
        <f t="shared" si="25"/>
        <v>0</v>
      </c>
      <c r="BA41" s="181">
        <f t="shared" si="25"/>
        <v>0</v>
      </c>
      <c r="BB41" s="181">
        <f t="shared" si="25"/>
        <v>0</v>
      </c>
      <c r="BC41" s="181">
        <f t="shared" si="25"/>
        <v>0</v>
      </c>
      <c r="BD41" s="181">
        <f t="shared" si="25"/>
        <v>0</v>
      </c>
      <c r="BE41" s="181">
        <f t="shared" si="25"/>
        <v>0</v>
      </c>
      <c r="BF41" s="181">
        <f t="shared" si="25"/>
        <v>0</v>
      </c>
      <c r="BG41" s="181">
        <f t="shared" si="25"/>
        <v>0</v>
      </c>
      <c r="BH41" s="181">
        <f t="shared" si="25"/>
        <v>0</v>
      </c>
      <c r="BI41" s="181">
        <f t="shared" si="25"/>
        <v>0</v>
      </c>
      <c r="BJ41" s="181">
        <f t="shared" si="25"/>
        <v>0</v>
      </c>
      <c r="BK41" s="181">
        <f t="shared" si="25"/>
        <v>0</v>
      </c>
      <c r="BL41" s="181">
        <f t="shared" si="25"/>
        <v>0</v>
      </c>
      <c r="BM41" s="181">
        <f t="shared" si="25"/>
        <v>0</v>
      </c>
      <c r="BN41" s="181">
        <f t="shared" si="25"/>
        <v>0</v>
      </c>
      <c r="BO41" s="181">
        <f t="shared" si="25"/>
        <v>0</v>
      </c>
      <c r="BP41" s="181">
        <f t="shared" si="25"/>
        <v>0</v>
      </c>
      <c r="BQ41" s="181">
        <f t="shared" si="25"/>
        <v>0</v>
      </c>
      <c r="BR41" s="181">
        <f t="shared" si="25"/>
        <v>0</v>
      </c>
      <c r="BS41" s="181">
        <f t="shared" si="25"/>
        <v>0</v>
      </c>
      <c r="BT41" s="181">
        <f t="shared" si="25"/>
        <v>0</v>
      </c>
      <c r="BU41" s="181">
        <f t="shared" si="25"/>
        <v>0</v>
      </c>
      <c r="BV41" s="181">
        <f t="shared" si="25"/>
        <v>0</v>
      </c>
      <c r="BW41" s="181">
        <f t="shared" si="25"/>
        <v>0</v>
      </c>
      <c r="BX41" s="181">
        <f t="shared" si="25"/>
        <v>0</v>
      </c>
      <c r="BY41" s="181">
        <f t="shared" ref="BY41:CP41" si="26">Opening_year_without_scheme_NOx_concentrations_in_mask+Forecast_year_without_scheme_NO2_concentrations_in_mask+Interpolation_without_scheme_NOx_concentrations_in_mask+Extrapolation_without_scheme_NOx_concentrations_in_mask</f>
        <v>0</v>
      </c>
      <c r="BZ41" s="181">
        <f t="shared" si="26"/>
        <v>0</v>
      </c>
      <c r="CA41" s="181">
        <f t="shared" si="26"/>
        <v>0</v>
      </c>
      <c r="CB41" s="181">
        <f t="shared" si="26"/>
        <v>0</v>
      </c>
      <c r="CC41" s="181">
        <f t="shared" si="26"/>
        <v>0</v>
      </c>
      <c r="CD41" s="181">
        <f t="shared" si="26"/>
        <v>0</v>
      </c>
      <c r="CE41" s="181">
        <f t="shared" si="26"/>
        <v>0</v>
      </c>
      <c r="CF41" s="181">
        <f t="shared" si="26"/>
        <v>0</v>
      </c>
      <c r="CG41" s="181">
        <f t="shared" si="26"/>
        <v>0</v>
      </c>
      <c r="CH41" s="181">
        <f t="shared" si="26"/>
        <v>0</v>
      </c>
      <c r="CI41" s="181">
        <f t="shared" si="26"/>
        <v>0</v>
      </c>
      <c r="CJ41" s="181">
        <f t="shared" si="26"/>
        <v>0</v>
      </c>
      <c r="CK41" s="181">
        <f t="shared" si="26"/>
        <v>0</v>
      </c>
      <c r="CL41" s="181">
        <f t="shared" si="26"/>
        <v>0</v>
      </c>
      <c r="CM41" s="181">
        <f t="shared" si="26"/>
        <v>0</v>
      </c>
      <c r="CN41" s="181">
        <f t="shared" si="26"/>
        <v>0</v>
      </c>
      <c r="CO41" s="181">
        <f t="shared" si="26"/>
        <v>0</v>
      </c>
      <c r="CP41" s="181">
        <f t="shared" si="26"/>
        <v>0</v>
      </c>
      <c r="CQ41" s="79" t="s">
        <v>16432</v>
      </c>
    </row>
    <row r="42" spans="1:95" ht="14" outlineLevel="1" x14ac:dyDescent="0.3">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row>
    <row r="43" spans="1:95" ht="15.5" outlineLevel="1" x14ac:dyDescent="0.35">
      <c r="A43" s="82"/>
      <c r="B43" s="82" t="s">
        <v>16433</v>
      </c>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row>
    <row r="44" spans="1:95" ht="14" outlineLevel="1" x14ac:dyDescent="0.3">
      <c r="A44" s="158"/>
      <c r="B44" s="158"/>
      <c r="C44" s="158"/>
      <c r="D44" s="158"/>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row>
    <row r="45" spans="1:95" ht="15.5" outlineLevel="1" x14ac:dyDescent="0.35">
      <c r="A45" s="158"/>
      <c r="B45" s="102"/>
      <c r="C45" s="83">
        <f>Opening_year</f>
        <v>2026</v>
      </c>
      <c r="D45" s="158"/>
      <c r="E45" s="158"/>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row>
    <row r="46" spans="1:95" ht="14.5" outlineLevel="1" x14ac:dyDescent="0.35">
      <c r="A46" s="158"/>
      <c r="B46" s="178" t="s">
        <v>16418</v>
      </c>
      <c r="C46" s="165">
        <f>Opening_year_with_scheme_NO2_concentrations_in</f>
        <v>0</v>
      </c>
      <c r="D46" s="79" t="s">
        <v>16434</v>
      </c>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row>
    <row r="47" spans="1:95" ht="15.5" outlineLevel="1" x14ac:dyDescent="0.35">
      <c r="A47" s="158"/>
      <c r="B47" s="102"/>
      <c r="C47" s="102"/>
      <c r="D47" s="102"/>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row>
    <row r="48" spans="1:95" ht="15.5" outlineLevel="1" x14ac:dyDescent="0.35">
      <c r="A48" s="158"/>
      <c r="B48" s="102"/>
      <c r="C48" s="83">
        <f>Forecast_year_in</f>
        <v>2040</v>
      </c>
      <c r="D48" s="158"/>
      <c r="E48" s="158"/>
      <c r="F48" s="158"/>
      <c r="G48" s="158"/>
      <c r="H48" s="158"/>
      <c r="I48" s="158"/>
      <c r="J48" s="158"/>
      <c r="K48" s="158"/>
      <c r="L48" s="158"/>
      <c r="M48" s="158"/>
      <c r="N48" s="158"/>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c r="AX48" s="158"/>
      <c r="AY48" s="158"/>
      <c r="AZ48" s="158"/>
      <c r="BA48" s="15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row>
    <row r="49" spans="1:95" ht="14.5" outlineLevel="1" x14ac:dyDescent="0.35">
      <c r="A49" s="158"/>
      <c r="B49" s="178" t="s">
        <v>16421</v>
      </c>
      <c r="C49" s="179">
        <f>Forecast_year_with_scheme_NO2_concentrations_in</f>
        <v>0</v>
      </c>
      <c r="D49" s="79" t="s">
        <v>16435</v>
      </c>
      <c r="E49" s="158"/>
      <c r="F49" s="158"/>
      <c r="G49" s="158"/>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8"/>
      <c r="AY49" s="158"/>
      <c r="AZ49" s="158"/>
      <c r="BA49" s="15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row>
    <row r="50" spans="1:95" ht="15.5" outlineLevel="1" x14ac:dyDescent="0.35">
      <c r="A50" s="158"/>
      <c r="B50" s="102"/>
      <c r="C50" s="102"/>
      <c r="D50" s="102"/>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row>
    <row r="51" spans="1:95" ht="14.5" outlineLevel="1" x14ac:dyDescent="0.35">
      <c r="A51" s="158"/>
      <c r="B51" s="178" t="s">
        <v>16424</v>
      </c>
      <c r="C51" s="182">
        <f>C49-C46</f>
        <v>0</v>
      </c>
      <c r="D51" s="103" t="s">
        <v>16436</v>
      </c>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row>
    <row r="52" spans="1:95" ht="14" outlineLevel="1" x14ac:dyDescent="0.3">
      <c r="A52" s="158"/>
      <c r="B52" s="158"/>
      <c r="C52" s="158"/>
      <c r="D52" s="158"/>
      <c r="E52" s="158"/>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row>
    <row r="53" spans="1:95" ht="14.5" outlineLevel="1" x14ac:dyDescent="0.35">
      <c r="A53" s="158"/>
      <c r="B53" s="158" t="s">
        <v>16250</v>
      </c>
      <c r="C53" s="158"/>
      <c r="D53" s="181"/>
      <c r="E53" s="181"/>
      <c r="F53" s="181"/>
      <c r="G53" s="181"/>
      <c r="H53" s="181"/>
      <c r="I53" s="181"/>
      <c r="J53" s="181"/>
      <c r="K53" s="181"/>
      <c r="L53" s="181"/>
      <c r="M53" s="181">
        <f>Opening_year_with_scheme_NOx_concentrations*Opening_year_mask</f>
        <v>0</v>
      </c>
      <c r="N53" s="181">
        <f>Opening_year_with_scheme_NOx_concentrations*Opening_year_mask</f>
        <v>0</v>
      </c>
      <c r="O53" s="181">
        <f t="shared" ref="O53:AI53" si="27">Opening_year_with_scheme_NOx_concentrations*Opening_year_mask</f>
        <v>0</v>
      </c>
      <c r="P53" s="181">
        <f t="shared" si="27"/>
        <v>0</v>
      </c>
      <c r="Q53" s="181">
        <f t="shared" si="27"/>
        <v>0</v>
      </c>
      <c r="R53" s="181">
        <f t="shared" si="27"/>
        <v>0</v>
      </c>
      <c r="S53" s="181">
        <f t="shared" si="27"/>
        <v>0</v>
      </c>
      <c r="T53" s="181">
        <f t="shared" si="27"/>
        <v>0</v>
      </c>
      <c r="U53" s="181">
        <f t="shared" si="27"/>
        <v>0</v>
      </c>
      <c r="V53" s="181">
        <f t="shared" si="27"/>
        <v>0</v>
      </c>
      <c r="W53" s="181">
        <f t="shared" si="27"/>
        <v>0</v>
      </c>
      <c r="X53" s="181">
        <f t="shared" si="27"/>
        <v>0</v>
      </c>
      <c r="Y53" s="181">
        <f t="shared" si="27"/>
        <v>0</v>
      </c>
      <c r="Z53" s="181">
        <f t="shared" si="27"/>
        <v>0</v>
      </c>
      <c r="AA53" s="181">
        <f t="shared" si="27"/>
        <v>0</v>
      </c>
      <c r="AB53" s="181">
        <f t="shared" si="27"/>
        <v>0</v>
      </c>
      <c r="AC53" s="181">
        <f t="shared" si="27"/>
        <v>0</v>
      </c>
      <c r="AD53" s="181">
        <f t="shared" si="27"/>
        <v>0</v>
      </c>
      <c r="AE53" s="181">
        <f t="shared" si="27"/>
        <v>0</v>
      </c>
      <c r="AF53" s="181">
        <f t="shared" si="27"/>
        <v>0</v>
      </c>
      <c r="AG53" s="181">
        <f t="shared" si="27"/>
        <v>0</v>
      </c>
      <c r="AH53" s="181">
        <f t="shared" si="27"/>
        <v>0</v>
      </c>
      <c r="AI53" s="181">
        <f t="shared" si="27"/>
        <v>0</v>
      </c>
      <c r="AJ53" s="181">
        <f t="shared" ref="AJ53:BO53" si="28">Opening_year_with_scheme_NOx_concentrations*Opening_year_mask</f>
        <v>0</v>
      </c>
      <c r="AK53" s="181">
        <f t="shared" si="28"/>
        <v>0</v>
      </c>
      <c r="AL53" s="181">
        <f t="shared" si="28"/>
        <v>0</v>
      </c>
      <c r="AM53" s="181">
        <f t="shared" si="28"/>
        <v>0</v>
      </c>
      <c r="AN53" s="181">
        <f t="shared" si="28"/>
        <v>0</v>
      </c>
      <c r="AO53" s="181">
        <f t="shared" si="28"/>
        <v>0</v>
      </c>
      <c r="AP53" s="181">
        <f t="shared" si="28"/>
        <v>0</v>
      </c>
      <c r="AQ53" s="181">
        <f t="shared" si="28"/>
        <v>0</v>
      </c>
      <c r="AR53" s="181">
        <f t="shared" si="28"/>
        <v>0</v>
      </c>
      <c r="AS53" s="181">
        <f t="shared" si="28"/>
        <v>0</v>
      </c>
      <c r="AT53" s="181">
        <f t="shared" si="28"/>
        <v>0</v>
      </c>
      <c r="AU53" s="181">
        <f t="shared" si="28"/>
        <v>0</v>
      </c>
      <c r="AV53" s="181">
        <f t="shared" si="28"/>
        <v>0</v>
      </c>
      <c r="AW53" s="181">
        <f t="shared" si="28"/>
        <v>0</v>
      </c>
      <c r="AX53" s="181">
        <f t="shared" si="28"/>
        <v>0</v>
      </c>
      <c r="AY53" s="181">
        <f t="shared" si="28"/>
        <v>0</v>
      </c>
      <c r="AZ53" s="181">
        <f t="shared" si="28"/>
        <v>0</v>
      </c>
      <c r="BA53" s="181">
        <f t="shared" si="28"/>
        <v>0</v>
      </c>
      <c r="BB53" s="181">
        <f t="shared" si="28"/>
        <v>0</v>
      </c>
      <c r="BC53" s="181">
        <f t="shared" si="28"/>
        <v>0</v>
      </c>
      <c r="BD53" s="181">
        <f t="shared" si="28"/>
        <v>0</v>
      </c>
      <c r="BE53" s="181">
        <f t="shared" si="28"/>
        <v>0</v>
      </c>
      <c r="BF53" s="181">
        <f t="shared" si="28"/>
        <v>0</v>
      </c>
      <c r="BG53" s="181">
        <f t="shared" si="28"/>
        <v>0</v>
      </c>
      <c r="BH53" s="181">
        <f t="shared" si="28"/>
        <v>0</v>
      </c>
      <c r="BI53" s="181">
        <f t="shared" si="28"/>
        <v>0</v>
      </c>
      <c r="BJ53" s="181">
        <f t="shared" si="28"/>
        <v>0</v>
      </c>
      <c r="BK53" s="181">
        <f t="shared" si="28"/>
        <v>0</v>
      </c>
      <c r="BL53" s="181">
        <f t="shared" si="28"/>
        <v>0</v>
      </c>
      <c r="BM53" s="181">
        <f t="shared" si="28"/>
        <v>0</v>
      </c>
      <c r="BN53" s="181">
        <f t="shared" si="28"/>
        <v>0</v>
      </c>
      <c r="BO53" s="181">
        <f t="shared" si="28"/>
        <v>0</v>
      </c>
      <c r="BP53" s="181">
        <f t="shared" ref="BP53:CP53" si="29">Opening_year_with_scheme_NOx_concentrations*Opening_year_mask</f>
        <v>0</v>
      </c>
      <c r="BQ53" s="181">
        <f t="shared" si="29"/>
        <v>0</v>
      </c>
      <c r="BR53" s="181">
        <f t="shared" si="29"/>
        <v>0</v>
      </c>
      <c r="BS53" s="181">
        <f t="shared" si="29"/>
        <v>0</v>
      </c>
      <c r="BT53" s="181">
        <f t="shared" si="29"/>
        <v>0</v>
      </c>
      <c r="BU53" s="181">
        <f t="shared" si="29"/>
        <v>0</v>
      </c>
      <c r="BV53" s="181">
        <f t="shared" si="29"/>
        <v>0</v>
      </c>
      <c r="BW53" s="181">
        <f t="shared" si="29"/>
        <v>0</v>
      </c>
      <c r="BX53" s="181">
        <f t="shared" si="29"/>
        <v>0</v>
      </c>
      <c r="BY53" s="181">
        <f t="shared" si="29"/>
        <v>0</v>
      </c>
      <c r="BZ53" s="181">
        <f t="shared" si="29"/>
        <v>0</v>
      </c>
      <c r="CA53" s="181">
        <f t="shared" si="29"/>
        <v>0</v>
      </c>
      <c r="CB53" s="181">
        <f t="shared" si="29"/>
        <v>0</v>
      </c>
      <c r="CC53" s="181">
        <f t="shared" si="29"/>
        <v>0</v>
      </c>
      <c r="CD53" s="181">
        <f t="shared" si="29"/>
        <v>0</v>
      </c>
      <c r="CE53" s="181">
        <f t="shared" si="29"/>
        <v>0</v>
      </c>
      <c r="CF53" s="181">
        <f t="shared" si="29"/>
        <v>0</v>
      </c>
      <c r="CG53" s="181">
        <f t="shared" si="29"/>
        <v>0</v>
      </c>
      <c r="CH53" s="181">
        <f t="shared" si="29"/>
        <v>0</v>
      </c>
      <c r="CI53" s="181">
        <f t="shared" si="29"/>
        <v>0</v>
      </c>
      <c r="CJ53" s="181">
        <f t="shared" si="29"/>
        <v>0</v>
      </c>
      <c r="CK53" s="181">
        <f t="shared" si="29"/>
        <v>0</v>
      </c>
      <c r="CL53" s="181">
        <f t="shared" si="29"/>
        <v>0</v>
      </c>
      <c r="CM53" s="181">
        <f t="shared" si="29"/>
        <v>0</v>
      </c>
      <c r="CN53" s="181">
        <f t="shared" si="29"/>
        <v>0</v>
      </c>
      <c r="CO53" s="181">
        <f t="shared" si="29"/>
        <v>0</v>
      </c>
      <c r="CP53" s="181">
        <f t="shared" si="29"/>
        <v>0</v>
      </c>
      <c r="CQ53" s="79" t="s">
        <v>16437</v>
      </c>
    </row>
    <row r="54" spans="1:95" ht="14.5" outlineLevel="1" x14ac:dyDescent="0.35">
      <c r="A54" s="158"/>
      <c r="B54" s="158" t="s">
        <v>16252</v>
      </c>
      <c r="C54" s="158"/>
      <c r="D54" s="181"/>
      <c r="E54" s="181"/>
      <c r="F54" s="181"/>
      <c r="G54" s="181"/>
      <c r="H54" s="181"/>
      <c r="I54" s="181"/>
      <c r="J54" s="181"/>
      <c r="K54" s="181"/>
      <c r="L54" s="181"/>
      <c r="M54" s="181">
        <f>Forecast_year_with_scheme_NO2_concentrations*Forecast_year_mask</f>
        <v>0</v>
      </c>
      <c r="N54" s="181">
        <f>Forecast_year_with_scheme_NO2_concentrations*Forecast_year_mask</f>
        <v>0</v>
      </c>
      <c r="O54" s="181">
        <f t="shared" ref="O54:AI54" si="30">Forecast_year_with_scheme_NO2_concentrations*Forecast_year_mask</f>
        <v>0</v>
      </c>
      <c r="P54" s="181">
        <f t="shared" si="30"/>
        <v>0</v>
      </c>
      <c r="Q54" s="181">
        <f t="shared" si="30"/>
        <v>0</v>
      </c>
      <c r="R54" s="181">
        <f t="shared" si="30"/>
        <v>0</v>
      </c>
      <c r="S54" s="181">
        <f t="shared" si="30"/>
        <v>0</v>
      </c>
      <c r="T54" s="181">
        <f t="shared" si="30"/>
        <v>0</v>
      </c>
      <c r="U54" s="181">
        <f t="shared" si="30"/>
        <v>0</v>
      </c>
      <c r="V54" s="181">
        <f t="shared" si="30"/>
        <v>0</v>
      </c>
      <c r="W54" s="181">
        <f t="shared" si="30"/>
        <v>0</v>
      </c>
      <c r="X54" s="181">
        <f t="shared" si="30"/>
        <v>0</v>
      </c>
      <c r="Y54" s="181">
        <f t="shared" si="30"/>
        <v>0</v>
      </c>
      <c r="Z54" s="181">
        <f t="shared" si="30"/>
        <v>0</v>
      </c>
      <c r="AA54" s="181">
        <f t="shared" si="30"/>
        <v>0</v>
      </c>
      <c r="AB54" s="181">
        <f t="shared" si="30"/>
        <v>0</v>
      </c>
      <c r="AC54" s="181">
        <f t="shared" si="30"/>
        <v>0</v>
      </c>
      <c r="AD54" s="181">
        <f t="shared" si="30"/>
        <v>0</v>
      </c>
      <c r="AE54" s="181">
        <f t="shared" si="30"/>
        <v>0</v>
      </c>
      <c r="AF54" s="181">
        <f t="shared" si="30"/>
        <v>0</v>
      </c>
      <c r="AG54" s="181">
        <f t="shared" si="30"/>
        <v>0</v>
      </c>
      <c r="AH54" s="181">
        <f t="shared" si="30"/>
        <v>0</v>
      </c>
      <c r="AI54" s="181">
        <f t="shared" si="30"/>
        <v>0</v>
      </c>
      <c r="AJ54" s="181">
        <f t="shared" ref="AJ54:BO54" si="31">Forecast_year_with_scheme_NO2_concentrations*Forecast_year_mask</f>
        <v>0</v>
      </c>
      <c r="AK54" s="181">
        <f t="shared" si="31"/>
        <v>0</v>
      </c>
      <c r="AL54" s="181">
        <f t="shared" si="31"/>
        <v>0</v>
      </c>
      <c r="AM54" s="181">
        <f t="shared" si="31"/>
        <v>0</v>
      </c>
      <c r="AN54" s="181">
        <f t="shared" si="31"/>
        <v>0</v>
      </c>
      <c r="AO54" s="181">
        <f t="shared" si="31"/>
        <v>0</v>
      </c>
      <c r="AP54" s="181">
        <f t="shared" si="31"/>
        <v>0</v>
      </c>
      <c r="AQ54" s="181">
        <f t="shared" si="31"/>
        <v>0</v>
      </c>
      <c r="AR54" s="181">
        <f t="shared" si="31"/>
        <v>0</v>
      </c>
      <c r="AS54" s="181">
        <f t="shared" si="31"/>
        <v>0</v>
      </c>
      <c r="AT54" s="181">
        <f t="shared" si="31"/>
        <v>0</v>
      </c>
      <c r="AU54" s="181">
        <f t="shared" si="31"/>
        <v>0</v>
      </c>
      <c r="AV54" s="181">
        <f t="shared" si="31"/>
        <v>0</v>
      </c>
      <c r="AW54" s="181">
        <f t="shared" si="31"/>
        <v>0</v>
      </c>
      <c r="AX54" s="181">
        <f t="shared" si="31"/>
        <v>0</v>
      </c>
      <c r="AY54" s="181">
        <f t="shared" si="31"/>
        <v>0</v>
      </c>
      <c r="AZ54" s="181">
        <f t="shared" si="31"/>
        <v>0</v>
      </c>
      <c r="BA54" s="181">
        <f t="shared" si="31"/>
        <v>0</v>
      </c>
      <c r="BB54" s="181">
        <f t="shared" si="31"/>
        <v>0</v>
      </c>
      <c r="BC54" s="181">
        <f t="shared" si="31"/>
        <v>0</v>
      </c>
      <c r="BD54" s="181">
        <f t="shared" si="31"/>
        <v>0</v>
      </c>
      <c r="BE54" s="181">
        <f t="shared" si="31"/>
        <v>0</v>
      </c>
      <c r="BF54" s="181">
        <f t="shared" si="31"/>
        <v>0</v>
      </c>
      <c r="BG54" s="181">
        <f t="shared" si="31"/>
        <v>0</v>
      </c>
      <c r="BH54" s="181">
        <f t="shared" si="31"/>
        <v>0</v>
      </c>
      <c r="BI54" s="181">
        <f t="shared" si="31"/>
        <v>0</v>
      </c>
      <c r="BJ54" s="181">
        <f t="shared" si="31"/>
        <v>0</v>
      </c>
      <c r="BK54" s="181">
        <f t="shared" si="31"/>
        <v>0</v>
      </c>
      <c r="BL54" s="181">
        <f t="shared" si="31"/>
        <v>0</v>
      </c>
      <c r="BM54" s="181">
        <f t="shared" si="31"/>
        <v>0</v>
      </c>
      <c r="BN54" s="181">
        <f t="shared" si="31"/>
        <v>0</v>
      </c>
      <c r="BO54" s="181">
        <f t="shared" si="31"/>
        <v>0</v>
      </c>
      <c r="BP54" s="181">
        <f t="shared" ref="BP54:CP54" si="32">Forecast_year_with_scheme_NO2_concentrations*Forecast_year_mask</f>
        <v>0</v>
      </c>
      <c r="BQ54" s="181">
        <f t="shared" si="32"/>
        <v>0</v>
      </c>
      <c r="BR54" s="181">
        <f t="shared" si="32"/>
        <v>0</v>
      </c>
      <c r="BS54" s="181">
        <f t="shared" si="32"/>
        <v>0</v>
      </c>
      <c r="BT54" s="181">
        <f t="shared" si="32"/>
        <v>0</v>
      </c>
      <c r="BU54" s="181">
        <f t="shared" si="32"/>
        <v>0</v>
      </c>
      <c r="BV54" s="181">
        <f t="shared" si="32"/>
        <v>0</v>
      </c>
      <c r="BW54" s="181">
        <f t="shared" si="32"/>
        <v>0</v>
      </c>
      <c r="BX54" s="181">
        <f t="shared" si="32"/>
        <v>0</v>
      </c>
      <c r="BY54" s="181">
        <f t="shared" si="32"/>
        <v>0</v>
      </c>
      <c r="BZ54" s="181">
        <f t="shared" si="32"/>
        <v>0</v>
      </c>
      <c r="CA54" s="181">
        <f t="shared" si="32"/>
        <v>0</v>
      </c>
      <c r="CB54" s="181">
        <f t="shared" si="32"/>
        <v>0</v>
      </c>
      <c r="CC54" s="181">
        <f t="shared" si="32"/>
        <v>0</v>
      </c>
      <c r="CD54" s="181">
        <f t="shared" si="32"/>
        <v>0</v>
      </c>
      <c r="CE54" s="181">
        <f t="shared" si="32"/>
        <v>0</v>
      </c>
      <c r="CF54" s="181">
        <f t="shared" si="32"/>
        <v>0</v>
      </c>
      <c r="CG54" s="181">
        <f t="shared" si="32"/>
        <v>0</v>
      </c>
      <c r="CH54" s="181">
        <f t="shared" si="32"/>
        <v>0</v>
      </c>
      <c r="CI54" s="181">
        <f t="shared" si="32"/>
        <v>0</v>
      </c>
      <c r="CJ54" s="181">
        <f t="shared" si="32"/>
        <v>0</v>
      </c>
      <c r="CK54" s="181">
        <f t="shared" si="32"/>
        <v>0</v>
      </c>
      <c r="CL54" s="181">
        <f t="shared" si="32"/>
        <v>0</v>
      </c>
      <c r="CM54" s="181">
        <f t="shared" si="32"/>
        <v>0</v>
      </c>
      <c r="CN54" s="181">
        <f t="shared" si="32"/>
        <v>0</v>
      </c>
      <c r="CO54" s="181">
        <f t="shared" si="32"/>
        <v>0</v>
      </c>
      <c r="CP54" s="181">
        <f t="shared" si="32"/>
        <v>0</v>
      </c>
      <c r="CQ54" s="79" t="s">
        <v>16438</v>
      </c>
    </row>
    <row r="55" spans="1:95" ht="14.5" outlineLevel="1" x14ac:dyDescent="0.35">
      <c r="A55" s="158"/>
      <c r="B55" s="158" t="s">
        <v>16410</v>
      </c>
      <c r="C55" s="158"/>
      <c r="D55" s="181"/>
      <c r="E55" s="181"/>
      <c r="F55" s="181"/>
      <c r="G55" s="181"/>
      <c r="H55" s="181"/>
      <c r="I55" s="181"/>
      <c r="J55" s="181"/>
      <c r="K55" s="181"/>
      <c r="L55" s="181"/>
      <c r="M55" s="181">
        <f>(Opening_year_with_scheme_NOx_concentrations+(Difference_with_scheme_NO2_concentrations)*(year-Opening_year)/(Interpolation_period_length))*Interpolation_mask</f>
        <v>0</v>
      </c>
      <c r="N55" s="181">
        <f>(Opening_year_with_scheme_NOx_concentrations+(Difference_with_scheme_NO2_concentrations)*(year-Opening_year)/(Interpolation_period_length))*Interpolation_mask</f>
        <v>0</v>
      </c>
      <c r="O55" s="181">
        <f t="shared" ref="O55:AI55" si="33">(Opening_year_with_scheme_NOx_concentrations+(Difference_with_scheme_NO2_concentrations)*(year-Opening_year)/(Interpolation_period_length))*Interpolation_mask</f>
        <v>0</v>
      </c>
      <c r="P55" s="181">
        <f t="shared" si="33"/>
        <v>0</v>
      </c>
      <c r="Q55" s="181">
        <f t="shared" si="33"/>
        <v>0</v>
      </c>
      <c r="R55" s="181">
        <f t="shared" si="33"/>
        <v>0</v>
      </c>
      <c r="S55" s="181">
        <f t="shared" si="33"/>
        <v>0</v>
      </c>
      <c r="T55" s="181">
        <f t="shared" si="33"/>
        <v>0</v>
      </c>
      <c r="U55" s="181">
        <f t="shared" si="33"/>
        <v>0</v>
      </c>
      <c r="V55" s="181">
        <f t="shared" si="33"/>
        <v>0</v>
      </c>
      <c r="W55" s="181">
        <f t="shared" si="33"/>
        <v>0</v>
      </c>
      <c r="X55" s="181">
        <f t="shared" si="33"/>
        <v>0</v>
      </c>
      <c r="Y55" s="181">
        <f t="shared" si="33"/>
        <v>0</v>
      </c>
      <c r="Z55" s="181">
        <f t="shared" si="33"/>
        <v>0</v>
      </c>
      <c r="AA55" s="181">
        <f t="shared" si="33"/>
        <v>0</v>
      </c>
      <c r="AB55" s="181">
        <f t="shared" si="33"/>
        <v>0</v>
      </c>
      <c r="AC55" s="181">
        <f t="shared" si="33"/>
        <v>0</v>
      </c>
      <c r="AD55" s="181">
        <f t="shared" si="33"/>
        <v>0</v>
      </c>
      <c r="AE55" s="181">
        <f t="shared" si="33"/>
        <v>0</v>
      </c>
      <c r="AF55" s="181">
        <f t="shared" si="33"/>
        <v>0</v>
      </c>
      <c r="AG55" s="181">
        <f t="shared" si="33"/>
        <v>0</v>
      </c>
      <c r="AH55" s="181">
        <f t="shared" si="33"/>
        <v>0</v>
      </c>
      <c r="AI55" s="181">
        <f t="shared" si="33"/>
        <v>0</v>
      </c>
      <c r="AJ55" s="181">
        <f t="shared" ref="AJ55:BO55" si="34">(Opening_year_with_scheme_NOx_concentrations+(Difference_with_scheme_NO2_concentrations)*(year-Opening_year)/(Interpolation_period_length))*Interpolation_mask</f>
        <v>0</v>
      </c>
      <c r="AK55" s="181">
        <f t="shared" si="34"/>
        <v>0</v>
      </c>
      <c r="AL55" s="181">
        <f t="shared" si="34"/>
        <v>0</v>
      </c>
      <c r="AM55" s="181">
        <f t="shared" si="34"/>
        <v>0</v>
      </c>
      <c r="AN55" s="181">
        <f t="shared" si="34"/>
        <v>0</v>
      </c>
      <c r="AO55" s="181">
        <f t="shared" si="34"/>
        <v>0</v>
      </c>
      <c r="AP55" s="181">
        <f t="shared" si="34"/>
        <v>0</v>
      </c>
      <c r="AQ55" s="181">
        <f t="shared" si="34"/>
        <v>0</v>
      </c>
      <c r="AR55" s="181">
        <f t="shared" si="34"/>
        <v>0</v>
      </c>
      <c r="AS55" s="181">
        <f t="shared" si="34"/>
        <v>0</v>
      </c>
      <c r="AT55" s="181">
        <f t="shared" si="34"/>
        <v>0</v>
      </c>
      <c r="AU55" s="181">
        <f t="shared" si="34"/>
        <v>0</v>
      </c>
      <c r="AV55" s="181">
        <f t="shared" si="34"/>
        <v>0</v>
      </c>
      <c r="AW55" s="181">
        <f t="shared" si="34"/>
        <v>0</v>
      </c>
      <c r="AX55" s="181">
        <f t="shared" si="34"/>
        <v>0</v>
      </c>
      <c r="AY55" s="181">
        <f t="shared" si="34"/>
        <v>0</v>
      </c>
      <c r="AZ55" s="181">
        <f t="shared" si="34"/>
        <v>0</v>
      </c>
      <c r="BA55" s="181">
        <f t="shared" si="34"/>
        <v>0</v>
      </c>
      <c r="BB55" s="181">
        <f t="shared" si="34"/>
        <v>0</v>
      </c>
      <c r="BC55" s="181">
        <f t="shared" si="34"/>
        <v>0</v>
      </c>
      <c r="BD55" s="181">
        <f t="shared" si="34"/>
        <v>0</v>
      </c>
      <c r="BE55" s="181">
        <f t="shared" si="34"/>
        <v>0</v>
      </c>
      <c r="BF55" s="181">
        <f t="shared" si="34"/>
        <v>0</v>
      </c>
      <c r="BG55" s="181">
        <f t="shared" si="34"/>
        <v>0</v>
      </c>
      <c r="BH55" s="181">
        <f t="shared" si="34"/>
        <v>0</v>
      </c>
      <c r="BI55" s="181">
        <f t="shared" si="34"/>
        <v>0</v>
      </c>
      <c r="BJ55" s="181">
        <f t="shared" si="34"/>
        <v>0</v>
      </c>
      <c r="BK55" s="181">
        <f t="shared" si="34"/>
        <v>0</v>
      </c>
      <c r="BL55" s="181">
        <f t="shared" si="34"/>
        <v>0</v>
      </c>
      <c r="BM55" s="181">
        <f t="shared" si="34"/>
        <v>0</v>
      </c>
      <c r="BN55" s="181">
        <f t="shared" si="34"/>
        <v>0</v>
      </c>
      <c r="BO55" s="181">
        <f t="shared" si="34"/>
        <v>0</v>
      </c>
      <c r="BP55" s="181">
        <f t="shared" ref="BP55:CP55" si="35">(Opening_year_with_scheme_NOx_concentrations+(Difference_with_scheme_NO2_concentrations)*(year-Opening_year)/(Interpolation_period_length))*Interpolation_mask</f>
        <v>0</v>
      </c>
      <c r="BQ55" s="181">
        <f t="shared" si="35"/>
        <v>0</v>
      </c>
      <c r="BR55" s="181">
        <f t="shared" si="35"/>
        <v>0</v>
      </c>
      <c r="BS55" s="181">
        <f t="shared" si="35"/>
        <v>0</v>
      </c>
      <c r="BT55" s="181">
        <f t="shared" si="35"/>
        <v>0</v>
      </c>
      <c r="BU55" s="181">
        <f t="shared" si="35"/>
        <v>0</v>
      </c>
      <c r="BV55" s="181">
        <f t="shared" si="35"/>
        <v>0</v>
      </c>
      <c r="BW55" s="181">
        <f t="shared" si="35"/>
        <v>0</v>
      </c>
      <c r="BX55" s="181">
        <f t="shared" si="35"/>
        <v>0</v>
      </c>
      <c r="BY55" s="181">
        <f t="shared" si="35"/>
        <v>0</v>
      </c>
      <c r="BZ55" s="181">
        <f t="shared" si="35"/>
        <v>0</v>
      </c>
      <c r="CA55" s="181">
        <f t="shared" si="35"/>
        <v>0</v>
      </c>
      <c r="CB55" s="181">
        <f t="shared" si="35"/>
        <v>0</v>
      </c>
      <c r="CC55" s="181">
        <f t="shared" si="35"/>
        <v>0</v>
      </c>
      <c r="CD55" s="181">
        <f t="shared" si="35"/>
        <v>0</v>
      </c>
      <c r="CE55" s="181">
        <f t="shared" si="35"/>
        <v>0</v>
      </c>
      <c r="CF55" s="181">
        <f t="shared" si="35"/>
        <v>0</v>
      </c>
      <c r="CG55" s="181">
        <f t="shared" si="35"/>
        <v>0</v>
      </c>
      <c r="CH55" s="181">
        <f t="shared" si="35"/>
        <v>0</v>
      </c>
      <c r="CI55" s="181">
        <f t="shared" si="35"/>
        <v>0</v>
      </c>
      <c r="CJ55" s="181">
        <f t="shared" si="35"/>
        <v>0</v>
      </c>
      <c r="CK55" s="181">
        <f t="shared" si="35"/>
        <v>0</v>
      </c>
      <c r="CL55" s="181">
        <f t="shared" si="35"/>
        <v>0</v>
      </c>
      <c r="CM55" s="181">
        <f t="shared" si="35"/>
        <v>0</v>
      </c>
      <c r="CN55" s="181">
        <f t="shared" si="35"/>
        <v>0</v>
      </c>
      <c r="CO55" s="181">
        <f t="shared" si="35"/>
        <v>0</v>
      </c>
      <c r="CP55" s="181">
        <f t="shared" si="35"/>
        <v>0</v>
      </c>
      <c r="CQ55" s="79" t="s">
        <v>16439</v>
      </c>
    </row>
    <row r="56" spans="1:95" ht="14.5" outlineLevel="1" x14ac:dyDescent="0.35">
      <c r="A56" s="158"/>
      <c r="B56" s="158" t="s">
        <v>16412</v>
      </c>
      <c r="C56" s="158"/>
      <c r="D56" s="181"/>
      <c r="E56" s="181"/>
      <c r="F56" s="181"/>
      <c r="G56" s="181"/>
      <c r="H56" s="181"/>
      <c r="I56" s="181"/>
      <c r="J56" s="181"/>
      <c r="K56" s="181"/>
      <c r="L56" s="181"/>
      <c r="M56" s="181">
        <f>Forecast_year_with_scheme_NO2_concentrations*Extrapolation_mask</f>
        <v>0</v>
      </c>
      <c r="N56" s="181">
        <f t="shared" ref="N56:AI56" si="36">Forecast_year_with_scheme_NO2_concentrations*Extrapolation_mask</f>
        <v>0</v>
      </c>
      <c r="O56" s="181">
        <f t="shared" si="36"/>
        <v>0</v>
      </c>
      <c r="P56" s="181">
        <f t="shared" si="36"/>
        <v>0</v>
      </c>
      <c r="Q56" s="181">
        <f t="shared" si="36"/>
        <v>0</v>
      </c>
      <c r="R56" s="181">
        <f t="shared" si="36"/>
        <v>0</v>
      </c>
      <c r="S56" s="181">
        <f t="shared" si="36"/>
        <v>0</v>
      </c>
      <c r="T56" s="181">
        <f t="shared" si="36"/>
        <v>0</v>
      </c>
      <c r="U56" s="181">
        <f t="shared" si="36"/>
        <v>0</v>
      </c>
      <c r="V56" s="181">
        <f t="shared" si="36"/>
        <v>0</v>
      </c>
      <c r="W56" s="181">
        <f t="shared" si="36"/>
        <v>0</v>
      </c>
      <c r="X56" s="181">
        <f t="shared" si="36"/>
        <v>0</v>
      </c>
      <c r="Y56" s="181">
        <f t="shared" si="36"/>
        <v>0</v>
      </c>
      <c r="Z56" s="181">
        <f t="shared" si="36"/>
        <v>0</v>
      </c>
      <c r="AA56" s="181">
        <f t="shared" si="36"/>
        <v>0</v>
      </c>
      <c r="AB56" s="181">
        <f t="shared" si="36"/>
        <v>0</v>
      </c>
      <c r="AC56" s="181">
        <f t="shared" si="36"/>
        <v>0</v>
      </c>
      <c r="AD56" s="181">
        <f t="shared" si="36"/>
        <v>0</v>
      </c>
      <c r="AE56" s="181">
        <f t="shared" si="36"/>
        <v>0</v>
      </c>
      <c r="AF56" s="181">
        <f t="shared" si="36"/>
        <v>0</v>
      </c>
      <c r="AG56" s="181">
        <f t="shared" si="36"/>
        <v>0</v>
      </c>
      <c r="AH56" s="181">
        <f t="shared" si="36"/>
        <v>0</v>
      </c>
      <c r="AI56" s="181">
        <f t="shared" si="36"/>
        <v>0</v>
      </c>
      <c r="AJ56" s="181">
        <f t="shared" ref="AJ56:BO56" si="37">Forecast_year_with_scheme_NO2_concentrations*Extrapolation_mask</f>
        <v>0</v>
      </c>
      <c r="AK56" s="181">
        <f t="shared" si="37"/>
        <v>0</v>
      </c>
      <c r="AL56" s="181">
        <f t="shared" si="37"/>
        <v>0</v>
      </c>
      <c r="AM56" s="181">
        <f t="shared" si="37"/>
        <v>0</v>
      </c>
      <c r="AN56" s="181">
        <f t="shared" si="37"/>
        <v>0</v>
      </c>
      <c r="AO56" s="181">
        <f t="shared" si="37"/>
        <v>0</v>
      </c>
      <c r="AP56" s="181">
        <f t="shared" si="37"/>
        <v>0</v>
      </c>
      <c r="AQ56" s="181">
        <f t="shared" si="37"/>
        <v>0</v>
      </c>
      <c r="AR56" s="181">
        <f t="shared" si="37"/>
        <v>0</v>
      </c>
      <c r="AS56" s="181">
        <f t="shared" si="37"/>
        <v>0</v>
      </c>
      <c r="AT56" s="181">
        <f t="shared" si="37"/>
        <v>0</v>
      </c>
      <c r="AU56" s="181">
        <f t="shared" si="37"/>
        <v>0</v>
      </c>
      <c r="AV56" s="181">
        <f t="shared" si="37"/>
        <v>0</v>
      </c>
      <c r="AW56" s="181">
        <f t="shared" si="37"/>
        <v>0</v>
      </c>
      <c r="AX56" s="181">
        <f t="shared" si="37"/>
        <v>0</v>
      </c>
      <c r="AY56" s="181">
        <f t="shared" si="37"/>
        <v>0</v>
      </c>
      <c r="AZ56" s="181">
        <f t="shared" si="37"/>
        <v>0</v>
      </c>
      <c r="BA56" s="181">
        <f t="shared" si="37"/>
        <v>0</v>
      </c>
      <c r="BB56" s="181">
        <f t="shared" si="37"/>
        <v>0</v>
      </c>
      <c r="BC56" s="181">
        <f t="shared" si="37"/>
        <v>0</v>
      </c>
      <c r="BD56" s="181">
        <f t="shared" si="37"/>
        <v>0</v>
      </c>
      <c r="BE56" s="181">
        <f t="shared" si="37"/>
        <v>0</v>
      </c>
      <c r="BF56" s="181">
        <f t="shared" si="37"/>
        <v>0</v>
      </c>
      <c r="BG56" s="181">
        <f t="shared" si="37"/>
        <v>0</v>
      </c>
      <c r="BH56" s="181">
        <f t="shared" si="37"/>
        <v>0</v>
      </c>
      <c r="BI56" s="181">
        <f t="shared" si="37"/>
        <v>0</v>
      </c>
      <c r="BJ56" s="181">
        <f t="shared" si="37"/>
        <v>0</v>
      </c>
      <c r="BK56" s="181">
        <f t="shared" si="37"/>
        <v>0</v>
      </c>
      <c r="BL56" s="181">
        <f t="shared" si="37"/>
        <v>0</v>
      </c>
      <c r="BM56" s="181">
        <f t="shared" si="37"/>
        <v>0</v>
      </c>
      <c r="BN56" s="181">
        <f t="shared" si="37"/>
        <v>0</v>
      </c>
      <c r="BO56" s="181">
        <f t="shared" si="37"/>
        <v>0</v>
      </c>
      <c r="BP56" s="181">
        <f t="shared" ref="BP56:CP56" si="38">Forecast_year_with_scheme_NO2_concentrations*Extrapolation_mask</f>
        <v>0</v>
      </c>
      <c r="BQ56" s="181">
        <f t="shared" si="38"/>
        <v>0</v>
      </c>
      <c r="BR56" s="181">
        <f t="shared" si="38"/>
        <v>0</v>
      </c>
      <c r="BS56" s="181">
        <f t="shared" si="38"/>
        <v>0</v>
      </c>
      <c r="BT56" s="181">
        <f t="shared" si="38"/>
        <v>0</v>
      </c>
      <c r="BU56" s="181">
        <f t="shared" si="38"/>
        <v>0</v>
      </c>
      <c r="BV56" s="181">
        <f t="shared" si="38"/>
        <v>0</v>
      </c>
      <c r="BW56" s="181">
        <f t="shared" si="38"/>
        <v>0</v>
      </c>
      <c r="BX56" s="181">
        <f t="shared" si="38"/>
        <v>0</v>
      </c>
      <c r="BY56" s="181">
        <f t="shared" si="38"/>
        <v>0</v>
      </c>
      <c r="BZ56" s="181">
        <f t="shared" si="38"/>
        <v>0</v>
      </c>
      <c r="CA56" s="181">
        <f t="shared" si="38"/>
        <v>0</v>
      </c>
      <c r="CB56" s="181">
        <f t="shared" si="38"/>
        <v>0</v>
      </c>
      <c r="CC56" s="181">
        <f t="shared" si="38"/>
        <v>0</v>
      </c>
      <c r="CD56" s="181">
        <f t="shared" si="38"/>
        <v>0</v>
      </c>
      <c r="CE56" s="181">
        <f t="shared" si="38"/>
        <v>0</v>
      </c>
      <c r="CF56" s="181">
        <f t="shared" si="38"/>
        <v>0</v>
      </c>
      <c r="CG56" s="181">
        <f t="shared" si="38"/>
        <v>0</v>
      </c>
      <c r="CH56" s="181">
        <f t="shared" si="38"/>
        <v>0</v>
      </c>
      <c r="CI56" s="181">
        <f t="shared" si="38"/>
        <v>0</v>
      </c>
      <c r="CJ56" s="181">
        <f t="shared" si="38"/>
        <v>0</v>
      </c>
      <c r="CK56" s="181">
        <f t="shared" si="38"/>
        <v>0</v>
      </c>
      <c r="CL56" s="181">
        <f t="shared" si="38"/>
        <v>0</v>
      </c>
      <c r="CM56" s="181">
        <f t="shared" si="38"/>
        <v>0</v>
      </c>
      <c r="CN56" s="181">
        <f t="shared" si="38"/>
        <v>0</v>
      </c>
      <c r="CO56" s="181">
        <f t="shared" si="38"/>
        <v>0</v>
      </c>
      <c r="CP56" s="181">
        <f t="shared" si="38"/>
        <v>0</v>
      </c>
      <c r="CQ56" s="79" t="s">
        <v>16440</v>
      </c>
    </row>
    <row r="57" spans="1:95" ht="14.5" outlineLevel="1" x14ac:dyDescent="0.35">
      <c r="A57" s="158"/>
      <c r="B57" s="158" t="s">
        <v>16431</v>
      </c>
      <c r="C57" s="158"/>
      <c r="D57" s="181"/>
      <c r="E57" s="181"/>
      <c r="F57" s="181"/>
      <c r="G57" s="181"/>
      <c r="H57" s="181"/>
      <c r="I57" s="181"/>
      <c r="J57" s="181"/>
      <c r="K57" s="181"/>
      <c r="L57" s="181"/>
      <c r="M57" s="181">
        <f>Opening_year_with_scheme_NOx_concentrations_mask+Forecast_year_with_scheme_NO2_concentrations_mask+Interpolation_with_scheme_NOx_concentrations_mask+Extrapolation_with_scheme_NOx_concentrations_mask</f>
        <v>0</v>
      </c>
      <c r="N57" s="181">
        <f>Opening_year_with_scheme_NOx_concentrations_mask+Forecast_year_with_scheme_NO2_concentrations_mask+Interpolation_with_scheme_NOx_concentrations_mask+Extrapolation_with_scheme_NOx_concentrations_mask</f>
        <v>0</v>
      </c>
      <c r="O57" s="181">
        <f t="shared" ref="O57:AI57" si="39">Opening_year_with_scheme_NOx_concentrations_mask+Forecast_year_with_scheme_NO2_concentrations_mask+Interpolation_with_scheme_NOx_concentrations_mask+Extrapolation_with_scheme_NOx_concentrations_mask</f>
        <v>0</v>
      </c>
      <c r="P57" s="181">
        <f t="shared" si="39"/>
        <v>0</v>
      </c>
      <c r="Q57" s="181">
        <f t="shared" si="39"/>
        <v>0</v>
      </c>
      <c r="R57" s="181">
        <f t="shared" si="39"/>
        <v>0</v>
      </c>
      <c r="S57" s="181">
        <f t="shared" si="39"/>
        <v>0</v>
      </c>
      <c r="T57" s="181">
        <f t="shared" si="39"/>
        <v>0</v>
      </c>
      <c r="U57" s="181">
        <f t="shared" si="39"/>
        <v>0</v>
      </c>
      <c r="V57" s="181">
        <f t="shared" si="39"/>
        <v>0</v>
      </c>
      <c r="W57" s="181">
        <f t="shared" si="39"/>
        <v>0</v>
      </c>
      <c r="X57" s="181">
        <f t="shared" si="39"/>
        <v>0</v>
      </c>
      <c r="Y57" s="181">
        <f t="shared" si="39"/>
        <v>0</v>
      </c>
      <c r="Z57" s="181">
        <f t="shared" si="39"/>
        <v>0</v>
      </c>
      <c r="AA57" s="181">
        <f t="shared" si="39"/>
        <v>0</v>
      </c>
      <c r="AB57" s="181">
        <f t="shared" si="39"/>
        <v>0</v>
      </c>
      <c r="AC57" s="181">
        <f t="shared" si="39"/>
        <v>0</v>
      </c>
      <c r="AD57" s="181">
        <f t="shared" si="39"/>
        <v>0</v>
      </c>
      <c r="AE57" s="181">
        <f t="shared" si="39"/>
        <v>0</v>
      </c>
      <c r="AF57" s="181">
        <f t="shared" si="39"/>
        <v>0</v>
      </c>
      <c r="AG57" s="181">
        <f t="shared" si="39"/>
        <v>0</v>
      </c>
      <c r="AH57" s="181">
        <f t="shared" si="39"/>
        <v>0</v>
      </c>
      <c r="AI57" s="181">
        <f t="shared" si="39"/>
        <v>0</v>
      </c>
      <c r="AJ57" s="181">
        <f t="shared" ref="AJ57:BO57" si="40">Opening_year_with_scheme_NOx_concentrations_mask+Forecast_year_with_scheme_NO2_concentrations_mask+Interpolation_with_scheme_NOx_concentrations_mask+Extrapolation_with_scheme_NOx_concentrations_mask</f>
        <v>0</v>
      </c>
      <c r="AK57" s="181">
        <f t="shared" si="40"/>
        <v>0</v>
      </c>
      <c r="AL57" s="181">
        <f t="shared" si="40"/>
        <v>0</v>
      </c>
      <c r="AM57" s="181">
        <f t="shared" si="40"/>
        <v>0</v>
      </c>
      <c r="AN57" s="181">
        <f t="shared" si="40"/>
        <v>0</v>
      </c>
      <c r="AO57" s="181">
        <f t="shared" si="40"/>
        <v>0</v>
      </c>
      <c r="AP57" s="181">
        <f t="shared" si="40"/>
        <v>0</v>
      </c>
      <c r="AQ57" s="181">
        <f t="shared" si="40"/>
        <v>0</v>
      </c>
      <c r="AR57" s="181">
        <f t="shared" si="40"/>
        <v>0</v>
      </c>
      <c r="AS57" s="181">
        <f t="shared" si="40"/>
        <v>0</v>
      </c>
      <c r="AT57" s="181">
        <f t="shared" si="40"/>
        <v>0</v>
      </c>
      <c r="AU57" s="181">
        <f t="shared" si="40"/>
        <v>0</v>
      </c>
      <c r="AV57" s="181">
        <f t="shared" si="40"/>
        <v>0</v>
      </c>
      <c r="AW57" s="181">
        <f t="shared" si="40"/>
        <v>0</v>
      </c>
      <c r="AX57" s="181">
        <f t="shared" si="40"/>
        <v>0</v>
      </c>
      <c r="AY57" s="181">
        <f t="shared" si="40"/>
        <v>0</v>
      </c>
      <c r="AZ57" s="181">
        <f t="shared" si="40"/>
        <v>0</v>
      </c>
      <c r="BA57" s="181">
        <f t="shared" si="40"/>
        <v>0</v>
      </c>
      <c r="BB57" s="181">
        <f t="shared" si="40"/>
        <v>0</v>
      </c>
      <c r="BC57" s="181">
        <f t="shared" si="40"/>
        <v>0</v>
      </c>
      <c r="BD57" s="181">
        <f t="shared" si="40"/>
        <v>0</v>
      </c>
      <c r="BE57" s="181">
        <f t="shared" si="40"/>
        <v>0</v>
      </c>
      <c r="BF57" s="181">
        <f t="shared" si="40"/>
        <v>0</v>
      </c>
      <c r="BG57" s="181">
        <f t="shared" si="40"/>
        <v>0</v>
      </c>
      <c r="BH57" s="181">
        <f t="shared" si="40"/>
        <v>0</v>
      </c>
      <c r="BI57" s="181">
        <f t="shared" si="40"/>
        <v>0</v>
      </c>
      <c r="BJ57" s="181">
        <f t="shared" si="40"/>
        <v>0</v>
      </c>
      <c r="BK57" s="181">
        <f t="shared" si="40"/>
        <v>0</v>
      </c>
      <c r="BL57" s="181">
        <f t="shared" si="40"/>
        <v>0</v>
      </c>
      <c r="BM57" s="181">
        <f t="shared" si="40"/>
        <v>0</v>
      </c>
      <c r="BN57" s="181">
        <f t="shared" si="40"/>
        <v>0</v>
      </c>
      <c r="BO57" s="181">
        <f t="shared" si="40"/>
        <v>0</v>
      </c>
      <c r="BP57" s="181">
        <f t="shared" ref="BP57:CP57" si="41">Opening_year_with_scheme_NOx_concentrations_mask+Forecast_year_with_scheme_NO2_concentrations_mask+Interpolation_with_scheme_NOx_concentrations_mask+Extrapolation_with_scheme_NOx_concentrations_mask</f>
        <v>0</v>
      </c>
      <c r="BQ57" s="181">
        <f t="shared" si="41"/>
        <v>0</v>
      </c>
      <c r="BR57" s="181">
        <f t="shared" si="41"/>
        <v>0</v>
      </c>
      <c r="BS57" s="181">
        <f t="shared" si="41"/>
        <v>0</v>
      </c>
      <c r="BT57" s="181">
        <f t="shared" si="41"/>
        <v>0</v>
      </c>
      <c r="BU57" s="181">
        <f t="shared" si="41"/>
        <v>0</v>
      </c>
      <c r="BV57" s="181">
        <f t="shared" si="41"/>
        <v>0</v>
      </c>
      <c r="BW57" s="181">
        <f t="shared" si="41"/>
        <v>0</v>
      </c>
      <c r="BX57" s="181">
        <f t="shared" si="41"/>
        <v>0</v>
      </c>
      <c r="BY57" s="181">
        <f t="shared" si="41"/>
        <v>0</v>
      </c>
      <c r="BZ57" s="181">
        <f t="shared" si="41"/>
        <v>0</v>
      </c>
      <c r="CA57" s="181">
        <f t="shared" si="41"/>
        <v>0</v>
      </c>
      <c r="CB57" s="181">
        <f t="shared" si="41"/>
        <v>0</v>
      </c>
      <c r="CC57" s="181">
        <f t="shared" si="41"/>
        <v>0</v>
      </c>
      <c r="CD57" s="181">
        <f t="shared" si="41"/>
        <v>0</v>
      </c>
      <c r="CE57" s="181">
        <f t="shared" si="41"/>
        <v>0</v>
      </c>
      <c r="CF57" s="181">
        <f t="shared" si="41"/>
        <v>0</v>
      </c>
      <c r="CG57" s="181">
        <f t="shared" si="41"/>
        <v>0</v>
      </c>
      <c r="CH57" s="181">
        <f t="shared" si="41"/>
        <v>0</v>
      </c>
      <c r="CI57" s="181">
        <f t="shared" si="41"/>
        <v>0</v>
      </c>
      <c r="CJ57" s="181">
        <f t="shared" si="41"/>
        <v>0</v>
      </c>
      <c r="CK57" s="181">
        <f t="shared" si="41"/>
        <v>0</v>
      </c>
      <c r="CL57" s="181">
        <f t="shared" si="41"/>
        <v>0</v>
      </c>
      <c r="CM57" s="181">
        <f t="shared" si="41"/>
        <v>0</v>
      </c>
      <c r="CN57" s="181">
        <f t="shared" si="41"/>
        <v>0</v>
      </c>
      <c r="CO57" s="181">
        <f t="shared" si="41"/>
        <v>0</v>
      </c>
      <c r="CP57" s="181">
        <f t="shared" si="41"/>
        <v>0</v>
      </c>
      <c r="CQ57" s="79" t="s">
        <v>16441</v>
      </c>
    </row>
    <row r="58" spans="1:95" ht="14.5" outlineLevel="1" x14ac:dyDescent="0.35">
      <c r="A58" s="158"/>
      <c r="B58" s="158"/>
      <c r="C58" s="158"/>
      <c r="D58" s="181"/>
      <c r="E58" s="181"/>
      <c r="F58" s="181"/>
      <c r="G58" s="181"/>
      <c r="H58" s="181"/>
      <c r="I58" s="181"/>
      <c r="J58" s="181"/>
      <c r="K58" s="181"/>
      <c r="L58" s="181"/>
      <c r="M58" s="181"/>
      <c r="N58" s="181"/>
      <c r="O58" s="181"/>
      <c r="P58" s="181"/>
      <c r="Q58" s="181"/>
      <c r="R58" s="181"/>
      <c r="S58" s="181"/>
      <c r="T58" s="181"/>
      <c r="U58" s="181"/>
      <c r="V58" s="181"/>
      <c r="W58" s="181"/>
      <c r="X58" s="181"/>
      <c r="Y58" s="181"/>
      <c r="Z58" s="181"/>
      <c r="AA58" s="181"/>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c r="CA58" s="181"/>
      <c r="CB58" s="181"/>
      <c r="CC58" s="181"/>
      <c r="CD58" s="181"/>
      <c r="CE58" s="181"/>
      <c r="CF58" s="181"/>
      <c r="CG58" s="181"/>
      <c r="CH58" s="181"/>
      <c r="CI58" s="181"/>
      <c r="CJ58" s="181"/>
      <c r="CK58" s="181"/>
      <c r="CL58" s="181"/>
      <c r="CM58" s="181"/>
      <c r="CN58" s="181"/>
      <c r="CO58" s="181"/>
      <c r="CP58" s="181"/>
      <c r="CQ58" s="79"/>
    </row>
    <row r="59" spans="1:95" ht="15.5" outlineLevel="1" x14ac:dyDescent="0.35">
      <c r="A59" s="82"/>
      <c r="B59" s="82" t="s">
        <v>16442</v>
      </c>
      <c r="C59" s="82"/>
      <c r="D59" s="104"/>
      <c r="E59" s="104"/>
      <c r="F59" s="104"/>
      <c r="G59" s="104"/>
      <c r="H59" s="104"/>
      <c r="I59" s="104"/>
      <c r="J59" s="104"/>
      <c r="K59" s="104"/>
      <c r="L59" s="104"/>
      <c r="M59" s="104">
        <f>M57-M41</f>
        <v>0</v>
      </c>
      <c r="N59" s="104">
        <f t="shared" ref="N59:BP59" si="42">N57-N41</f>
        <v>0</v>
      </c>
      <c r="O59" s="104">
        <f t="shared" si="42"/>
        <v>0</v>
      </c>
      <c r="P59" s="104">
        <f t="shared" si="42"/>
        <v>0</v>
      </c>
      <c r="Q59" s="104">
        <f t="shared" si="42"/>
        <v>0</v>
      </c>
      <c r="R59" s="104">
        <f t="shared" si="42"/>
        <v>0</v>
      </c>
      <c r="S59" s="104">
        <f t="shared" si="42"/>
        <v>0</v>
      </c>
      <c r="T59" s="104">
        <f t="shared" si="42"/>
        <v>0</v>
      </c>
      <c r="U59" s="104">
        <f t="shared" si="42"/>
        <v>0</v>
      </c>
      <c r="V59" s="104">
        <f t="shared" si="42"/>
        <v>0</v>
      </c>
      <c r="W59" s="104">
        <f t="shared" si="42"/>
        <v>0</v>
      </c>
      <c r="X59" s="104">
        <f t="shared" si="42"/>
        <v>0</v>
      </c>
      <c r="Y59" s="104">
        <f t="shared" si="42"/>
        <v>0</v>
      </c>
      <c r="Z59" s="104">
        <f t="shared" si="42"/>
        <v>0</v>
      </c>
      <c r="AA59" s="104">
        <f t="shared" si="42"/>
        <v>0</v>
      </c>
      <c r="AB59" s="104">
        <f t="shared" si="42"/>
        <v>0</v>
      </c>
      <c r="AC59" s="104">
        <f t="shared" si="42"/>
        <v>0</v>
      </c>
      <c r="AD59" s="104">
        <f t="shared" si="42"/>
        <v>0</v>
      </c>
      <c r="AE59" s="104">
        <f t="shared" si="42"/>
        <v>0</v>
      </c>
      <c r="AF59" s="104">
        <f t="shared" si="42"/>
        <v>0</v>
      </c>
      <c r="AG59" s="104">
        <f t="shared" si="42"/>
        <v>0</v>
      </c>
      <c r="AH59" s="104">
        <f t="shared" si="42"/>
        <v>0</v>
      </c>
      <c r="AI59" s="104">
        <f t="shared" si="42"/>
        <v>0</v>
      </c>
      <c r="AJ59" s="104">
        <f t="shared" si="42"/>
        <v>0</v>
      </c>
      <c r="AK59" s="104">
        <f t="shared" si="42"/>
        <v>0</v>
      </c>
      <c r="AL59" s="104">
        <f t="shared" si="42"/>
        <v>0</v>
      </c>
      <c r="AM59" s="104">
        <f t="shared" si="42"/>
        <v>0</v>
      </c>
      <c r="AN59" s="104">
        <f t="shared" si="42"/>
        <v>0</v>
      </c>
      <c r="AO59" s="104">
        <f t="shared" si="42"/>
        <v>0</v>
      </c>
      <c r="AP59" s="104">
        <f t="shared" si="42"/>
        <v>0</v>
      </c>
      <c r="AQ59" s="104">
        <f t="shared" si="42"/>
        <v>0</v>
      </c>
      <c r="AR59" s="104">
        <f t="shared" si="42"/>
        <v>0</v>
      </c>
      <c r="AS59" s="104">
        <f t="shared" si="42"/>
        <v>0</v>
      </c>
      <c r="AT59" s="104">
        <f t="shared" si="42"/>
        <v>0</v>
      </c>
      <c r="AU59" s="104">
        <f t="shared" si="42"/>
        <v>0</v>
      </c>
      <c r="AV59" s="104">
        <f t="shared" si="42"/>
        <v>0</v>
      </c>
      <c r="AW59" s="104">
        <f t="shared" si="42"/>
        <v>0</v>
      </c>
      <c r="AX59" s="104">
        <f t="shared" si="42"/>
        <v>0</v>
      </c>
      <c r="AY59" s="104">
        <f t="shared" si="42"/>
        <v>0</v>
      </c>
      <c r="AZ59" s="104">
        <f t="shared" si="42"/>
        <v>0</v>
      </c>
      <c r="BA59" s="104">
        <f t="shared" si="42"/>
        <v>0</v>
      </c>
      <c r="BB59" s="104">
        <f t="shared" si="42"/>
        <v>0</v>
      </c>
      <c r="BC59" s="104">
        <f t="shared" si="42"/>
        <v>0</v>
      </c>
      <c r="BD59" s="104">
        <f t="shared" si="42"/>
        <v>0</v>
      </c>
      <c r="BE59" s="104">
        <f t="shared" si="42"/>
        <v>0</v>
      </c>
      <c r="BF59" s="104">
        <f t="shared" si="42"/>
        <v>0</v>
      </c>
      <c r="BG59" s="104">
        <f t="shared" si="42"/>
        <v>0</v>
      </c>
      <c r="BH59" s="104">
        <f t="shared" si="42"/>
        <v>0</v>
      </c>
      <c r="BI59" s="104">
        <f t="shared" si="42"/>
        <v>0</v>
      </c>
      <c r="BJ59" s="104">
        <f t="shared" si="42"/>
        <v>0</v>
      </c>
      <c r="BK59" s="104">
        <f t="shared" si="42"/>
        <v>0</v>
      </c>
      <c r="BL59" s="104">
        <f t="shared" si="42"/>
        <v>0</v>
      </c>
      <c r="BM59" s="104">
        <f t="shared" si="42"/>
        <v>0</v>
      </c>
      <c r="BN59" s="104">
        <f t="shared" si="42"/>
        <v>0</v>
      </c>
      <c r="BO59" s="104">
        <f t="shared" si="42"/>
        <v>0</v>
      </c>
      <c r="BP59" s="104">
        <f t="shared" si="42"/>
        <v>0</v>
      </c>
      <c r="BQ59" s="104">
        <f t="shared" ref="BQ59:CP59" si="43">BQ57-BQ41</f>
        <v>0</v>
      </c>
      <c r="BR59" s="104">
        <f t="shared" si="43"/>
        <v>0</v>
      </c>
      <c r="BS59" s="104">
        <f t="shared" si="43"/>
        <v>0</v>
      </c>
      <c r="BT59" s="104">
        <f t="shared" si="43"/>
        <v>0</v>
      </c>
      <c r="BU59" s="104">
        <f t="shared" si="43"/>
        <v>0</v>
      </c>
      <c r="BV59" s="104">
        <f t="shared" si="43"/>
        <v>0</v>
      </c>
      <c r="BW59" s="104">
        <f t="shared" si="43"/>
        <v>0</v>
      </c>
      <c r="BX59" s="104">
        <f t="shared" si="43"/>
        <v>0</v>
      </c>
      <c r="BY59" s="104">
        <f t="shared" si="43"/>
        <v>0</v>
      </c>
      <c r="BZ59" s="104">
        <f t="shared" si="43"/>
        <v>0</v>
      </c>
      <c r="CA59" s="104">
        <f t="shared" si="43"/>
        <v>0</v>
      </c>
      <c r="CB59" s="104">
        <f t="shared" si="43"/>
        <v>0</v>
      </c>
      <c r="CC59" s="104">
        <f t="shared" si="43"/>
        <v>0</v>
      </c>
      <c r="CD59" s="104">
        <f t="shared" si="43"/>
        <v>0</v>
      </c>
      <c r="CE59" s="104">
        <f t="shared" si="43"/>
        <v>0</v>
      </c>
      <c r="CF59" s="104">
        <f t="shared" si="43"/>
        <v>0</v>
      </c>
      <c r="CG59" s="104">
        <f t="shared" si="43"/>
        <v>0</v>
      </c>
      <c r="CH59" s="104">
        <f t="shared" si="43"/>
        <v>0</v>
      </c>
      <c r="CI59" s="104">
        <f t="shared" si="43"/>
        <v>0</v>
      </c>
      <c r="CJ59" s="104">
        <f t="shared" si="43"/>
        <v>0</v>
      </c>
      <c r="CK59" s="104">
        <f t="shared" si="43"/>
        <v>0</v>
      </c>
      <c r="CL59" s="104">
        <f t="shared" si="43"/>
        <v>0</v>
      </c>
      <c r="CM59" s="104">
        <f t="shared" si="43"/>
        <v>0</v>
      </c>
      <c r="CN59" s="104">
        <f t="shared" si="43"/>
        <v>0</v>
      </c>
      <c r="CO59" s="104">
        <f t="shared" si="43"/>
        <v>0</v>
      </c>
      <c r="CP59" s="104">
        <f t="shared" si="43"/>
        <v>0</v>
      </c>
      <c r="CQ59" s="105" t="s">
        <v>16443</v>
      </c>
    </row>
    <row r="60" spans="1:95" ht="14" outlineLevel="1" x14ac:dyDescent="0.3">
      <c r="A60" s="158"/>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c r="AX60" s="158"/>
      <c r="AY60" s="158"/>
      <c r="AZ60" s="158"/>
      <c r="BA60" s="158"/>
      <c r="BB60" s="158"/>
      <c r="BC60" s="158"/>
      <c r="BD60" s="158"/>
      <c r="BE60" s="158"/>
      <c r="BF60" s="158"/>
      <c r="BG60" s="158"/>
      <c r="BH60" s="158"/>
      <c r="BI60" s="158"/>
      <c r="BJ60" s="158"/>
      <c r="BK60" s="158"/>
      <c r="BL60" s="158"/>
      <c r="BM60" s="158"/>
      <c r="BN60" s="158"/>
      <c r="BO60" s="158"/>
      <c r="BP60" s="158"/>
      <c r="BQ60" s="158"/>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row>
    <row r="61" spans="1:95" ht="14.5" outlineLevel="1" x14ac:dyDescent="0.35">
      <c r="A61" s="158"/>
      <c r="B61" s="158" t="s">
        <v>16444</v>
      </c>
      <c r="C61" s="158"/>
      <c r="D61" s="101">
        <f>SUM(D59:CP59)</f>
        <v>0</v>
      </c>
      <c r="E61" s="79" t="s">
        <v>16445</v>
      </c>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c r="AU61" s="158"/>
      <c r="AV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row>
    <row r="62" spans="1:95" ht="14.5" outlineLevel="1" x14ac:dyDescent="0.35">
      <c r="A62" s="158"/>
      <c r="B62" s="158"/>
      <c r="C62" s="158"/>
      <c r="D62" s="79"/>
      <c r="E62" s="158"/>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row>
    <row r="63" spans="1:95" ht="20.5" customHeight="1" outlineLevel="1" x14ac:dyDescent="0.35">
      <c r="A63" s="82"/>
      <c r="B63" s="82" t="s">
        <v>16446</v>
      </c>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row>
    <row r="64" spans="1:95" ht="10.4" customHeight="1" outlineLevel="1" x14ac:dyDescent="0.3">
      <c r="A64" s="158"/>
      <c r="B64" s="158"/>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row>
    <row r="65" spans="1:95" ht="15" customHeight="1" outlineLevel="1" x14ac:dyDescent="0.35">
      <c r="A65" s="82"/>
      <c r="B65" s="82" t="s">
        <v>16447</v>
      </c>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row>
    <row r="66" spans="1:95" ht="15.5" outlineLevel="1" x14ac:dyDescent="0.35">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c r="BA66" s="102"/>
      <c r="BB66" s="102"/>
      <c r="BC66" s="102"/>
      <c r="BD66" s="102"/>
      <c r="BE66" s="102"/>
      <c r="BF66" s="102"/>
      <c r="BG66" s="102"/>
      <c r="BH66" s="102"/>
      <c r="BI66" s="102"/>
      <c r="BJ66" s="102"/>
      <c r="BK66" s="102"/>
      <c r="BL66" s="102"/>
      <c r="BM66" s="102"/>
      <c r="BN66" s="102"/>
      <c r="BO66" s="102"/>
      <c r="BP66" s="102"/>
      <c r="BQ66" s="102"/>
      <c r="BR66" s="102"/>
      <c r="BS66" s="102"/>
      <c r="BT66" s="102"/>
      <c r="BU66" s="102"/>
      <c r="BV66" s="102"/>
      <c r="BW66" s="102"/>
      <c r="BX66" s="102"/>
      <c r="BY66" s="102"/>
      <c r="BZ66" s="102"/>
      <c r="CA66" s="102"/>
      <c r="CB66" s="102"/>
      <c r="CC66" s="102"/>
      <c r="CD66" s="102"/>
      <c r="CE66" s="102"/>
      <c r="CF66" s="102"/>
      <c r="CG66" s="102"/>
      <c r="CH66" s="102"/>
      <c r="CI66" s="102"/>
      <c r="CJ66" s="102"/>
      <c r="CK66" s="102"/>
      <c r="CL66" s="102"/>
      <c r="CM66" s="102"/>
      <c r="CN66" s="102"/>
      <c r="CO66" s="102"/>
      <c r="CP66" s="102"/>
      <c r="CQ66" s="102"/>
    </row>
    <row r="67" spans="1:95" ht="15.5" outlineLevel="1" x14ac:dyDescent="0.35">
      <c r="A67" s="102"/>
      <c r="B67" s="102"/>
      <c r="C67" s="83">
        <f>Opening_year</f>
        <v>2026</v>
      </c>
      <c r="D67" s="158"/>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02"/>
      <c r="BH67" s="102"/>
      <c r="BI67" s="102"/>
      <c r="BJ67" s="102"/>
      <c r="BK67" s="102"/>
      <c r="BL67" s="102"/>
      <c r="BM67" s="102"/>
      <c r="BN67" s="102"/>
      <c r="BO67" s="102"/>
      <c r="BP67" s="102"/>
      <c r="BQ67" s="102"/>
      <c r="BR67" s="102"/>
      <c r="BS67" s="102"/>
      <c r="BT67" s="102"/>
      <c r="BU67" s="102"/>
      <c r="BV67" s="102"/>
      <c r="BW67" s="102"/>
      <c r="BX67" s="102"/>
      <c r="BY67" s="102"/>
      <c r="BZ67" s="102"/>
      <c r="CA67" s="102"/>
      <c r="CB67" s="102"/>
      <c r="CC67" s="102"/>
      <c r="CD67" s="102"/>
      <c r="CE67" s="102"/>
      <c r="CF67" s="102"/>
      <c r="CG67" s="102"/>
      <c r="CH67" s="102"/>
      <c r="CI67" s="102"/>
      <c r="CJ67" s="102"/>
      <c r="CK67" s="102"/>
      <c r="CL67" s="102"/>
      <c r="CM67" s="102"/>
      <c r="CN67" s="102"/>
      <c r="CO67" s="102"/>
      <c r="CP67" s="102"/>
      <c r="CQ67" s="102"/>
    </row>
    <row r="68" spans="1:95" ht="15.5" outlineLevel="1" x14ac:dyDescent="0.35">
      <c r="A68" s="102"/>
      <c r="B68" s="178" t="s">
        <v>16448</v>
      </c>
      <c r="C68" s="165">
        <f>Opening_year_without_scheme_NOx_other_emissions_in</f>
        <v>0</v>
      </c>
      <c r="D68" s="138" t="s">
        <v>16449</v>
      </c>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c r="BZ68" s="102"/>
      <c r="CA68" s="102"/>
      <c r="CB68" s="102"/>
      <c r="CC68" s="102"/>
      <c r="CD68" s="102"/>
      <c r="CE68" s="102"/>
      <c r="CF68" s="102"/>
      <c r="CG68" s="102"/>
      <c r="CH68" s="102"/>
      <c r="CI68" s="102"/>
      <c r="CJ68" s="102"/>
      <c r="CK68" s="102"/>
      <c r="CL68" s="102"/>
      <c r="CM68" s="102"/>
      <c r="CN68" s="102"/>
      <c r="CO68" s="102"/>
      <c r="CP68" s="102"/>
      <c r="CQ68" s="102"/>
    </row>
    <row r="69" spans="1:95" ht="15.5" outlineLevel="1" x14ac:dyDescent="0.35">
      <c r="A69" s="102"/>
      <c r="B69" s="102"/>
      <c r="C69" s="102"/>
      <c r="D69" s="139"/>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c r="BZ69" s="102"/>
      <c r="CA69" s="102"/>
      <c r="CB69" s="102"/>
      <c r="CC69" s="102"/>
      <c r="CD69" s="102"/>
      <c r="CE69" s="102"/>
      <c r="CF69" s="102"/>
      <c r="CG69" s="102"/>
      <c r="CH69" s="102"/>
      <c r="CI69" s="102"/>
      <c r="CJ69" s="102"/>
      <c r="CK69" s="102"/>
      <c r="CL69" s="102"/>
      <c r="CM69" s="102"/>
      <c r="CN69" s="102"/>
      <c r="CO69" s="102"/>
      <c r="CP69" s="102"/>
      <c r="CQ69" s="102"/>
    </row>
    <row r="70" spans="1:95" ht="15.5" outlineLevel="1" x14ac:dyDescent="0.35">
      <c r="A70" s="102"/>
      <c r="B70" s="102"/>
      <c r="C70" s="83">
        <f>Forecast_year_in</f>
        <v>2040</v>
      </c>
      <c r="D70" s="139"/>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c r="BZ70" s="102"/>
      <c r="CA70" s="102"/>
      <c r="CB70" s="102"/>
      <c r="CC70" s="102"/>
      <c r="CD70" s="102"/>
      <c r="CE70" s="102"/>
      <c r="CF70" s="102"/>
      <c r="CG70" s="102"/>
      <c r="CH70" s="102"/>
      <c r="CI70" s="102"/>
      <c r="CJ70" s="102"/>
      <c r="CK70" s="102"/>
      <c r="CL70" s="102"/>
      <c r="CM70" s="102"/>
      <c r="CN70" s="102"/>
      <c r="CO70" s="102"/>
      <c r="CP70" s="102"/>
      <c r="CQ70" s="102"/>
    </row>
    <row r="71" spans="1:95" ht="15.5" outlineLevel="1" x14ac:dyDescent="0.35">
      <c r="A71" s="102"/>
      <c r="B71" s="178" t="s">
        <v>16450</v>
      </c>
      <c r="C71" s="179">
        <f>Forecast_year_without_scheme_NOx_other_emissions_in</f>
        <v>0</v>
      </c>
      <c r="D71" s="138" t="s">
        <v>16451</v>
      </c>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c r="AE71" s="102"/>
      <c r="AF71" s="102"/>
      <c r="AG71" s="102"/>
      <c r="AH71" s="102"/>
      <c r="AI71" s="102"/>
      <c r="AJ71" s="102"/>
      <c r="AK71" s="102"/>
      <c r="AL71" s="102"/>
      <c r="AM71" s="102"/>
      <c r="AN71" s="102"/>
      <c r="AO71" s="102"/>
      <c r="AP71" s="102"/>
      <c r="AQ71" s="102"/>
      <c r="AR71" s="102"/>
      <c r="AS71" s="102"/>
      <c r="AT71" s="102"/>
      <c r="AU71" s="102"/>
      <c r="AV71" s="102"/>
      <c r="AW71" s="102"/>
      <c r="AX71" s="102"/>
      <c r="AY71" s="102"/>
      <c r="AZ71" s="102"/>
      <c r="BA71" s="102"/>
      <c r="BB71" s="102"/>
      <c r="BC71" s="102"/>
      <c r="BD71" s="102"/>
      <c r="BE71" s="102"/>
      <c r="BF71" s="102"/>
      <c r="BG71" s="102"/>
      <c r="BH71" s="102"/>
      <c r="BI71" s="102"/>
      <c r="BJ71" s="102"/>
      <c r="BK71" s="102"/>
      <c r="BL71" s="102"/>
      <c r="BM71" s="102"/>
      <c r="BN71" s="102"/>
      <c r="BO71" s="102"/>
      <c r="BP71" s="102"/>
      <c r="BQ71" s="102"/>
      <c r="BR71" s="102"/>
      <c r="BS71" s="102"/>
      <c r="BT71" s="102"/>
      <c r="BU71" s="102"/>
      <c r="BV71" s="102"/>
      <c r="BW71" s="102"/>
      <c r="BX71" s="102"/>
      <c r="BY71" s="102"/>
      <c r="BZ71" s="102"/>
      <c r="CA71" s="102"/>
      <c r="CB71" s="102"/>
      <c r="CC71" s="102"/>
      <c r="CD71" s="102"/>
      <c r="CE71" s="102"/>
      <c r="CF71" s="102"/>
      <c r="CG71" s="102"/>
      <c r="CH71" s="102"/>
      <c r="CI71" s="102"/>
      <c r="CJ71" s="102"/>
      <c r="CK71" s="102"/>
      <c r="CL71" s="102"/>
      <c r="CM71" s="102"/>
      <c r="CN71" s="102"/>
      <c r="CO71" s="102"/>
      <c r="CP71" s="102"/>
      <c r="CQ71" s="102"/>
    </row>
    <row r="72" spans="1:95" ht="15.5" outlineLevel="1" x14ac:dyDescent="0.35">
      <c r="A72" s="102"/>
      <c r="B72" s="102"/>
      <c r="C72" s="102"/>
      <c r="D72" s="139"/>
      <c r="E72" s="102"/>
      <c r="F72" s="102"/>
      <c r="G72" s="102"/>
      <c r="H72" s="102"/>
      <c r="I72" s="102"/>
      <c r="J72" s="102"/>
      <c r="K72" s="102"/>
      <c r="L72" s="102"/>
      <c r="M72" s="102"/>
      <c r="N72" s="102"/>
      <c r="O72" s="102"/>
      <c r="P72" s="102"/>
      <c r="Q72" s="102"/>
      <c r="R72" s="102"/>
      <c r="S72" s="102"/>
      <c r="T72" s="102"/>
      <c r="U72" s="102"/>
      <c r="V72" s="102"/>
      <c r="W72" s="102"/>
      <c r="X72" s="102"/>
      <c r="Y72" s="102"/>
      <c r="Z72" s="102"/>
      <c r="AA72" s="102"/>
      <c r="AB72" s="102"/>
      <c r="AC72" s="102"/>
      <c r="AD72" s="102"/>
      <c r="AE72" s="102"/>
      <c r="AF72" s="102"/>
      <c r="AG72" s="102"/>
      <c r="AH72" s="102"/>
      <c r="AI72" s="102"/>
      <c r="AJ72" s="102"/>
      <c r="AK72" s="102"/>
      <c r="AL72" s="102"/>
      <c r="AM72" s="102"/>
      <c r="AN72" s="102"/>
      <c r="AO72" s="102"/>
      <c r="AP72" s="102"/>
      <c r="AQ72" s="102"/>
      <c r="AR72" s="102"/>
      <c r="AS72" s="102"/>
      <c r="AT72" s="102"/>
      <c r="AU72" s="102"/>
      <c r="AV72" s="102"/>
      <c r="AW72" s="102"/>
      <c r="AX72" s="102"/>
      <c r="AY72" s="102"/>
      <c r="AZ72" s="102"/>
      <c r="BA72" s="102"/>
      <c r="BB72" s="102"/>
      <c r="BC72" s="102"/>
      <c r="BD72" s="102"/>
      <c r="BE72" s="102"/>
      <c r="BF72" s="102"/>
      <c r="BG72" s="102"/>
      <c r="BH72" s="102"/>
      <c r="BI72" s="102"/>
      <c r="BJ72" s="102"/>
      <c r="BK72" s="102"/>
      <c r="BL72" s="102"/>
      <c r="BM72" s="102"/>
      <c r="BN72" s="102"/>
      <c r="BO72" s="102"/>
      <c r="BP72" s="102"/>
      <c r="BQ72" s="102"/>
      <c r="BR72" s="102"/>
      <c r="BS72" s="102"/>
      <c r="BT72" s="102"/>
      <c r="BU72" s="102"/>
      <c r="BV72" s="102"/>
      <c r="BW72" s="102"/>
      <c r="BX72" s="102"/>
      <c r="BY72" s="102"/>
      <c r="BZ72" s="102"/>
      <c r="CA72" s="102"/>
      <c r="CB72" s="102"/>
      <c r="CC72" s="102"/>
      <c r="CD72" s="102"/>
      <c r="CE72" s="102"/>
      <c r="CF72" s="102"/>
      <c r="CG72" s="102"/>
      <c r="CH72" s="102"/>
      <c r="CI72" s="102"/>
      <c r="CJ72" s="102"/>
      <c r="CK72" s="102"/>
      <c r="CL72" s="102"/>
      <c r="CM72" s="102"/>
      <c r="CN72" s="102"/>
      <c r="CO72" s="102"/>
      <c r="CP72" s="102"/>
      <c r="CQ72" s="102"/>
    </row>
    <row r="73" spans="1:95" ht="15.5" outlineLevel="1" x14ac:dyDescent="0.35">
      <c r="A73" s="102"/>
      <c r="B73" s="178" t="s">
        <v>16452</v>
      </c>
      <c r="C73" s="182">
        <f>Forecast_year_without_scheme_NOx_other_emissions_in-Opening_year_without_scheme_NOx_other_emissions_in</f>
        <v>0</v>
      </c>
      <c r="D73" s="138" t="s">
        <v>16453</v>
      </c>
      <c r="E73" s="102"/>
      <c r="F73" s="102"/>
      <c r="G73" s="102"/>
      <c r="H73" s="102"/>
      <c r="I73" s="102"/>
      <c r="J73" s="102"/>
      <c r="K73" s="102"/>
      <c r="L73" s="102"/>
      <c r="M73" s="102"/>
      <c r="N73" s="102"/>
      <c r="O73" s="102"/>
      <c r="P73" s="102"/>
      <c r="Q73" s="102"/>
      <c r="R73" s="102"/>
      <c r="S73" s="102"/>
      <c r="T73" s="102"/>
      <c r="U73" s="102"/>
      <c r="V73" s="102"/>
      <c r="W73" s="102"/>
      <c r="X73" s="102"/>
      <c r="Y73" s="102"/>
      <c r="Z73" s="102"/>
      <c r="AA73" s="102"/>
      <c r="AB73" s="102"/>
      <c r="AC73" s="102"/>
      <c r="AD73" s="102"/>
      <c r="AE73" s="102"/>
      <c r="AF73" s="102"/>
      <c r="AG73" s="102"/>
      <c r="AH73" s="102"/>
      <c r="AI73" s="102"/>
      <c r="AJ73" s="102"/>
      <c r="AK73" s="102"/>
      <c r="AL73" s="102"/>
      <c r="AM73" s="102"/>
      <c r="AN73" s="102"/>
      <c r="AO73" s="102"/>
      <c r="AP73" s="102"/>
      <c r="AQ73" s="102"/>
      <c r="AR73" s="102"/>
      <c r="AS73" s="102"/>
      <c r="AT73" s="102"/>
      <c r="AU73" s="102"/>
      <c r="AV73" s="102"/>
      <c r="AW73" s="102"/>
      <c r="AX73" s="102"/>
      <c r="AY73" s="102"/>
      <c r="AZ73" s="102"/>
      <c r="BA73" s="102"/>
      <c r="BB73" s="102"/>
      <c r="BC73" s="102"/>
      <c r="BD73" s="102"/>
      <c r="BE73" s="102"/>
      <c r="BF73" s="102"/>
      <c r="BG73" s="102"/>
      <c r="BH73" s="102"/>
      <c r="BI73" s="102"/>
      <c r="BJ73" s="102"/>
      <c r="BK73" s="102"/>
      <c r="BL73" s="102"/>
      <c r="BM73" s="102"/>
      <c r="BN73" s="102"/>
      <c r="BO73" s="102"/>
      <c r="BP73" s="102"/>
      <c r="BQ73" s="102"/>
      <c r="BR73" s="102"/>
      <c r="BS73" s="102"/>
      <c r="BT73" s="102"/>
      <c r="BU73" s="102"/>
      <c r="BV73" s="102"/>
      <c r="BW73" s="102"/>
      <c r="BX73" s="102"/>
      <c r="BY73" s="102"/>
      <c r="BZ73" s="102"/>
      <c r="CA73" s="102"/>
      <c r="CB73" s="102"/>
      <c r="CC73" s="102"/>
      <c r="CD73" s="102"/>
      <c r="CE73" s="102"/>
      <c r="CF73" s="102"/>
      <c r="CG73" s="102"/>
      <c r="CH73" s="102"/>
      <c r="CI73" s="102"/>
      <c r="CJ73" s="102"/>
      <c r="CK73" s="102"/>
      <c r="CL73" s="102"/>
      <c r="CM73" s="102"/>
      <c r="CN73" s="102"/>
      <c r="CO73" s="102"/>
      <c r="CP73" s="102"/>
      <c r="CQ73" s="102"/>
    </row>
    <row r="74" spans="1:95" ht="14" outlineLevel="1" x14ac:dyDescent="0.3">
      <c r="A74" s="158"/>
      <c r="B74" s="158"/>
      <c r="C74" s="158"/>
      <c r="D74" s="158"/>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row>
    <row r="75" spans="1:95" ht="14.5" outlineLevel="1" x14ac:dyDescent="0.35">
      <c r="A75" s="158"/>
      <c r="B75" s="158" t="s">
        <v>16250</v>
      </c>
      <c r="C75" s="158"/>
      <c r="D75" s="181"/>
      <c r="E75" s="181"/>
      <c r="F75" s="181"/>
      <c r="G75" s="181"/>
      <c r="H75" s="181"/>
      <c r="I75" s="181"/>
      <c r="J75" s="181"/>
      <c r="K75" s="181"/>
      <c r="L75" s="181"/>
      <c r="M75" s="181">
        <f>Opening_year_without_scheme_NOx_other_emissions*Opening_year_mask</f>
        <v>0</v>
      </c>
      <c r="N75" s="181">
        <f t="shared" ref="N75:AI75" si="44">Opening_year_without_scheme_NOx_other_emissions*Opening_year_mask</f>
        <v>0</v>
      </c>
      <c r="O75" s="181">
        <f t="shared" si="44"/>
        <v>0</v>
      </c>
      <c r="P75" s="181">
        <f t="shared" si="44"/>
        <v>0</v>
      </c>
      <c r="Q75" s="181">
        <f t="shared" si="44"/>
        <v>0</v>
      </c>
      <c r="R75" s="181">
        <f t="shared" si="44"/>
        <v>0</v>
      </c>
      <c r="S75" s="181">
        <f t="shared" si="44"/>
        <v>0</v>
      </c>
      <c r="T75" s="181">
        <f t="shared" si="44"/>
        <v>0</v>
      </c>
      <c r="U75" s="181">
        <f t="shared" si="44"/>
        <v>0</v>
      </c>
      <c r="V75" s="181">
        <f t="shared" si="44"/>
        <v>0</v>
      </c>
      <c r="W75" s="181">
        <f t="shared" si="44"/>
        <v>0</v>
      </c>
      <c r="X75" s="181">
        <f t="shared" si="44"/>
        <v>0</v>
      </c>
      <c r="Y75" s="181">
        <f t="shared" si="44"/>
        <v>0</v>
      </c>
      <c r="Z75" s="181">
        <f t="shared" si="44"/>
        <v>0</v>
      </c>
      <c r="AA75" s="181">
        <f t="shared" si="44"/>
        <v>0</v>
      </c>
      <c r="AB75" s="181">
        <f t="shared" si="44"/>
        <v>0</v>
      </c>
      <c r="AC75" s="181">
        <f t="shared" si="44"/>
        <v>0</v>
      </c>
      <c r="AD75" s="181">
        <f t="shared" si="44"/>
        <v>0</v>
      </c>
      <c r="AE75" s="181">
        <f t="shared" si="44"/>
        <v>0</v>
      </c>
      <c r="AF75" s="181">
        <f t="shared" si="44"/>
        <v>0</v>
      </c>
      <c r="AG75" s="181">
        <f t="shared" si="44"/>
        <v>0</v>
      </c>
      <c r="AH75" s="181">
        <f t="shared" si="44"/>
        <v>0</v>
      </c>
      <c r="AI75" s="181">
        <f t="shared" si="44"/>
        <v>0</v>
      </c>
      <c r="AJ75" s="181">
        <f t="shared" ref="AJ75:BO75" si="45">Opening_year_without_scheme_NOx_other_emissions*Opening_year_mask</f>
        <v>0</v>
      </c>
      <c r="AK75" s="181">
        <f t="shared" si="45"/>
        <v>0</v>
      </c>
      <c r="AL75" s="181">
        <f t="shared" si="45"/>
        <v>0</v>
      </c>
      <c r="AM75" s="181">
        <f t="shared" si="45"/>
        <v>0</v>
      </c>
      <c r="AN75" s="181">
        <f t="shared" si="45"/>
        <v>0</v>
      </c>
      <c r="AO75" s="181">
        <f t="shared" si="45"/>
        <v>0</v>
      </c>
      <c r="AP75" s="181">
        <f t="shared" si="45"/>
        <v>0</v>
      </c>
      <c r="AQ75" s="181">
        <f t="shared" si="45"/>
        <v>0</v>
      </c>
      <c r="AR75" s="181">
        <f t="shared" si="45"/>
        <v>0</v>
      </c>
      <c r="AS75" s="181">
        <f t="shared" si="45"/>
        <v>0</v>
      </c>
      <c r="AT75" s="181">
        <f t="shared" si="45"/>
        <v>0</v>
      </c>
      <c r="AU75" s="181">
        <f t="shared" si="45"/>
        <v>0</v>
      </c>
      <c r="AV75" s="181">
        <f t="shared" si="45"/>
        <v>0</v>
      </c>
      <c r="AW75" s="181">
        <f t="shared" si="45"/>
        <v>0</v>
      </c>
      <c r="AX75" s="181">
        <f t="shared" si="45"/>
        <v>0</v>
      </c>
      <c r="AY75" s="181">
        <f t="shared" si="45"/>
        <v>0</v>
      </c>
      <c r="AZ75" s="181">
        <f t="shared" si="45"/>
        <v>0</v>
      </c>
      <c r="BA75" s="181">
        <f t="shared" si="45"/>
        <v>0</v>
      </c>
      <c r="BB75" s="181">
        <f t="shared" si="45"/>
        <v>0</v>
      </c>
      <c r="BC75" s="181">
        <f t="shared" si="45"/>
        <v>0</v>
      </c>
      <c r="BD75" s="181">
        <f t="shared" si="45"/>
        <v>0</v>
      </c>
      <c r="BE75" s="181">
        <f t="shared" si="45"/>
        <v>0</v>
      </c>
      <c r="BF75" s="181">
        <f t="shared" si="45"/>
        <v>0</v>
      </c>
      <c r="BG75" s="181">
        <f t="shared" si="45"/>
        <v>0</v>
      </c>
      <c r="BH75" s="181">
        <f t="shared" si="45"/>
        <v>0</v>
      </c>
      <c r="BI75" s="181">
        <f t="shared" si="45"/>
        <v>0</v>
      </c>
      <c r="BJ75" s="181">
        <f t="shared" si="45"/>
        <v>0</v>
      </c>
      <c r="BK75" s="181">
        <f t="shared" si="45"/>
        <v>0</v>
      </c>
      <c r="BL75" s="181">
        <f t="shared" si="45"/>
        <v>0</v>
      </c>
      <c r="BM75" s="181">
        <f t="shared" si="45"/>
        <v>0</v>
      </c>
      <c r="BN75" s="181">
        <f t="shared" si="45"/>
        <v>0</v>
      </c>
      <c r="BO75" s="181">
        <f t="shared" si="45"/>
        <v>0</v>
      </c>
      <c r="BP75" s="181">
        <f t="shared" ref="BP75:CP75" si="46">Opening_year_without_scheme_NOx_other_emissions*Opening_year_mask</f>
        <v>0</v>
      </c>
      <c r="BQ75" s="181">
        <f t="shared" si="46"/>
        <v>0</v>
      </c>
      <c r="BR75" s="181">
        <f t="shared" si="46"/>
        <v>0</v>
      </c>
      <c r="BS75" s="181">
        <f t="shared" si="46"/>
        <v>0</v>
      </c>
      <c r="BT75" s="181">
        <f t="shared" si="46"/>
        <v>0</v>
      </c>
      <c r="BU75" s="181">
        <f t="shared" si="46"/>
        <v>0</v>
      </c>
      <c r="BV75" s="181">
        <f t="shared" si="46"/>
        <v>0</v>
      </c>
      <c r="BW75" s="181">
        <f t="shared" si="46"/>
        <v>0</v>
      </c>
      <c r="BX75" s="181">
        <f t="shared" si="46"/>
        <v>0</v>
      </c>
      <c r="BY75" s="181">
        <f t="shared" si="46"/>
        <v>0</v>
      </c>
      <c r="BZ75" s="181">
        <f t="shared" si="46"/>
        <v>0</v>
      </c>
      <c r="CA75" s="181">
        <f t="shared" si="46"/>
        <v>0</v>
      </c>
      <c r="CB75" s="181">
        <f t="shared" si="46"/>
        <v>0</v>
      </c>
      <c r="CC75" s="181">
        <f t="shared" si="46"/>
        <v>0</v>
      </c>
      <c r="CD75" s="181">
        <f t="shared" si="46"/>
        <v>0</v>
      </c>
      <c r="CE75" s="181">
        <f t="shared" si="46"/>
        <v>0</v>
      </c>
      <c r="CF75" s="181">
        <f t="shared" si="46"/>
        <v>0</v>
      </c>
      <c r="CG75" s="181">
        <f t="shared" si="46"/>
        <v>0</v>
      </c>
      <c r="CH75" s="181">
        <f t="shared" si="46"/>
        <v>0</v>
      </c>
      <c r="CI75" s="181">
        <f t="shared" si="46"/>
        <v>0</v>
      </c>
      <c r="CJ75" s="181">
        <f t="shared" si="46"/>
        <v>0</v>
      </c>
      <c r="CK75" s="181">
        <f t="shared" si="46"/>
        <v>0</v>
      </c>
      <c r="CL75" s="181">
        <f t="shared" si="46"/>
        <v>0</v>
      </c>
      <c r="CM75" s="181">
        <f t="shared" si="46"/>
        <v>0</v>
      </c>
      <c r="CN75" s="181">
        <f t="shared" si="46"/>
        <v>0</v>
      </c>
      <c r="CO75" s="181">
        <f t="shared" si="46"/>
        <v>0</v>
      </c>
      <c r="CP75" s="181">
        <f t="shared" si="46"/>
        <v>0</v>
      </c>
      <c r="CQ75" s="79" t="s">
        <v>16454</v>
      </c>
    </row>
    <row r="76" spans="1:95" ht="14.5" outlineLevel="1" x14ac:dyDescent="0.35">
      <c r="A76" s="158"/>
      <c r="B76" s="158" t="s">
        <v>16252</v>
      </c>
      <c r="C76" s="158"/>
      <c r="D76" s="181"/>
      <c r="E76" s="181"/>
      <c r="F76" s="181"/>
      <c r="G76" s="181"/>
      <c r="H76" s="181"/>
      <c r="I76" s="181"/>
      <c r="J76" s="181"/>
      <c r="K76" s="181"/>
      <c r="L76" s="181"/>
      <c r="M76" s="181">
        <f>Forecast_year_without_scheme_NOx_other_emissions*Forecast_year_mask</f>
        <v>0</v>
      </c>
      <c r="N76" s="181">
        <f t="shared" ref="N76:AI76" si="47">Forecast_year_without_scheme_NOx_other_emissions*Forecast_year_mask</f>
        <v>0</v>
      </c>
      <c r="O76" s="181">
        <f t="shared" si="47"/>
        <v>0</v>
      </c>
      <c r="P76" s="181">
        <f t="shared" si="47"/>
        <v>0</v>
      </c>
      <c r="Q76" s="181">
        <f t="shared" si="47"/>
        <v>0</v>
      </c>
      <c r="R76" s="181">
        <f t="shared" si="47"/>
        <v>0</v>
      </c>
      <c r="S76" s="181">
        <f t="shared" si="47"/>
        <v>0</v>
      </c>
      <c r="T76" s="181">
        <f t="shared" si="47"/>
        <v>0</v>
      </c>
      <c r="U76" s="181">
        <f t="shared" si="47"/>
        <v>0</v>
      </c>
      <c r="V76" s="181">
        <f t="shared" si="47"/>
        <v>0</v>
      </c>
      <c r="W76" s="181">
        <f t="shared" si="47"/>
        <v>0</v>
      </c>
      <c r="X76" s="181">
        <f t="shared" si="47"/>
        <v>0</v>
      </c>
      <c r="Y76" s="181">
        <f t="shared" si="47"/>
        <v>0</v>
      </c>
      <c r="Z76" s="181">
        <f t="shared" si="47"/>
        <v>0</v>
      </c>
      <c r="AA76" s="181">
        <f t="shared" si="47"/>
        <v>0</v>
      </c>
      <c r="AB76" s="181">
        <f t="shared" si="47"/>
        <v>0</v>
      </c>
      <c r="AC76" s="181">
        <f t="shared" si="47"/>
        <v>0</v>
      </c>
      <c r="AD76" s="181">
        <f t="shared" si="47"/>
        <v>0</v>
      </c>
      <c r="AE76" s="181">
        <f t="shared" si="47"/>
        <v>0</v>
      </c>
      <c r="AF76" s="181">
        <f t="shared" si="47"/>
        <v>0</v>
      </c>
      <c r="AG76" s="181">
        <f t="shared" si="47"/>
        <v>0</v>
      </c>
      <c r="AH76" s="181">
        <f t="shared" si="47"/>
        <v>0</v>
      </c>
      <c r="AI76" s="181">
        <f t="shared" si="47"/>
        <v>0</v>
      </c>
      <c r="AJ76" s="181">
        <f t="shared" ref="AJ76:BO76" si="48">Forecast_year_without_scheme_NOx_other_emissions*Forecast_year_mask</f>
        <v>0</v>
      </c>
      <c r="AK76" s="181">
        <f t="shared" si="48"/>
        <v>0</v>
      </c>
      <c r="AL76" s="181">
        <f t="shared" si="48"/>
        <v>0</v>
      </c>
      <c r="AM76" s="181">
        <f t="shared" si="48"/>
        <v>0</v>
      </c>
      <c r="AN76" s="181">
        <f t="shared" si="48"/>
        <v>0</v>
      </c>
      <c r="AO76" s="181">
        <f t="shared" si="48"/>
        <v>0</v>
      </c>
      <c r="AP76" s="181">
        <f t="shared" si="48"/>
        <v>0</v>
      </c>
      <c r="AQ76" s="181">
        <f t="shared" si="48"/>
        <v>0</v>
      </c>
      <c r="AR76" s="181">
        <f t="shared" si="48"/>
        <v>0</v>
      </c>
      <c r="AS76" s="181">
        <f t="shared" si="48"/>
        <v>0</v>
      </c>
      <c r="AT76" s="181">
        <f t="shared" si="48"/>
        <v>0</v>
      </c>
      <c r="AU76" s="181">
        <f t="shared" si="48"/>
        <v>0</v>
      </c>
      <c r="AV76" s="181">
        <f t="shared" si="48"/>
        <v>0</v>
      </c>
      <c r="AW76" s="181">
        <f t="shared" si="48"/>
        <v>0</v>
      </c>
      <c r="AX76" s="181">
        <f t="shared" si="48"/>
        <v>0</v>
      </c>
      <c r="AY76" s="181">
        <f t="shared" si="48"/>
        <v>0</v>
      </c>
      <c r="AZ76" s="181">
        <f t="shared" si="48"/>
        <v>0</v>
      </c>
      <c r="BA76" s="181">
        <f t="shared" si="48"/>
        <v>0</v>
      </c>
      <c r="BB76" s="181">
        <f t="shared" si="48"/>
        <v>0</v>
      </c>
      <c r="BC76" s="181">
        <f t="shared" si="48"/>
        <v>0</v>
      </c>
      <c r="BD76" s="181">
        <f t="shared" si="48"/>
        <v>0</v>
      </c>
      <c r="BE76" s="181">
        <f t="shared" si="48"/>
        <v>0</v>
      </c>
      <c r="BF76" s="181">
        <f t="shared" si="48"/>
        <v>0</v>
      </c>
      <c r="BG76" s="181">
        <f t="shared" si="48"/>
        <v>0</v>
      </c>
      <c r="BH76" s="181">
        <f t="shared" si="48"/>
        <v>0</v>
      </c>
      <c r="BI76" s="181">
        <f t="shared" si="48"/>
        <v>0</v>
      </c>
      <c r="BJ76" s="181">
        <f t="shared" si="48"/>
        <v>0</v>
      </c>
      <c r="BK76" s="181">
        <f t="shared" si="48"/>
        <v>0</v>
      </c>
      <c r="BL76" s="181">
        <f t="shared" si="48"/>
        <v>0</v>
      </c>
      <c r="BM76" s="181">
        <f t="shared" si="48"/>
        <v>0</v>
      </c>
      <c r="BN76" s="181">
        <f t="shared" si="48"/>
        <v>0</v>
      </c>
      <c r="BO76" s="181">
        <f t="shared" si="48"/>
        <v>0</v>
      </c>
      <c r="BP76" s="181">
        <f t="shared" ref="BP76:CP76" si="49">Forecast_year_without_scheme_NOx_other_emissions*Forecast_year_mask</f>
        <v>0</v>
      </c>
      <c r="BQ76" s="181">
        <f t="shared" si="49"/>
        <v>0</v>
      </c>
      <c r="BR76" s="181">
        <f t="shared" si="49"/>
        <v>0</v>
      </c>
      <c r="BS76" s="181">
        <f t="shared" si="49"/>
        <v>0</v>
      </c>
      <c r="BT76" s="181">
        <f t="shared" si="49"/>
        <v>0</v>
      </c>
      <c r="BU76" s="181">
        <f t="shared" si="49"/>
        <v>0</v>
      </c>
      <c r="BV76" s="181">
        <f t="shared" si="49"/>
        <v>0</v>
      </c>
      <c r="BW76" s="181">
        <f t="shared" si="49"/>
        <v>0</v>
      </c>
      <c r="BX76" s="181">
        <f t="shared" si="49"/>
        <v>0</v>
      </c>
      <c r="BY76" s="181">
        <f t="shared" si="49"/>
        <v>0</v>
      </c>
      <c r="BZ76" s="181">
        <f t="shared" si="49"/>
        <v>0</v>
      </c>
      <c r="CA76" s="181">
        <f t="shared" si="49"/>
        <v>0</v>
      </c>
      <c r="CB76" s="181">
        <f t="shared" si="49"/>
        <v>0</v>
      </c>
      <c r="CC76" s="181">
        <f t="shared" si="49"/>
        <v>0</v>
      </c>
      <c r="CD76" s="181">
        <f t="shared" si="49"/>
        <v>0</v>
      </c>
      <c r="CE76" s="181">
        <f t="shared" si="49"/>
        <v>0</v>
      </c>
      <c r="CF76" s="181">
        <f t="shared" si="49"/>
        <v>0</v>
      </c>
      <c r="CG76" s="181">
        <f t="shared" si="49"/>
        <v>0</v>
      </c>
      <c r="CH76" s="181">
        <f t="shared" si="49"/>
        <v>0</v>
      </c>
      <c r="CI76" s="181">
        <f t="shared" si="49"/>
        <v>0</v>
      </c>
      <c r="CJ76" s="181">
        <f t="shared" si="49"/>
        <v>0</v>
      </c>
      <c r="CK76" s="181">
        <f t="shared" si="49"/>
        <v>0</v>
      </c>
      <c r="CL76" s="181">
        <f t="shared" si="49"/>
        <v>0</v>
      </c>
      <c r="CM76" s="181">
        <f t="shared" si="49"/>
        <v>0</v>
      </c>
      <c r="CN76" s="181">
        <f t="shared" si="49"/>
        <v>0</v>
      </c>
      <c r="CO76" s="181">
        <f t="shared" si="49"/>
        <v>0</v>
      </c>
      <c r="CP76" s="181">
        <f t="shared" si="49"/>
        <v>0</v>
      </c>
      <c r="CQ76" s="79" t="s">
        <v>16455</v>
      </c>
    </row>
    <row r="77" spans="1:95" ht="14.5" outlineLevel="1" x14ac:dyDescent="0.35">
      <c r="A77" s="158"/>
      <c r="B77" s="158" t="s">
        <v>16410</v>
      </c>
      <c r="C77" s="158"/>
      <c r="D77" s="181"/>
      <c r="E77" s="181"/>
      <c r="F77" s="181"/>
      <c r="G77" s="181"/>
      <c r="H77" s="181"/>
      <c r="I77" s="181"/>
      <c r="J77" s="181"/>
      <c r="K77" s="181"/>
      <c r="L77" s="181"/>
      <c r="M77" s="181">
        <f>(Opening_year_without_scheme_NOx_other_emissions+(Difference_without_scheme_NOx_other_emissions)*(year-Opening_year)/(Interpolation_period_length))*Interpolation_mask</f>
        <v>0</v>
      </c>
      <c r="N77" s="181">
        <f t="shared" ref="N77:AI77" si="50">(Opening_year_without_scheme_NOx_other_emissions+(Difference_without_scheme_NOx_other_emissions)*(year-Opening_year)/(Interpolation_period_length))*Interpolation_mask</f>
        <v>0</v>
      </c>
      <c r="O77" s="181">
        <f t="shared" si="50"/>
        <v>0</v>
      </c>
      <c r="P77" s="181">
        <f t="shared" si="50"/>
        <v>0</v>
      </c>
      <c r="Q77" s="181">
        <f t="shared" si="50"/>
        <v>0</v>
      </c>
      <c r="R77" s="181">
        <f t="shared" si="50"/>
        <v>0</v>
      </c>
      <c r="S77" s="181">
        <f t="shared" si="50"/>
        <v>0</v>
      </c>
      <c r="T77" s="181">
        <f t="shared" si="50"/>
        <v>0</v>
      </c>
      <c r="U77" s="181">
        <f t="shared" si="50"/>
        <v>0</v>
      </c>
      <c r="V77" s="181">
        <f t="shared" si="50"/>
        <v>0</v>
      </c>
      <c r="W77" s="181">
        <f t="shared" si="50"/>
        <v>0</v>
      </c>
      <c r="X77" s="181">
        <f t="shared" si="50"/>
        <v>0</v>
      </c>
      <c r="Y77" s="181">
        <f t="shared" si="50"/>
        <v>0</v>
      </c>
      <c r="Z77" s="181">
        <f t="shared" si="50"/>
        <v>0</v>
      </c>
      <c r="AA77" s="181">
        <f t="shared" si="50"/>
        <v>0</v>
      </c>
      <c r="AB77" s="181">
        <f t="shared" si="50"/>
        <v>0</v>
      </c>
      <c r="AC77" s="181">
        <f t="shared" si="50"/>
        <v>0</v>
      </c>
      <c r="AD77" s="181">
        <f t="shared" si="50"/>
        <v>0</v>
      </c>
      <c r="AE77" s="181">
        <f t="shared" si="50"/>
        <v>0</v>
      </c>
      <c r="AF77" s="181">
        <f t="shared" si="50"/>
        <v>0</v>
      </c>
      <c r="AG77" s="181">
        <f t="shared" si="50"/>
        <v>0</v>
      </c>
      <c r="AH77" s="181">
        <f t="shared" si="50"/>
        <v>0</v>
      </c>
      <c r="AI77" s="181">
        <f t="shared" si="50"/>
        <v>0</v>
      </c>
      <c r="AJ77" s="181">
        <f t="shared" ref="AJ77:BO77" si="51">(Opening_year_without_scheme_NOx_other_emissions+(Difference_without_scheme_NOx_other_emissions)*(year-Opening_year)/(Interpolation_period_length))*Interpolation_mask</f>
        <v>0</v>
      </c>
      <c r="AK77" s="181">
        <f t="shared" si="51"/>
        <v>0</v>
      </c>
      <c r="AL77" s="181">
        <f t="shared" si="51"/>
        <v>0</v>
      </c>
      <c r="AM77" s="181">
        <f t="shared" si="51"/>
        <v>0</v>
      </c>
      <c r="AN77" s="181">
        <f t="shared" si="51"/>
        <v>0</v>
      </c>
      <c r="AO77" s="181">
        <f t="shared" si="51"/>
        <v>0</v>
      </c>
      <c r="AP77" s="181">
        <f t="shared" si="51"/>
        <v>0</v>
      </c>
      <c r="AQ77" s="181">
        <f t="shared" si="51"/>
        <v>0</v>
      </c>
      <c r="AR77" s="181">
        <f t="shared" si="51"/>
        <v>0</v>
      </c>
      <c r="AS77" s="181">
        <f t="shared" si="51"/>
        <v>0</v>
      </c>
      <c r="AT77" s="181">
        <f t="shared" si="51"/>
        <v>0</v>
      </c>
      <c r="AU77" s="181">
        <f t="shared" si="51"/>
        <v>0</v>
      </c>
      <c r="AV77" s="181">
        <f t="shared" si="51"/>
        <v>0</v>
      </c>
      <c r="AW77" s="181">
        <f t="shared" si="51"/>
        <v>0</v>
      </c>
      <c r="AX77" s="181">
        <f t="shared" si="51"/>
        <v>0</v>
      </c>
      <c r="AY77" s="181">
        <f t="shared" si="51"/>
        <v>0</v>
      </c>
      <c r="AZ77" s="181">
        <f t="shared" si="51"/>
        <v>0</v>
      </c>
      <c r="BA77" s="181">
        <f t="shared" si="51"/>
        <v>0</v>
      </c>
      <c r="BB77" s="181">
        <f t="shared" si="51"/>
        <v>0</v>
      </c>
      <c r="BC77" s="181">
        <f t="shared" si="51"/>
        <v>0</v>
      </c>
      <c r="BD77" s="181">
        <f t="shared" si="51"/>
        <v>0</v>
      </c>
      <c r="BE77" s="181">
        <f t="shared" si="51"/>
        <v>0</v>
      </c>
      <c r="BF77" s="181">
        <f t="shared" si="51"/>
        <v>0</v>
      </c>
      <c r="BG77" s="181">
        <f t="shared" si="51"/>
        <v>0</v>
      </c>
      <c r="BH77" s="181">
        <f t="shared" si="51"/>
        <v>0</v>
      </c>
      <c r="BI77" s="181">
        <f t="shared" si="51"/>
        <v>0</v>
      </c>
      <c r="BJ77" s="181">
        <f t="shared" si="51"/>
        <v>0</v>
      </c>
      <c r="BK77" s="181">
        <f t="shared" si="51"/>
        <v>0</v>
      </c>
      <c r="BL77" s="181">
        <f t="shared" si="51"/>
        <v>0</v>
      </c>
      <c r="BM77" s="181">
        <f t="shared" si="51"/>
        <v>0</v>
      </c>
      <c r="BN77" s="181">
        <f t="shared" si="51"/>
        <v>0</v>
      </c>
      <c r="BO77" s="181">
        <f t="shared" si="51"/>
        <v>0</v>
      </c>
      <c r="BP77" s="181">
        <f t="shared" ref="BP77:CP77" si="52">(Opening_year_without_scheme_NOx_other_emissions+(Difference_without_scheme_NOx_other_emissions)*(year-Opening_year)/(Interpolation_period_length))*Interpolation_mask</f>
        <v>0</v>
      </c>
      <c r="BQ77" s="181">
        <f t="shared" si="52"/>
        <v>0</v>
      </c>
      <c r="BR77" s="181">
        <f t="shared" si="52"/>
        <v>0</v>
      </c>
      <c r="BS77" s="181">
        <f t="shared" si="52"/>
        <v>0</v>
      </c>
      <c r="BT77" s="181">
        <f t="shared" si="52"/>
        <v>0</v>
      </c>
      <c r="BU77" s="181">
        <f t="shared" si="52"/>
        <v>0</v>
      </c>
      <c r="BV77" s="181">
        <f t="shared" si="52"/>
        <v>0</v>
      </c>
      <c r="BW77" s="181">
        <f t="shared" si="52"/>
        <v>0</v>
      </c>
      <c r="BX77" s="181">
        <f t="shared" si="52"/>
        <v>0</v>
      </c>
      <c r="BY77" s="181">
        <f t="shared" si="52"/>
        <v>0</v>
      </c>
      <c r="BZ77" s="181">
        <f t="shared" si="52"/>
        <v>0</v>
      </c>
      <c r="CA77" s="181">
        <f t="shared" si="52"/>
        <v>0</v>
      </c>
      <c r="CB77" s="181">
        <f t="shared" si="52"/>
        <v>0</v>
      </c>
      <c r="CC77" s="181">
        <f t="shared" si="52"/>
        <v>0</v>
      </c>
      <c r="CD77" s="181">
        <f t="shared" si="52"/>
        <v>0</v>
      </c>
      <c r="CE77" s="181">
        <f t="shared" si="52"/>
        <v>0</v>
      </c>
      <c r="CF77" s="181">
        <f t="shared" si="52"/>
        <v>0</v>
      </c>
      <c r="CG77" s="181">
        <f t="shared" si="52"/>
        <v>0</v>
      </c>
      <c r="CH77" s="181">
        <f t="shared" si="52"/>
        <v>0</v>
      </c>
      <c r="CI77" s="181">
        <f t="shared" si="52"/>
        <v>0</v>
      </c>
      <c r="CJ77" s="181">
        <f t="shared" si="52"/>
        <v>0</v>
      </c>
      <c r="CK77" s="181">
        <f t="shared" si="52"/>
        <v>0</v>
      </c>
      <c r="CL77" s="181">
        <f t="shared" si="52"/>
        <v>0</v>
      </c>
      <c r="CM77" s="181">
        <f t="shared" si="52"/>
        <v>0</v>
      </c>
      <c r="CN77" s="181">
        <f t="shared" si="52"/>
        <v>0</v>
      </c>
      <c r="CO77" s="181">
        <f t="shared" si="52"/>
        <v>0</v>
      </c>
      <c r="CP77" s="181">
        <f t="shared" si="52"/>
        <v>0</v>
      </c>
      <c r="CQ77" s="79" t="s">
        <v>16456</v>
      </c>
    </row>
    <row r="78" spans="1:95" ht="14.5" outlineLevel="1" x14ac:dyDescent="0.35">
      <c r="A78" s="158"/>
      <c r="B78" s="158" t="s">
        <v>16412</v>
      </c>
      <c r="C78" s="158"/>
      <c r="D78" s="181"/>
      <c r="E78" s="181"/>
      <c r="F78" s="181"/>
      <c r="G78" s="181"/>
      <c r="H78" s="181"/>
      <c r="I78" s="181"/>
      <c r="J78" s="181"/>
      <c r="K78" s="181"/>
      <c r="L78" s="181"/>
      <c r="M78" s="181">
        <f>Forecast_year_without_scheme_NOx_other_emissions*Extrapolation_mask</f>
        <v>0</v>
      </c>
      <c r="N78" s="181">
        <f t="shared" ref="N78:AI78" si="53">Forecast_year_without_scheme_NOx_other_emissions*Extrapolation_mask</f>
        <v>0</v>
      </c>
      <c r="O78" s="181">
        <f t="shared" si="53"/>
        <v>0</v>
      </c>
      <c r="P78" s="181">
        <f t="shared" si="53"/>
        <v>0</v>
      </c>
      <c r="Q78" s="181">
        <f t="shared" si="53"/>
        <v>0</v>
      </c>
      <c r="R78" s="181">
        <f t="shared" si="53"/>
        <v>0</v>
      </c>
      <c r="S78" s="181">
        <f t="shared" si="53"/>
        <v>0</v>
      </c>
      <c r="T78" s="181">
        <f t="shared" si="53"/>
        <v>0</v>
      </c>
      <c r="U78" s="181">
        <f t="shared" si="53"/>
        <v>0</v>
      </c>
      <c r="V78" s="181">
        <f t="shared" si="53"/>
        <v>0</v>
      </c>
      <c r="W78" s="181">
        <f t="shared" si="53"/>
        <v>0</v>
      </c>
      <c r="X78" s="181">
        <f t="shared" si="53"/>
        <v>0</v>
      </c>
      <c r="Y78" s="181">
        <f t="shared" si="53"/>
        <v>0</v>
      </c>
      <c r="Z78" s="181">
        <f t="shared" si="53"/>
        <v>0</v>
      </c>
      <c r="AA78" s="181">
        <f t="shared" si="53"/>
        <v>0</v>
      </c>
      <c r="AB78" s="181">
        <f t="shared" si="53"/>
        <v>0</v>
      </c>
      <c r="AC78" s="181">
        <f t="shared" si="53"/>
        <v>0</v>
      </c>
      <c r="AD78" s="181">
        <f t="shared" si="53"/>
        <v>0</v>
      </c>
      <c r="AE78" s="181">
        <f t="shared" si="53"/>
        <v>0</v>
      </c>
      <c r="AF78" s="181">
        <f t="shared" si="53"/>
        <v>0</v>
      </c>
      <c r="AG78" s="181">
        <f t="shared" si="53"/>
        <v>0</v>
      </c>
      <c r="AH78" s="181">
        <f t="shared" si="53"/>
        <v>0</v>
      </c>
      <c r="AI78" s="181">
        <f t="shared" si="53"/>
        <v>0</v>
      </c>
      <c r="AJ78" s="181">
        <f t="shared" ref="AJ78:BO78" si="54">Forecast_year_without_scheme_NOx_other_emissions*Extrapolation_mask</f>
        <v>0</v>
      </c>
      <c r="AK78" s="181">
        <f t="shared" si="54"/>
        <v>0</v>
      </c>
      <c r="AL78" s="181">
        <f t="shared" si="54"/>
        <v>0</v>
      </c>
      <c r="AM78" s="181">
        <f t="shared" si="54"/>
        <v>0</v>
      </c>
      <c r="AN78" s="181">
        <f t="shared" si="54"/>
        <v>0</v>
      </c>
      <c r="AO78" s="181">
        <f t="shared" si="54"/>
        <v>0</v>
      </c>
      <c r="AP78" s="181">
        <f t="shared" si="54"/>
        <v>0</v>
      </c>
      <c r="AQ78" s="181">
        <f t="shared" si="54"/>
        <v>0</v>
      </c>
      <c r="AR78" s="181">
        <f t="shared" si="54"/>
        <v>0</v>
      </c>
      <c r="AS78" s="181">
        <f t="shared" si="54"/>
        <v>0</v>
      </c>
      <c r="AT78" s="181">
        <f t="shared" si="54"/>
        <v>0</v>
      </c>
      <c r="AU78" s="181">
        <f t="shared" si="54"/>
        <v>0</v>
      </c>
      <c r="AV78" s="181">
        <f t="shared" si="54"/>
        <v>0</v>
      </c>
      <c r="AW78" s="181">
        <f t="shared" si="54"/>
        <v>0</v>
      </c>
      <c r="AX78" s="181">
        <f t="shared" si="54"/>
        <v>0</v>
      </c>
      <c r="AY78" s="181">
        <f t="shared" si="54"/>
        <v>0</v>
      </c>
      <c r="AZ78" s="181">
        <f t="shared" si="54"/>
        <v>0</v>
      </c>
      <c r="BA78" s="181">
        <f t="shared" si="54"/>
        <v>0</v>
      </c>
      <c r="BB78" s="181">
        <f t="shared" si="54"/>
        <v>0</v>
      </c>
      <c r="BC78" s="181">
        <f t="shared" si="54"/>
        <v>0</v>
      </c>
      <c r="BD78" s="181">
        <f t="shared" si="54"/>
        <v>0</v>
      </c>
      <c r="BE78" s="181">
        <f t="shared" si="54"/>
        <v>0</v>
      </c>
      <c r="BF78" s="181">
        <f t="shared" si="54"/>
        <v>0</v>
      </c>
      <c r="BG78" s="181">
        <f t="shared" si="54"/>
        <v>0</v>
      </c>
      <c r="BH78" s="181">
        <f t="shared" si="54"/>
        <v>0</v>
      </c>
      <c r="BI78" s="181">
        <f t="shared" si="54"/>
        <v>0</v>
      </c>
      <c r="BJ78" s="181">
        <f t="shared" si="54"/>
        <v>0</v>
      </c>
      <c r="BK78" s="181">
        <f t="shared" si="54"/>
        <v>0</v>
      </c>
      <c r="BL78" s="181">
        <f t="shared" si="54"/>
        <v>0</v>
      </c>
      <c r="BM78" s="181">
        <f t="shared" si="54"/>
        <v>0</v>
      </c>
      <c r="BN78" s="181">
        <f t="shared" si="54"/>
        <v>0</v>
      </c>
      <c r="BO78" s="181">
        <f t="shared" si="54"/>
        <v>0</v>
      </c>
      <c r="BP78" s="181">
        <f t="shared" ref="BP78:CP78" si="55">Forecast_year_without_scheme_NOx_other_emissions*Extrapolation_mask</f>
        <v>0</v>
      </c>
      <c r="BQ78" s="181">
        <f t="shared" si="55"/>
        <v>0</v>
      </c>
      <c r="BR78" s="181">
        <f t="shared" si="55"/>
        <v>0</v>
      </c>
      <c r="BS78" s="181">
        <f t="shared" si="55"/>
        <v>0</v>
      </c>
      <c r="BT78" s="181">
        <f t="shared" si="55"/>
        <v>0</v>
      </c>
      <c r="BU78" s="181">
        <f t="shared" si="55"/>
        <v>0</v>
      </c>
      <c r="BV78" s="181">
        <f t="shared" si="55"/>
        <v>0</v>
      </c>
      <c r="BW78" s="181">
        <f t="shared" si="55"/>
        <v>0</v>
      </c>
      <c r="BX78" s="181">
        <f t="shared" si="55"/>
        <v>0</v>
      </c>
      <c r="BY78" s="181">
        <f t="shared" si="55"/>
        <v>0</v>
      </c>
      <c r="BZ78" s="181">
        <f t="shared" si="55"/>
        <v>0</v>
      </c>
      <c r="CA78" s="181">
        <f t="shared" si="55"/>
        <v>0</v>
      </c>
      <c r="CB78" s="181">
        <f t="shared" si="55"/>
        <v>0</v>
      </c>
      <c r="CC78" s="181">
        <f t="shared" si="55"/>
        <v>0</v>
      </c>
      <c r="CD78" s="181">
        <f t="shared" si="55"/>
        <v>0</v>
      </c>
      <c r="CE78" s="181">
        <f t="shared" si="55"/>
        <v>0</v>
      </c>
      <c r="CF78" s="181">
        <f t="shared" si="55"/>
        <v>0</v>
      </c>
      <c r="CG78" s="181">
        <f t="shared" si="55"/>
        <v>0</v>
      </c>
      <c r="CH78" s="181">
        <f t="shared" si="55"/>
        <v>0</v>
      </c>
      <c r="CI78" s="181">
        <f t="shared" si="55"/>
        <v>0</v>
      </c>
      <c r="CJ78" s="181">
        <f t="shared" si="55"/>
        <v>0</v>
      </c>
      <c r="CK78" s="181">
        <f t="shared" si="55"/>
        <v>0</v>
      </c>
      <c r="CL78" s="181">
        <f t="shared" si="55"/>
        <v>0</v>
      </c>
      <c r="CM78" s="181">
        <f t="shared" si="55"/>
        <v>0</v>
      </c>
      <c r="CN78" s="181">
        <f t="shared" si="55"/>
        <v>0</v>
      </c>
      <c r="CO78" s="181">
        <f t="shared" si="55"/>
        <v>0</v>
      </c>
      <c r="CP78" s="181">
        <f t="shared" si="55"/>
        <v>0</v>
      </c>
      <c r="CQ78" s="79" t="s">
        <v>16457</v>
      </c>
    </row>
    <row r="79" spans="1:95" ht="14.5" outlineLevel="1" x14ac:dyDescent="0.35">
      <c r="A79" s="158"/>
      <c r="B79" s="158" t="s">
        <v>16431</v>
      </c>
      <c r="C79" s="158"/>
      <c r="D79" s="181"/>
      <c r="E79" s="181"/>
      <c r="F79" s="181"/>
      <c r="G79" s="181"/>
      <c r="H79" s="181"/>
      <c r="I79" s="181"/>
      <c r="J79" s="181"/>
      <c r="K79" s="181"/>
      <c r="L79" s="181"/>
      <c r="M79" s="181">
        <f>Opening_year_without_scheme_NO2_emissions_other_mask+Forecast_year_without_scheme_NO2_emissions_other_mask+Interpolation_without_scheme_NO2_emissions_other_mask+Extrapolation_without_scheme_NO2_emissions_other_mask</f>
        <v>0</v>
      </c>
      <c r="N79" s="181">
        <f t="shared" ref="N79:AI79" si="56">Opening_year_without_scheme_NO2_emissions_other_mask+Forecast_year_without_scheme_NO2_emissions_other_mask+Interpolation_without_scheme_NO2_emissions_other_mask+Extrapolation_without_scheme_NO2_emissions_other_mask</f>
        <v>0</v>
      </c>
      <c r="O79" s="181">
        <f t="shared" si="56"/>
        <v>0</v>
      </c>
      <c r="P79" s="181">
        <f t="shared" si="56"/>
        <v>0</v>
      </c>
      <c r="Q79" s="181">
        <f t="shared" si="56"/>
        <v>0</v>
      </c>
      <c r="R79" s="181">
        <f t="shared" si="56"/>
        <v>0</v>
      </c>
      <c r="S79" s="181">
        <f t="shared" si="56"/>
        <v>0</v>
      </c>
      <c r="T79" s="181">
        <f t="shared" si="56"/>
        <v>0</v>
      </c>
      <c r="U79" s="181">
        <f t="shared" si="56"/>
        <v>0</v>
      </c>
      <c r="V79" s="181">
        <f t="shared" si="56"/>
        <v>0</v>
      </c>
      <c r="W79" s="181">
        <f t="shared" si="56"/>
        <v>0</v>
      </c>
      <c r="X79" s="181">
        <f t="shared" si="56"/>
        <v>0</v>
      </c>
      <c r="Y79" s="181">
        <f t="shared" si="56"/>
        <v>0</v>
      </c>
      <c r="Z79" s="181">
        <f t="shared" si="56"/>
        <v>0</v>
      </c>
      <c r="AA79" s="181">
        <f t="shared" si="56"/>
        <v>0</v>
      </c>
      <c r="AB79" s="181">
        <f t="shared" si="56"/>
        <v>0</v>
      </c>
      <c r="AC79" s="181">
        <f t="shared" si="56"/>
        <v>0</v>
      </c>
      <c r="AD79" s="181">
        <f t="shared" si="56"/>
        <v>0</v>
      </c>
      <c r="AE79" s="181">
        <f t="shared" si="56"/>
        <v>0</v>
      </c>
      <c r="AF79" s="181">
        <f t="shared" si="56"/>
        <v>0</v>
      </c>
      <c r="AG79" s="181">
        <f t="shared" si="56"/>
        <v>0</v>
      </c>
      <c r="AH79" s="181">
        <f t="shared" si="56"/>
        <v>0</v>
      </c>
      <c r="AI79" s="181">
        <f t="shared" si="56"/>
        <v>0</v>
      </c>
      <c r="AJ79" s="181">
        <f t="shared" ref="AJ79:BO79" si="57">Opening_year_without_scheme_NO2_emissions_other_mask+Forecast_year_without_scheme_NO2_emissions_other_mask+Interpolation_without_scheme_NO2_emissions_other_mask+Extrapolation_without_scheme_NO2_emissions_other_mask</f>
        <v>0</v>
      </c>
      <c r="AK79" s="181">
        <f t="shared" si="57"/>
        <v>0</v>
      </c>
      <c r="AL79" s="181">
        <f t="shared" si="57"/>
        <v>0</v>
      </c>
      <c r="AM79" s="181">
        <f t="shared" si="57"/>
        <v>0</v>
      </c>
      <c r="AN79" s="181">
        <f t="shared" si="57"/>
        <v>0</v>
      </c>
      <c r="AO79" s="181">
        <f t="shared" si="57"/>
        <v>0</v>
      </c>
      <c r="AP79" s="181">
        <f t="shared" si="57"/>
        <v>0</v>
      </c>
      <c r="AQ79" s="181">
        <f t="shared" si="57"/>
        <v>0</v>
      </c>
      <c r="AR79" s="181">
        <f t="shared" si="57"/>
        <v>0</v>
      </c>
      <c r="AS79" s="181">
        <f t="shared" si="57"/>
        <v>0</v>
      </c>
      <c r="AT79" s="181">
        <f t="shared" si="57"/>
        <v>0</v>
      </c>
      <c r="AU79" s="181">
        <f t="shared" si="57"/>
        <v>0</v>
      </c>
      <c r="AV79" s="181">
        <f t="shared" si="57"/>
        <v>0</v>
      </c>
      <c r="AW79" s="181">
        <f t="shared" si="57"/>
        <v>0</v>
      </c>
      <c r="AX79" s="181">
        <f t="shared" si="57"/>
        <v>0</v>
      </c>
      <c r="AY79" s="181">
        <f t="shared" si="57"/>
        <v>0</v>
      </c>
      <c r="AZ79" s="181">
        <f t="shared" si="57"/>
        <v>0</v>
      </c>
      <c r="BA79" s="181">
        <f t="shared" si="57"/>
        <v>0</v>
      </c>
      <c r="BB79" s="181">
        <f t="shared" si="57"/>
        <v>0</v>
      </c>
      <c r="BC79" s="181">
        <f t="shared" si="57"/>
        <v>0</v>
      </c>
      <c r="BD79" s="181">
        <f t="shared" si="57"/>
        <v>0</v>
      </c>
      <c r="BE79" s="181">
        <f t="shared" si="57"/>
        <v>0</v>
      </c>
      <c r="BF79" s="181">
        <f t="shared" si="57"/>
        <v>0</v>
      </c>
      <c r="BG79" s="181">
        <f t="shared" si="57"/>
        <v>0</v>
      </c>
      <c r="BH79" s="181">
        <f t="shared" si="57"/>
        <v>0</v>
      </c>
      <c r="BI79" s="181">
        <f t="shared" si="57"/>
        <v>0</v>
      </c>
      <c r="BJ79" s="181">
        <f t="shared" si="57"/>
        <v>0</v>
      </c>
      <c r="BK79" s="181">
        <f t="shared" si="57"/>
        <v>0</v>
      </c>
      <c r="BL79" s="181">
        <f t="shared" si="57"/>
        <v>0</v>
      </c>
      <c r="BM79" s="181">
        <f t="shared" si="57"/>
        <v>0</v>
      </c>
      <c r="BN79" s="181">
        <f t="shared" si="57"/>
        <v>0</v>
      </c>
      <c r="BO79" s="181">
        <f t="shared" si="57"/>
        <v>0</v>
      </c>
      <c r="BP79" s="181">
        <f t="shared" ref="BP79:CN79" si="58">Opening_year_without_scheme_NO2_emissions_other_mask+Forecast_year_without_scheme_NO2_emissions_other_mask+Interpolation_without_scheme_NO2_emissions_other_mask+Extrapolation_without_scheme_NO2_emissions_other_mask</f>
        <v>0</v>
      </c>
      <c r="BQ79" s="181">
        <f t="shared" si="58"/>
        <v>0</v>
      </c>
      <c r="BR79" s="181">
        <f t="shared" si="58"/>
        <v>0</v>
      </c>
      <c r="BS79" s="181">
        <f t="shared" si="58"/>
        <v>0</v>
      </c>
      <c r="BT79" s="181">
        <f t="shared" si="58"/>
        <v>0</v>
      </c>
      <c r="BU79" s="181">
        <f t="shared" si="58"/>
        <v>0</v>
      </c>
      <c r="BV79" s="181">
        <f t="shared" si="58"/>
        <v>0</v>
      </c>
      <c r="BW79" s="181">
        <f t="shared" si="58"/>
        <v>0</v>
      </c>
      <c r="BX79" s="181">
        <f t="shared" si="58"/>
        <v>0</v>
      </c>
      <c r="BY79" s="181">
        <f t="shared" si="58"/>
        <v>0</v>
      </c>
      <c r="BZ79" s="181">
        <f t="shared" si="58"/>
        <v>0</v>
      </c>
      <c r="CA79" s="181">
        <f t="shared" si="58"/>
        <v>0</v>
      </c>
      <c r="CB79" s="181">
        <f t="shared" si="58"/>
        <v>0</v>
      </c>
      <c r="CC79" s="181">
        <f t="shared" si="58"/>
        <v>0</v>
      </c>
      <c r="CD79" s="181">
        <f t="shared" si="58"/>
        <v>0</v>
      </c>
      <c r="CE79" s="181">
        <f t="shared" si="58"/>
        <v>0</v>
      </c>
      <c r="CF79" s="181">
        <f t="shared" si="58"/>
        <v>0</v>
      </c>
      <c r="CG79" s="181">
        <f t="shared" si="58"/>
        <v>0</v>
      </c>
      <c r="CH79" s="181">
        <f t="shared" si="58"/>
        <v>0</v>
      </c>
      <c r="CI79" s="181">
        <f t="shared" si="58"/>
        <v>0</v>
      </c>
      <c r="CJ79" s="181">
        <f t="shared" si="58"/>
        <v>0</v>
      </c>
      <c r="CK79" s="181">
        <f t="shared" si="58"/>
        <v>0</v>
      </c>
      <c r="CL79" s="181">
        <f t="shared" si="58"/>
        <v>0</v>
      </c>
      <c r="CM79" s="181">
        <f t="shared" si="58"/>
        <v>0</v>
      </c>
      <c r="CN79" s="181">
        <f t="shared" si="58"/>
        <v>0</v>
      </c>
      <c r="CO79" s="181">
        <f>Opening_year_without_scheme_NO2_emissions_other_mask+Forecast_year_without_scheme_NO2_emissions_other_mask+Interpolation_without_scheme_NO2_emissions_other_mask+Extrapolation_without_scheme_NO2_emissions_other_mask</f>
        <v>0</v>
      </c>
      <c r="CP79" s="181">
        <f>Opening_year_without_scheme_NO2_emissions_other_mask+Forecast_year_without_scheme_NO2_emissions_other_mask+Interpolation_without_scheme_NO2_emissions_other_mask+Extrapolation_without_scheme_NO2_emissions_other_mask</f>
        <v>0</v>
      </c>
      <c r="CQ79" s="79" t="s">
        <v>16458</v>
      </c>
    </row>
    <row r="80" spans="1:95" ht="14" outlineLevel="1" x14ac:dyDescent="0.3">
      <c r="A80" s="158"/>
      <c r="B80" s="158"/>
      <c r="C80" s="158"/>
      <c r="D80" s="158"/>
      <c r="E80" s="158"/>
      <c r="F80" s="158"/>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c r="CD80" s="158"/>
      <c r="CE80" s="158"/>
      <c r="CF80" s="158"/>
      <c r="CG80" s="158"/>
      <c r="CH80" s="158"/>
      <c r="CI80" s="158"/>
      <c r="CJ80" s="158"/>
      <c r="CK80" s="158"/>
      <c r="CL80" s="158"/>
      <c r="CM80" s="158"/>
      <c r="CN80" s="158"/>
      <c r="CO80" s="158"/>
      <c r="CP80" s="158"/>
      <c r="CQ80" s="158"/>
    </row>
    <row r="81" spans="1:95" ht="15.5" outlineLevel="1" x14ac:dyDescent="0.35">
      <c r="A81" s="82"/>
      <c r="B81" s="82" t="s">
        <v>16459</v>
      </c>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c r="CD81" s="82"/>
      <c r="CE81" s="82"/>
      <c r="CF81" s="82"/>
      <c r="CG81" s="82"/>
      <c r="CH81" s="82"/>
      <c r="CI81" s="82"/>
      <c r="CJ81" s="82"/>
      <c r="CK81" s="82"/>
      <c r="CL81" s="82"/>
      <c r="CM81" s="82"/>
      <c r="CN81" s="82"/>
      <c r="CO81" s="82"/>
      <c r="CP81" s="82"/>
      <c r="CQ81" s="82"/>
    </row>
    <row r="82" spans="1:95" ht="14" outlineLevel="1" x14ac:dyDescent="0.3">
      <c r="A82" s="158"/>
      <c r="B82" s="158"/>
      <c r="C82" s="158"/>
      <c r="D82" s="158"/>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c r="CD82" s="158"/>
      <c r="CE82" s="158"/>
      <c r="CF82" s="158"/>
      <c r="CG82" s="158"/>
      <c r="CH82" s="158"/>
      <c r="CI82" s="158"/>
      <c r="CJ82" s="158"/>
      <c r="CK82" s="158"/>
      <c r="CL82" s="158"/>
      <c r="CM82" s="158"/>
      <c r="CN82" s="158"/>
      <c r="CO82" s="158"/>
      <c r="CP82" s="158"/>
      <c r="CQ82" s="158"/>
    </row>
    <row r="83" spans="1:95" ht="15.5" outlineLevel="1" x14ac:dyDescent="0.35">
      <c r="A83" s="158"/>
      <c r="B83" s="102"/>
      <c r="C83" s="83">
        <f>Opening_year</f>
        <v>2026</v>
      </c>
      <c r="D83" s="158"/>
      <c r="E83" s="158"/>
      <c r="F83" s="158"/>
      <c r="G83" s="158"/>
      <c r="H83" s="158"/>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c r="CD83" s="158"/>
      <c r="CE83" s="158"/>
      <c r="CF83" s="158"/>
      <c r="CG83" s="158"/>
      <c r="CH83" s="158"/>
      <c r="CI83" s="158"/>
      <c r="CJ83" s="158"/>
      <c r="CK83" s="158"/>
      <c r="CL83" s="158"/>
      <c r="CM83" s="158"/>
      <c r="CN83" s="158"/>
      <c r="CO83" s="158"/>
      <c r="CP83" s="158"/>
      <c r="CQ83" s="158"/>
    </row>
    <row r="84" spans="1:95" ht="14" outlineLevel="1" x14ac:dyDescent="0.3">
      <c r="A84" s="158"/>
      <c r="B84" s="178" t="s">
        <v>16460</v>
      </c>
      <c r="C84" s="165">
        <f>Opening_year_with_scheme_NOx_other_emissions_in</f>
        <v>0</v>
      </c>
      <c r="D84" s="141" t="s">
        <v>16461</v>
      </c>
      <c r="E84" s="158"/>
      <c r="F84" s="158"/>
      <c r="G84" s="158"/>
      <c r="H84" s="158"/>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c r="CD84" s="158"/>
      <c r="CE84" s="158"/>
      <c r="CF84" s="158"/>
      <c r="CG84" s="158"/>
      <c r="CH84" s="158"/>
      <c r="CI84" s="158"/>
      <c r="CJ84" s="158"/>
      <c r="CK84" s="158"/>
      <c r="CL84" s="158"/>
      <c r="CM84" s="158"/>
      <c r="CN84" s="158"/>
      <c r="CO84" s="158"/>
      <c r="CP84" s="158"/>
      <c r="CQ84" s="158"/>
    </row>
    <row r="85" spans="1:95" ht="15.5" outlineLevel="1" x14ac:dyDescent="0.35">
      <c r="A85" s="158"/>
      <c r="B85" s="102"/>
      <c r="C85" s="102"/>
      <c r="D85" s="142"/>
      <c r="E85" s="158"/>
      <c r="F85" s="158"/>
      <c r="G85" s="158"/>
      <c r="H85" s="158"/>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c r="AX85" s="158"/>
      <c r="AY85" s="158"/>
      <c r="AZ85" s="158"/>
      <c r="BA85" s="158"/>
      <c r="BB85" s="158"/>
      <c r="BC85" s="158"/>
      <c r="BD85" s="158"/>
      <c r="BE85" s="158"/>
      <c r="BF85" s="158"/>
      <c r="BG85" s="158"/>
      <c r="BH85" s="158"/>
      <c r="BI85" s="158"/>
      <c r="BJ85" s="158"/>
      <c r="BK85" s="158"/>
      <c r="BL85" s="158"/>
      <c r="BM85" s="158"/>
      <c r="BN85" s="158"/>
      <c r="BO85" s="158"/>
      <c r="BP85" s="158"/>
      <c r="BQ85" s="158"/>
      <c r="BR85" s="158"/>
      <c r="BS85" s="158"/>
      <c r="BT85" s="158"/>
      <c r="BU85" s="158"/>
      <c r="BV85" s="158"/>
      <c r="BW85" s="158"/>
      <c r="BX85" s="158"/>
      <c r="BY85" s="158"/>
      <c r="BZ85" s="158"/>
      <c r="CA85" s="158"/>
      <c r="CB85" s="158"/>
      <c r="CC85" s="158"/>
      <c r="CD85" s="158"/>
      <c r="CE85" s="158"/>
      <c r="CF85" s="158"/>
      <c r="CG85" s="158"/>
      <c r="CH85" s="158"/>
      <c r="CI85" s="158"/>
      <c r="CJ85" s="158"/>
      <c r="CK85" s="158"/>
      <c r="CL85" s="158"/>
      <c r="CM85" s="158"/>
      <c r="CN85" s="158"/>
      <c r="CO85" s="158"/>
      <c r="CP85" s="158"/>
      <c r="CQ85" s="158"/>
    </row>
    <row r="86" spans="1:95" ht="15.5" outlineLevel="1" x14ac:dyDescent="0.35">
      <c r="A86" s="158"/>
      <c r="B86" s="102"/>
      <c r="C86" s="83">
        <f>Forecast_year</f>
        <v>2040</v>
      </c>
      <c r="D86" s="139"/>
      <c r="E86" s="158"/>
      <c r="F86" s="158"/>
      <c r="G86" s="158"/>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158"/>
      <c r="BA86" s="158"/>
      <c r="BB86" s="158"/>
      <c r="BC86" s="158"/>
      <c r="BD86" s="158"/>
      <c r="BE86" s="158"/>
      <c r="BF86" s="158"/>
      <c r="BG86" s="158"/>
      <c r="BH86" s="158"/>
      <c r="BI86" s="158"/>
      <c r="BJ86" s="158"/>
      <c r="BK86" s="158"/>
      <c r="BL86" s="158"/>
      <c r="BM86" s="158"/>
      <c r="BN86" s="158"/>
      <c r="BO86" s="158"/>
      <c r="BP86" s="158"/>
      <c r="BQ86" s="158"/>
      <c r="BR86" s="158"/>
      <c r="BS86" s="158"/>
      <c r="BT86" s="158"/>
      <c r="BU86" s="158"/>
      <c r="BV86" s="158"/>
      <c r="BW86" s="158"/>
      <c r="BX86" s="158"/>
      <c r="BY86" s="158"/>
      <c r="BZ86" s="158"/>
      <c r="CA86" s="158"/>
      <c r="CB86" s="158"/>
      <c r="CC86" s="158"/>
      <c r="CD86" s="158"/>
      <c r="CE86" s="158"/>
      <c r="CF86" s="158"/>
      <c r="CG86" s="158"/>
      <c r="CH86" s="158"/>
      <c r="CI86" s="158"/>
      <c r="CJ86" s="158"/>
      <c r="CK86" s="158"/>
      <c r="CL86" s="158"/>
      <c r="CM86" s="158"/>
      <c r="CN86" s="158"/>
      <c r="CO86" s="158"/>
      <c r="CP86" s="158"/>
      <c r="CQ86" s="158"/>
    </row>
    <row r="87" spans="1:95" ht="14" outlineLevel="1" x14ac:dyDescent="0.3">
      <c r="A87" s="158"/>
      <c r="B87" s="178" t="s">
        <v>16462</v>
      </c>
      <c r="C87" s="179">
        <f>Forecast_year_with_scheme_NOx_other_emissions_in</f>
        <v>0</v>
      </c>
      <c r="D87" s="141" t="s">
        <v>16463</v>
      </c>
      <c r="E87" s="158"/>
      <c r="F87" s="158"/>
      <c r="G87" s="158"/>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c r="CD87" s="158"/>
      <c r="CE87" s="158"/>
      <c r="CF87" s="158"/>
      <c r="CG87" s="158"/>
      <c r="CH87" s="158"/>
      <c r="CI87" s="158"/>
      <c r="CJ87" s="158"/>
      <c r="CK87" s="158"/>
      <c r="CL87" s="158"/>
      <c r="CM87" s="158"/>
      <c r="CN87" s="158"/>
      <c r="CO87" s="158"/>
      <c r="CP87" s="158"/>
      <c r="CQ87" s="158"/>
    </row>
    <row r="88" spans="1:95" ht="15.5" outlineLevel="1" x14ac:dyDescent="0.35">
      <c r="A88" s="158"/>
      <c r="B88" s="102"/>
      <c r="C88" s="102"/>
      <c r="D88" s="142"/>
      <c r="E88" s="158"/>
      <c r="F88" s="158"/>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58"/>
      <c r="AT88" s="158"/>
      <c r="AU88" s="158"/>
      <c r="AV88" s="158"/>
      <c r="AW88" s="158"/>
      <c r="AX88" s="158"/>
      <c r="AY88" s="158"/>
      <c r="AZ88" s="158"/>
      <c r="BA88" s="158"/>
      <c r="BB88" s="158"/>
      <c r="BC88" s="158"/>
      <c r="BD88" s="158"/>
      <c r="BE88" s="158"/>
      <c r="BF88" s="158"/>
      <c r="BG88" s="158"/>
      <c r="BH88" s="158"/>
      <c r="BI88" s="158"/>
      <c r="BJ88" s="158"/>
      <c r="BK88" s="158"/>
      <c r="BL88" s="158"/>
      <c r="BM88" s="158"/>
      <c r="BN88" s="158"/>
      <c r="BO88" s="158"/>
      <c r="BP88" s="158"/>
      <c r="BQ88" s="158"/>
      <c r="BR88" s="158"/>
      <c r="BS88" s="158"/>
      <c r="BT88" s="158"/>
      <c r="BU88" s="158"/>
      <c r="BV88" s="158"/>
      <c r="BW88" s="158"/>
      <c r="BX88" s="158"/>
      <c r="BY88" s="158"/>
      <c r="BZ88" s="158"/>
      <c r="CA88" s="158"/>
      <c r="CB88" s="158"/>
      <c r="CC88" s="158"/>
      <c r="CD88" s="158"/>
      <c r="CE88" s="158"/>
      <c r="CF88" s="158"/>
      <c r="CG88" s="158"/>
      <c r="CH88" s="158"/>
      <c r="CI88" s="158"/>
      <c r="CJ88" s="158"/>
      <c r="CK88" s="158"/>
      <c r="CL88" s="158"/>
      <c r="CM88" s="158"/>
      <c r="CN88" s="158"/>
      <c r="CO88" s="158"/>
      <c r="CP88" s="158"/>
      <c r="CQ88" s="158"/>
    </row>
    <row r="89" spans="1:95" ht="14" outlineLevel="1" x14ac:dyDescent="0.3">
      <c r="A89" s="158"/>
      <c r="B89" s="178" t="s">
        <v>16424</v>
      </c>
      <c r="C89" s="182">
        <f>Forecast_year_with_scheme_NOx_other_emissions-Opening_year_with_scheme_NOx_other_emissions</f>
        <v>0</v>
      </c>
      <c r="D89" s="140" t="s">
        <v>16464</v>
      </c>
      <c r="E89" s="158"/>
      <c r="F89" s="158"/>
      <c r="G89" s="158"/>
      <c r="H89" s="158"/>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158"/>
      <c r="AM89" s="158"/>
      <c r="AN89" s="158"/>
      <c r="AO89" s="158"/>
      <c r="AP89" s="158"/>
      <c r="AQ89" s="158"/>
      <c r="AR89" s="158"/>
      <c r="AS89" s="158"/>
      <c r="AT89" s="158"/>
      <c r="AU89" s="158"/>
      <c r="AV89" s="158"/>
      <c r="AW89" s="158"/>
      <c r="AX89" s="158"/>
      <c r="AY89" s="158"/>
      <c r="AZ89" s="158"/>
      <c r="BA89" s="158"/>
      <c r="BB89" s="158"/>
      <c r="BC89" s="158"/>
      <c r="BD89" s="158"/>
      <c r="BE89" s="158"/>
      <c r="BF89" s="158"/>
      <c r="BG89" s="158"/>
      <c r="BH89" s="158"/>
      <c r="BI89" s="158"/>
      <c r="BJ89" s="158"/>
      <c r="BK89" s="158"/>
      <c r="BL89" s="158"/>
      <c r="BM89" s="158"/>
      <c r="BN89" s="158"/>
      <c r="BO89" s="158"/>
      <c r="BP89" s="158"/>
      <c r="BQ89" s="158"/>
      <c r="BR89" s="158"/>
      <c r="BS89" s="158"/>
      <c r="BT89" s="158"/>
      <c r="BU89" s="158"/>
      <c r="BV89" s="158"/>
      <c r="BW89" s="158"/>
      <c r="BX89" s="158"/>
      <c r="BY89" s="158"/>
      <c r="BZ89" s="158"/>
      <c r="CA89" s="158"/>
      <c r="CB89" s="158"/>
      <c r="CC89" s="158"/>
      <c r="CD89" s="158"/>
      <c r="CE89" s="158"/>
      <c r="CF89" s="158"/>
      <c r="CG89" s="158"/>
      <c r="CH89" s="158"/>
      <c r="CI89" s="158"/>
      <c r="CJ89" s="158"/>
      <c r="CK89" s="158"/>
      <c r="CL89" s="158"/>
      <c r="CM89" s="158"/>
      <c r="CN89" s="158"/>
      <c r="CO89" s="158"/>
      <c r="CP89" s="158"/>
      <c r="CQ89" s="158"/>
    </row>
    <row r="90" spans="1:95" ht="14" outlineLevel="1" x14ac:dyDescent="0.3">
      <c r="A90" s="158"/>
      <c r="B90" s="158"/>
      <c r="C90" s="158"/>
      <c r="D90" s="158"/>
      <c r="E90" s="158"/>
      <c r="F90" s="158"/>
      <c r="G90" s="158"/>
      <c r="H90" s="158"/>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c r="CD90" s="158"/>
      <c r="CE90" s="158"/>
      <c r="CF90" s="158"/>
      <c r="CG90" s="158"/>
      <c r="CH90" s="158"/>
      <c r="CI90" s="158"/>
      <c r="CJ90" s="158"/>
      <c r="CK90" s="158"/>
      <c r="CL90" s="158"/>
      <c r="CM90" s="158"/>
      <c r="CN90" s="158"/>
      <c r="CO90" s="158"/>
      <c r="CP90" s="158"/>
      <c r="CQ90" s="158"/>
    </row>
    <row r="91" spans="1:95" ht="14.5" outlineLevel="1" x14ac:dyDescent="0.35">
      <c r="A91" s="158"/>
      <c r="B91" s="158" t="s">
        <v>16250</v>
      </c>
      <c r="C91" s="158"/>
      <c r="D91" s="181"/>
      <c r="E91" s="181"/>
      <c r="F91" s="181"/>
      <c r="G91" s="181"/>
      <c r="H91" s="181"/>
      <c r="I91" s="181"/>
      <c r="J91" s="181"/>
      <c r="K91" s="181"/>
      <c r="L91" s="181"/>
      <c r="M91" s="181">
        <f>Opening_year_with_scheme_NOx_other_emissions*Opening_year_mask</f>
        <v>0</v>
      </c>
      <c r="N91" s="181">
        <f t="shared" ref="N91:AI91" si="59">Opening_year_with_scheme_NOx_other_emissions*Opening_year_mask</f>
        <v>0</v>
      </c>
      <c r="O91" s="181">
        <f t="shared" si="59"/>
        <v>0</v>
      </c>
      <c r="P91" s="181">
        <f t="shared" si="59"/>
        <v>0</v>
      </c>
      <c r="Q91" s="181">
        <f t="shared" si="59"/>
        <v>0</v>
      </c>
      <c r="R91" s="181">
        <f t="shared" si="59"/>
        <v>0</v>
      </c>
      <c r="S91" s="181">
        <f t="shared" si="59"/>
        <v>0</v>
      </c>
      <c r="T91" s="181">
        <f t="shared" si="59"/>
        <v>0</v>
      </c>
      <c r="U91" s="181">
        <f t="shared" si="59"/>
        <v>0</v>
      </c>
      <c r="V91" s="181">
        <f t="shared" si="59"/>
        <v>0</v>
      </c>
      <c r="W91" s="181">
        <f t="shared" si="59"/>
        <v>0</v>
      </c>
      <c r="X91" s="181">
        <f t="shared" si="59"/>
        <v>0</v>
      </c>
      <c r="Y91" s="181">
        <f t="shared" si="59"/>
        <v>0</v>
      </c>
      <c r="Z91" s="181">
        <f t="shared" si="59"/>
        <v>0</v>
      </c>
      <c r="AA91" s="181">
        <f t="shared" si="59"/>
        <v>0</v>
      </c>
      <c r="AB91" s="181">
        <f t="shared" si="59"/>
        <v>0</v>
      </c>
      <c r="AC91" s="181">
        <f t="shared" si="59"/>
        <v>0</v>
      </c>
      <c r="AD91" s="181">
        <f t="shared" si="59"/>
        <v>0</v>
      </c>
      <c r="AE91" s="181">
        <f t="shared" si="59"/>
        <v>0</v>
      </c>
      <c r="AF91" s="181">
        <f t="shared" si="59"/>
        <v>0</v>
      </c>
      <c r="AG91" s="181">
        <f t="shared" si="59"/>
        <v>0</v>
      </c>
      <c r="AH91" s="181">
        <f t="shared" si="59"/>
        <v>0</v>
      </c>
      <c r="AI91" s="181">
        <f t="shared" si="59"/>
        <v>0</v>
      </c>
      <c r="AJ91" s="181">
        <f t="shared" ref="AJ91:BO91" si="60">Opening_year_with_scheme_NOx_other_emissions*Opening_year_mask</f>
        <v>0</v>
      </c>
      <c r="AK91" s="181">
        <f t="shared" si="60"/>
        <v>0</v>
      </c>
      <c r="AL91" s="181">
        <f t="shared" si="60"/>
        <v>0</v>
      </c>
      <c r="AM91" s="181">
        <f t="shared" si="60"/>
        <v>0</v>
      </c>
      <c r="AN91" s="181">
        <f t="shared" si="60"/>
        <v>0</v>
      </c>
      <c r="AO91" s="181">
        <f t="shared" si="60"/>
        <v>0</v>
      </c>
      <c r="AP91" s="181">
        <f t="shared" si="60"/>
        <v>0</v>
      </c>
      <c r="AQ91" s="181">
        <f t="shared" si="60"/>
        <v>0</v>
      </c>
      <c r="AR91" s="181">
        <f t="shared" si="60"/>
        <v>0</v>
      </c>
      <c r="AS91" s="181">
        <f t="shared" si="60"/>
        <v>0</v>
      </c>
      <c r="AT91" s="181">
        <f t="shared" si="60"/>
        <v>0</v>
      </c>
      <c r="AU91" s="181">
        <f t="shared" si="60"/>
        <v>0</v>
      </c>
      <c r="AV91" s="181">
        <f t="shared" si="60"/>
        <v>0</v>
      </c>
      <c r="AW91" s="181">
        <f t="shared" si="60"/>
        <v>0</v>
      </c>
      <c r="AX91" s="181">
        <f t="shared" si="60"/>
        <v>0</v>
      </c>
      <c r="AY91" s="181">
        <f t="shared" si="60"/>
        <v>0</v>
      </c>
      <c r="AZ91" s="181">
        <f t="shared" si="60"/>
        <v>0</v>
      </c>
      <c r="BA91" s="181">
        <f t="shared" si="60"/>
        <v>0</v>
      </c>
      <c r="BB91" s="181">
        <f t="shared" si="60"/>
        <v>0</v>
      </c>
      <c r="BC91" s="181">
        <f t="shared" si="60"/>
        <v>0</v>
      </c>
      <c r="BD91" s="181">
        <f t="shared" si="60"/>
        <v>0</v>
      </c>
      <c r="BE91" s="181">
        <f t="shared" si="60"/>
        <v>0</v>
      </c>
      <c r="BF91" s="181">
        <f t="shared" si="60"/>
        <v>0</v>
      </c>
      <c r="BG91" s="181">
        <f t="shared" si="60"/>
        <v>0</v>
      </c>
      <c r="BH91" s="181">
        <f t="shared" si="60"/>
        <v>0</v>
      </c>
      <c r="BI91" s="181">
        <f t="shared" si="60"/>
        <v>0</v>
      </c>
      <c r="BJ91" s="181">
        <f t="shared" si="60"/>
        <v>0</v>
      </c>
      <c r="BK91" s="181">
        <f t="shared" si="60"/>
        <v>0</v>
      </c>
      <c r="BL91" s="181">
        <f t="shared" si="60"/>
        <v>0</v>
      </c>
      <c r="BM91" s="181">
        <f t="shared" si="60"/>
        <v>0</v>
      </c>
      <c r="BN91" s="181">
        <f t="shared" si="60"/>
        <v>0</v>
      </c>
      <c r="BO91" s="181">
        <f t="shared" si="60"/>
        <v>0</v>
      </c>
      <c r="BP91" s="181">
        <f t="shared" ref="BP91:CP91" si="61">Opening_year_with_scheme_NOx_other_emissions*Opening_year_mask</f>
        <v>0</v>
      </c>
      <c r="BQ91" s="181">
        <f t="shared" si="61"/>
        <v>0</v>
      </c>
      <c r="BR91" s="181">
        <f t="shared" si="61"/>
        <v>0</v>
      </c>
      <c r="BS91" s="181">
        <f t="shared" si="61"/>
        <v>0</v>
      </c>
      <c r="BT91" s="181">
        <f t="shared" si="61"/>
        <v>0</v>
      </c>
      <c r="BU91" s="181">
        <f t="shared" si="61"/>
        <v>0</v>
      </c>
      <c r="BV91" s="181">
        <f t="shared" si="61"/>
        <v>0</v>
      </c>
      <c r="BW91" s="181">
        <f t="shared" si="61"/>
        <v>0</v>
      </c>
      <c r="BX91" s="181">
        <f t="shared" si="61"/>
        <v>0</v>
      </c>
      <c r="BY91" s="181">
        <f t="shared" si="61"/>
        <v>0</v>
      </c>
      <c r="BZ91" s="181">
        <f t="shared" si="61"/>
        <v>0</v>
      </c>
      <c r="CA91" s="181">
        <f t="shared" si="61"/>
        <v>0</v>
      </c>
      <c r="CB91" s="181">
        <f t="shared" si="61"/>
        <v>0</v>
      </c>
      <c r="CC91" s="181">
        <f t="shared" si="61"/>
        <v>0</v>
      </c>
      <c r="CD91" s="181">
        <f t="shared" si="61"/>
        <v>0</v>
      </c>
      <c r="CE91" s="181">
        <f t="shared" si="61"/>
        <v>0</v>
      </c>
      <c r="CF91" s="181">
        <f t="shared" si="61"/>
        <v>0</v>
      </c>
      <c r="CG91" s="181">
        <f t="shared" si="61"/>
        <v>0</v>
      </c>
      <c r="CH91" s="181">
        <f t="shared" si="61"/>
        <v>0</v>
      </c>
      <c r="CI91" s="181">
        <f t="shared" si="61"/>
        <v>0</v>
      </c>
      <c r="CJ91" s="181">
        <f t="shared" si="61"/>
        <v>0</v>
      </c>
      <c r="CK91" s="181">
        <f t="shared" si="61"/>
        <v>0</v>
      </c>
      <c r="CL91" s="181">
        <f t="shared" si="61"/>
        <v>0</v>
      </c>
      <c r="CM91" s="181">
        <f t="shared" si="61"/>
        <v>0</v>
      </c>
      <c r="CN91" s="181">
        <f t="shared" si="61"/>
        <v>0</v>
      </c>
      <c r="CO91" s="181">
        <f t="shared" si="61"/>
        <v>0</v>
      </c>
      <c r="CP91" s="181">
        <f t="shared" si="61"/>
        <v>0</v>
      </c>
      <c r="CQ91" s="79" t="s">
        <v>16465</v>
      </c>
    </row>
    <row r="92" spans="1:95" ht="14.5" outlineLevel="1" x14ac:dyDescent="0.35">
      <c r="A92" s="158"/>
      <c r="B92" s="158" t="s">
        <v>16252</v>
      </c>
      <c r="C92" s="158"/>
      <c r="D92" s="181"/>
      <c r="E92" s="181"/>
      <c r="F92" s="181"/>
      <c r="G92" s="181"/>
      <c r="H92" s="181"/>
      <c r="I92" s="181"/>
      <c r="J92" s="181"/>
      <c r="K92" s="181"/>
      <c r="L92" s="181"/>
      <c r="M92" s="181">
        <f>Forecast_year_with_scheme_NOx_other_emissions*Forecast_year_mask</f>
        <v>0</v>
      </c>
      <c r="N92" s="181">
        <f t="shared" ref="N92:AI92" si="62">Forecast_year_with_scheme_NOx_other_emissions*Forecast_year_mask</f>
        <v>0</v>
      </c>
      <c r="O92" s="181">
        <f t="shared" si="62"/>
        <v>0</v>
      </c>
      <c r="P92" s="181">
        <f t="shared" si="62"/>
        <v>0</v>
      </c>
      <c r="Q92" s="181">
        <f t="shared" si="62"/>
        <v>0</v>
      </c>
      <c r="R92" s="181">
        <f t="shared" si="62"/>
        <v>0</v>
      </c>
      <c r="S92" s="181">
        <f t="shared" si="62"/>
        <v>0</v>
      </c>
      <c r="T92" s="181">
        <f t="shared" si="62"/>
        <v>0</v>
      </c>
      <c r="U92" s="181">
        <f t="shared" si="62"/>
        <v>0</v>
      </c>
      <c r="V92" s="181">
        <f t="shared" si="62"/>
        <v>0</v>
      </c>
      <c r="W92" s="181">
        <f t="shared" si="62"/>
        <v>0</v>
      </c>
      <c r="X92" s="181">
        <f t="shared" si="62"/>
        <v>0</v>
      </c>
      <c r="Y92" s="181">
        <f t="shared" si="62"/>
        <v>0</v>
      </c>
      <c r="Z92" s="181">
        <f t="shared" si="62"/>
        <v>0</v>
      </c>
      <c r="AA92" s="181">
        <f t="shared" si="62"/>
        <v>0</v>
      </c>
      <c r="AB92" s="181">
        <f t="shared" si="62"/>
        <v>0</v>
      </c>
      <c r="AC92" s="181">
        <f t="shared" si="62"/>
        <v>0</v>
      </c>
      <c r="AD92" s="181">
        <f t="shared" si="62"/>
        <v>0</v>
      </c>
      <c r="AE92" s="181">
        <f t="shared" si="62"/>
        <v>0</v>
      </c>
      <c r="AF92" s="181">
        <f t="shared" si="62"/>
        <v>0</v>
      </c>
      <c r="AG92" s="181">
        <f t="shared" si="62"/>
        <v>0</v>
      </c>
      <c r="AH92" s="181">
        <f t="shared" si="62"/>
        <v>0</v>
      </c>
      <c r="AI92" s="181">
        <f t="shared" si="62"/>
        <v>0</v>
      </c>
      <c r="AJ92" s="181">
        <f t="shared" ref="AJ92:BO92" si="63">Forecast_year_with_scheme_NOx_other_emissions*Forecast_year_mask</f>
        <v>0</v>
      </c>
      <c r="AK92" s="181">
        <f t="shared" si="63"/>
        <v>0</v>
      </c>
      <c r="AL92" s="181">
        <f t="shared" si="63"/>
        <v>0</v>
      </c>
      <c r="AM92" s="181">
        <f t="shared" si="63"/>
        <v>0</v>
      </c>
      <c r="AN92" s="181">
        <f t="shared" si="63"/>
        <v>0</v>
      </c>
      <c r="AO92" s="181">
        <f t="shared" si="63"/>
        <v>0</v>
      </c>
      <c r="AP92" s="181">
        <f t="shared" si="63"/>
        <v>0</v>
      </c>
      <c r="AQ92" s="181">
        <f t="shared" si="63"/>
        <v>0</v>
      </c>
      <c r="AR92" s="181">
        <f t="shared" si="63"/>
        <v>0</v>
      </c>
      <c r="AS92" s="181">
        <f t="shared" si="63"/>
        <v>0</v>
      </c>
      <c r="AT92" s="181">
        <f t="shared" si="63"/>
        <v>0</v>
      </c>
      <c r="AU92" s="181">
        <f t="shared" si="63"/>
        <v>0</v>
      </c>
      <c r="AV92" s="181">
        <f t="shared" si="63"/>
        <v>0</v>
      </c>
      <c r="AW92" s="181">
        <f t="shared" si="63"/>
        <v>0</v>
      </c>
      <c r="AX92" s="181">
        <f t="shared" si="63"/>
        <v>0</v>
      </c>
      <c r="AY92" s="181">
        <f t="shared" si="63"/>
        <v>0</v>
      </c>
      <c r="AZ92" s="181">
        <f t="shared" si="63"/>
        <v>0</v>
      </c>
      <c r="BA92" s="181">
        <f t="shared" si="63"/>
        <v>0</v>
      </c>
      <c r="BB92" s="181">
        <f t="shared" si="63"/>
        <v>0</v>
      </c>
      <c r="BC92" s="181">
        <f t="shared" si="63"/>
        <v>0</v>
      </c>
      <c r="BD92" s="181">
        <f t="shared" si="63"/>
        <v>0</v>
      </c>
      <c r="BE92" s="181">
        <f t="shared" si="63"/>
        <v>0</v>
      </c>
      <c r="BF92" s="181">
        <f t="shared" si="63"/>
        <v>0</v>
      </c>
      <c r="BG92" s="181">
        <f t="shared" si="63"/>
        <v>0</v>
      </c>
      <c r="BH92" s="181">
        <f t="shared" si="63"/>
        <v>0</v>
      </c>
      <c r="BI92" s="181">
        <f t="shared" si="63"/>
        <v>0</v>
      </c>
      <c r="BJ92" s="181">
        <f t="shared" si="63"/>
        <v>0</v>
      </c>
      <c r="BK92" s="181">
        <f t="shared" si="63"/>
        <v>0</v>
      </c>
      <c r="BL92" s="181">
        <f t="shared" si="63"/>
        <v>0</v>
      </c>
      <c r="BM92" s="181">
        <f t="shared" si="63"/>
        <v>0</v>
      </c>
      <c r="BN92" s="181">
        <f t="shared" si="63"/>
        <v>0</v>
      </c>
      <c r="BO92" s="181">
        <f t="shared" si="63"/>
        <v>0</v>
      </c>
      <c r="BP92" s="181">
        <f t="shared" ref="BP92:CP92" si="64">Forecast_year_with_scheme_NOx_other_emissions*Forecast_year_mask</f>
        <v>0</v>
      </c>
      <c r="BQ92" s="181">
        <f t="shared" si="64"/>
        <v>0</v>
      </c>
      <c r="BR92" s="181">
        <f t="shared" si="64"/>
        <v>0</v>
      </c>
      <c r="BS92" s="181">
        <f t="shared" si="64"/>
        <v>0</v>
      </c>
      <c r="BT92" s="181">
        <f t="shared" si="64"/>
        <v>0</v>
      </c>
      <c r="BU92" s="181">
        <f t="shared" si="64"/>
        <v>0</v>
      </c>
      <c r="BV92" s="181">
        <f t="shared" si="64"/>
        <v>0</v>
      </c>
      <c r="BW92" s="181">
        <f t="shared" si="64"/>
        <v>0</v>
      </c>
      <c r="BX92" s="181">
        <f t="shared" si="64"/>
        <v>0</v>
      </c>
      <c r="BY92" s="181">
        <f t="shared" si="64"/>
        <v>0</v>
      </c>
      <c r="BZ92" s="181">
        <f t="shared" si="64"/>
        <v>0</v>
      </c>
      <c r="CA92" s="181">
        <f t="shared" si="64"/>
        <v>0</v>
      </c>
      <c r="CB92" s="181">
        <f t="shared" si="64"/>
        <v>0</v>
      </c>
      <c r="CC92" s="181">
        <f t="shared" si="64"/>
        <v>0</v>
      </c>
      <c r="CD92" s="181">
        <f t="shared" si="64"/>
        <v>0</v>
      </c>
      <c r="CE92" s="181">
        <f t="shared" si="64"/>
        <v>0</v>
      </c>
      <c r="CF92" s="181">
        <f t="shared" si="64"/>
        <v>0</v>
      </c>
      <c r="CG92" s="181">
        <f t="shared" si="64"/>
        <v>0</v>
      </c>
      <c r="CH92" s="181">
        <f t="shared" si="64"/>
        <v>0</v>
      </c>
      <c r="CI92" s="181">
        <f t="shared" si="64"/>
        <v>0</v>
      </c>
      <c r="CJ92" s="181">
        <f t="shared" si="64"/>
        <v>0</v>
      </c>
      <c r="CK92" s="181">
        <f t="shared" si="64"/>
        <v>0</v>
      </c>
      <c r="CL92" s="181">
        <f t="shared" si="64"/>
        <v>0</v>
      </c>
      <c r="CM92" s="181">
        <f t="shared" si="64"/>
        <v>0</v>
      </c>
      <c r="CN92" s="181">
        <f t="shared" si="64"/>
        <v>0</v>
      </c>
      <c r="CO92" s="181">
        <f t="shared" si="64"/>
        <v>0</v>
      </c>
      <c r="CP92" s="181">
        <f t="shared" si="64"/>
        <v>0</v>
      </c>
      <c r="CQ92" s="79" t="s">
        <v>16466</v>
      </c>
    </row>
    <row r="93" spans="1:95" ht="14.5" outlineLevel="1" x14ac:dyDescent="0.35">
      <c r="A93" s="158"/>
      <c r="B93" s="158" t="s">
        <v>16410</v>
      </c>
      <c r="C93" s="158"/>
      <c r="D93" s="181"/>
      <c r="E93" s="181"/>
      <c r="F93" s="181"/>
      <c r="G93" s="181"/>
      <c r="H93" s="181"/>
      <c r="I93" s="181"/>
      <c r="J93" s="181"/>
      <c r="K93" s="181"/>
      <c r="L93" s="181"/>
      <c r="M93" s="181">
        <f>(Opening_year_with_scheme_NOx_other_emissions+(Difference_with_scheme_NOx_other_emissions)*(year-Opening_year)/(Interpolation_period_length))*Interpolation_mask</f>
        <v>0</v>
      </c>
      <c r="N93" s="181">
        <f t="shared" ref="N93:AI93" si="65">(Opening_year_with_scheme_NOx_other_emissions+(Difference_with_scheme_NOx_other_emissions)*(year-Opening_year)/(Interpolation_period_length))*Interpolation_mask</f>
        <v>0</v>
      </c>
      <c r="O93" s="181">
        <f t="shared" si="65"/>
        <v>0</v>
      </c>
      <c r="P93" s="181">
        <f t="shared" si="65"/>
        <v>0</v>
      </c>
      <c r="Q93" s="181">
        <f t="shared" si="65"/>
        <v>0</v>
      </c>
      <c r="R93" s="181">
        <f t="shared" si="65"/>
        <v>0</v>
      </c>
      <c r="S93" s="181">
        <f t="shared" si="65"/>
        <v>0</v>
      </c>
      <c r="T93" s="181">
        <f t="shared" si="65"/>
        <v>0</v>
      </c>
      <c r="U93" s="181">
        <f t="shared" si="65"/>
        <v>0</v>
      </c>
      <c r="V93" s="181">
        <f t="shared" si="65"/>
        <v>0</v>
      </c>
      <c r="W93" s="181">
        <f t="shared" si="65"/>
        <v>0</v>
      </c>
      <c r="X93" s="181">
        <f t="shared" si="65"/>
        <v>0</v>
      </c>
      <c r="Y93" s="181">
        <f t="shared" si="65"/>
        <v>0</v>
      </c>
      <c r="Z93" s="181">
        <f t="shared" si="65"/>
        <v>0</v>
      </c>
      <c r="AA93" s="181">
        <f t="shared" si="65"/>
        <v>0</v>
      </c>
      <c r="AB93" s="181">
        <f t="shared" si="65"/>
        <v>0</v>
      </c>
      <c r="AC93" s="181">
        <f t="shared" si="65"/>
        <v>0</v>
      </c>
      <c r="AD93" s="181">
        <f t="shared" si="65"/>
        <v>0</v>
      </c>
      <c r="AE93" s="181">
        <f t="shared" si="65"/>
        <v>0</v>
      </c>
      <c r="AF93" s="181">
        <f t="shared" si="65"/>
        <v>0</v>
      </c>
      <c r="AG93" s="181">
        <f t="shared" si="65"/>
        <v>0</v>
      </c>
      <c r="AH93" s="181">
        <f t="shared" si="65"/>
        <v>0</v>
      </c>
      <c r="AI93" s="181">
        <f t="shared" si="65"/>
        <v>0</v>
      </c>
      <c r="AJ93" s="181">
        <f t="shared" ref="AJ93:BO93" si="66">(Opening_year_with_scheme_NOx_other_emissions+(Difference_with_scheme_NOx_other_emissions)*(year-Opening_year)/(Interpolation_period_length))*Interpolation_mask</f>
        <v>0</v>
      </c>
      <c r="AK93" s="181">
        <f t="shared" si="66"/>
        <v>0</v>
      </c>
      <c r="AL93" s="181">
        <f t="shared" si="66"/>
        <v>0</v>
      </c>
      <c r="AM93" s="181">
        <f t="shared" si="66"/>
        <v>0</v>
      </c>
      <c r="AN93" s="181">
        <f t="shared" si="66"/>
        <v>0</v>
      </c>
      <c r="AO93" s="181">
        <f t="shared" si="66"/>
        <v>0</v>
      </c>
      <c r="AP93" s="181">
        <f t="shared" si="66"/>
        <v>0</v>
      </c>
      <c r="AQ93" s="181">
        <f t="shared" si="66"/>
        <v>0</v>
      </c>
      <c r="AR93" s="181">
        <f t="shared" si="66"/>
        <v>0</v>
      </c>
      <c r="AS93" s="181">
        <f t="shared" si="66"/>
        <v>0</v>
      </c>
      <c r="AT93" s="181">
        <f t="shared" si="66"/>
        <v>0</v>
      </c>
      <c r="AU93" s="181">
        <f t="shared" si="66"/>
        <v>0</v>
      </c>
      <c r="AV93" s="181">
        <f t="shared" si="66"/>
        <v>0</v>
      </c>
      <c r="AW93" s="181">
        <f t="shared" si="66"/>
        <v>0</v>
      </c>
      <c r="AX93" s="181">
        <f t="shared" si="66"/>
        <v>0</v>
      </c>
      <c r="AY93" s="181">
        <f t="shared" si="66"/>
        <v>0</v>
      </c>
      <c r="AZ93" s="181">
        <f t="shared" si="66"/>
        <v>0</v>
      </c>
      <c r="BA93" s="181">
        <f t="shared" si="66"/>
        <v>0</v>
      </c>
      <c r="BB93" s="181">
        <f t="shared" si="66"/>
        <v>0</v>
      </c>
      <c r="BC93" s="181">
        <f t="shared" si="66"/>
        <v>0</v>
      </c>
      <c r="BD93" s="181">
        <f t="shared" si="66"/>
        <v>0</v>
      </c>
      <c r="BE93" s="181">
        <f t="shared" si="66"/>
        <v>0</v>
      </c>
      <c r="BF93" s="181">
        <f t="shared" si="66"/>
        <v>0</v>
      </c>
      <c r="BG93" s="181">
        <f t="shared" si="66"/>
        <v>0</v>
      </c>
      <c r="BH93" s="181">
        <f t="shared" si="66"/>
        <v>0</v>
      </c>
      <c r="BI93" s="181">
        <f t="shared" si="66"/>
        <v>0</v>
      </c>
      <c r="BJ93" s="181">
        <f t="shared" si="66"/>
        <v>0</v>
      </c>
      <c r="BK93" s="181">
        <f t="shared" si="66"/>
        <v>0</v>
      </c>
      <c r="BL93" s="181">
        <f t="shared" si="66"/>
        <v>0</v>
      </c>
      <c r="BM93" s="181">
        <f t="shared" si="66"/>
        <v>0</v>
      </c>
      <c r="BN93" s="181">
        <f t="shared" si="66"/>
        <v>0</v>
      </c>
      <c r="BO93" s="181">
        <f t="shared" si="66"/>
        <v>0</v>
      </c>
      <c r="BP93" s="181">
        <f t="shared" ref="BP93:CP93" si="67">(Opening_year_with_scheme_NOx_other_emissions+(Difference_with_scheme_NOx_other_emissions)*(year-Opening_year)/(Interpolation_period_length))*Interpolation_mask</f>
        <v>0</v>
      </c>
      <c r="BQ93" s="181">
        <f t="shared" si="67"/>
        <v>0</v>
      </c>
      <c r="BR93" s="181">
        <f t="shared" si="67"/>
        <v>0</v>
      </c>
      <c r="BS93" s="181">
        <f t="shared" si="67"/>
        <v>0</v>
      </c>
      <c r="BT93" s="181">
        <f t="shared" si="67"/>
        <v>0</v>
      </c>
      <c r="BU93" s="181">
        <f t="shared" si="67"/>
        <v>0</v>
      </c>
      <c r="BV93" s="181">
        <f t="shared" si="67"/>
        <v>0</v>
      </c>
      <c r="BW93" s="181">
        <f t="shared" si="67"/>
        <v>0</v>
      </c>
      <c r="BX93" s="181">
        <f t="shared" si="67"/>
        <v>0</v>
      </c>
      <c r="BY93" s="181">
        <f t="shared" si="67"/>
        <v>0</v>
      </c>
      <c r="BZ93" s="181">
        <f t="shared" si="67"/>
        <v>0</v>
      </c>
      <c r="CA93" s="181">
        <f t="shared" si="67"/>
        <v>0</v>
      </c>
      <c r="CB93" s="181">
        <f t="shared" si="67"/>
        <v>0</v>
      </c>
      <c r="CC93" s="181">
        <f t="shared" si="67"/>
        <v>0</v>
      </c>
      <c r="CD93" s="181">
        <f t="shared" si="67"/>
        <v>0</v>
      </c>
      <c r="CE93" s="181">
        <f t="shared" si="67"/>
        <v>0</v>
      </c>
      <c r="CF93" s="181">
        <f t="shared" si="67"/>
        <v>0</v>
      </c>
      <c r="CG93" s="181">
        <f t="shared" si="67"/>
        <v>0</v>
      </c>
      <c r="CH93" s="181">
        <f t="shared" si="67"/>
        <v>0</v>
      </c>
      <c r="CI93" s="181">
        <f t="shared" si="67"/>
        <v>0</v>
      </c>
      <c r="CJ93" s="181">
        <f t="shared" si="67"/>
        <v>0</v>
      </c>
      <c r="CK93" s="181">
        <f t="shared" si="67"/>
        <v>0</v>
      </c>
      <c r="CL93" s="181">
        <f t="shared" si="67"/>
        <v>0</v>
      </c>
      <c r="CM93" s="181">
        <f t="shared" si="67"/>
        <v>0</v>
      </c>
      <c r="CN93" s="181">
        <f t="shared" si="67"/>
        <v>0</v>
      </c>
      <c r="CO93" s="181">
        <f t="shared" si="67"/>
        <v>0</v>
      </c>
      <c r="CP93" s="181">
        <f t="shared" si="67"/>
        <v>0</v>
      </c>
      <c r="CQ93" s="79" t="s">
        <v>16467</v>
      </c>
    </row>
    <row r="94" spans="1:95" ht="14.5" outlineLevel="1" x14ac:dyDescent="0.35">
      <c r="A94" s="158"/>
      <c r="B94" s="158" t="s">
        <v>16412</v>
      </c>
      <c r="C94" s="158"/>
      <c r="D94" s="181"/>
      <c r="E94" s="181"/>
      <c r="F94" s="181"/>
      <c r="G94" s="181"/>
      <c r="H94" s="181"/>
      <c r="I94" s="181"/>
      <c r="J94" s="181"/>
      <c r="K94" s="181"/>
      <c r="L94" s="181"/>
      <c r="M94" s="181">
        <f>Forecast_year_with_scheme_NOx_other_emissions*Extrapolation_mask</f>
        <v>0</v>
      </c>
      <c r="N94" s="181">
        <f t="shared" ref="N94:AI94" si="68">Forecast_year_with_scheme_NOx_other_emissions*Extrapolation_mask</f>
        <v>0</v>
      </c>
      <c r="O94" s="181">
        <f t="shared" si="68"/>
        <v>0</v>
      </c>
      <c r="P94" s="181">
        <f t="shared" si="68"/>
        <v>0</v>
      </c>
      <c r="Q94" s="181">
        <f t="shared" si="68"/>
        <v>0</v>
      </c>
      <c r="R94" s="181">
        <f t="shared" si="68"/>
        <v>0</v>
      </c>
      <c r="S94" s="181">
        <f t="shared" si="68"/>
        <v>0</v>
      </c>
      <c r="T94" s="181">
        <f t="shared" si="68"/>
        <v>0</v>
      </c>
      <c r="U94" s="181">
        <f t="shared" si="68"/>
        <v>0</v>
      </c>
      <c r="V94" s="181">
        <f t="shared" si="68"/>
        <v>0</v>
      </c>
      <c r="W94" s="181">
        <f t="shared" si="68"/>
        <v>0</v>
      </c>
      <c r="X94" s="181">
        <f t="shared" si="68"/>
        <v>0</v>
      </c>
      <c r="Y94" s="181">
        <f t="shared" si="68"/>
        <v>0</v>
      </c>
      <c r="Z94" s="181">
        <f t="shared" si="68"/>
        <v>0</v>
      </c>
      <c r="AA94" s="181">
        <f t="shared" si="68"/>
        <v>0</v>
      </c>
      <c r="AB94" s="181">
        <f t="shared" si="68"/>
        <v>0</v>
      </c>
      <c r="AC94" s="181">
        <f t="shared" si="68"/>
        <v>0</v>
      </c>
      <c r="AD94" s="181">
        <f t="shared" si="68"/>
        <v>0</v>
      </c>
      <c r="AE94" s="181">
        <f t="shared" si="68"/>
        <v>0</v>
      </c>
      <c r="AF94" s="181">
        <f t="shared" si="68"/>
        <v>0</v>
      </c>
      <c r="AG94" s="181">
        <f t="shared" si="68"/>
        <v>0</v>
      </c>
      <c r="AH94" s="181">
        <f t="shared" si="68"/>
        <v>0</v>
      </c>
      <c r="AI94" s="181">
        <f t="shared" si="68"/>
        <v>0</v>
      </c>
      <c r="AJ94" s="181">
        <f t="shared" ref="AJ94:BO94" si="69">Forecast_year_with_scheme_NOx_other_emissions*Extrapolation_mask</f>
        <v>0</v>
      </c>
      <c r="AK94" s="181">
        <f t="shared" si="69"/>
        <v>0</v>
      </c>
      <c r="AL94" s="181">
        <f t="shared" si="69"/>
        <v>0</v>
      </c>
      <c r="AM94" s="181">
        <f t="shared" si="69"/>
        <v>0</v>
      </c>
      <c r="AN94" s="181">
        <f t="shared" si="69"/>
        <v>0</v>
      </c>
      <c r="AO94" s="181">
        <f t="shared" si="69"/>
        <v>0</v>
      </c>
      <c r="AP94" s="181">
        <f t="shared" si="69"/>
        <v>0</v>
      </c>
      <c r="AQ94" s="181">
        <f t="shared" si="69"/>
        <v>0</v>
      </c>
      <c r="AR94" s="181">
        <f t="shared" si="69"/>
        <v>0</v>
      </c>
      <c r="AS94" s="181">
        <f t="shared" si="69"/>
        <v>0</v>
      </c>
      <c r="AT94" s="181">
        <f t="shared" si="69"/>
        <v>0</v>
      </c>
      <c r="AU94" s="181">
        <f t="shared" si="69"/>
        <v>0</v>
      </c>
      <c r="AV94" s="181">
        <f t="shared" si="69"/>
        <v>0</v>
      </c>
      <c r="AW94" s="181">
        <f t="shared" si="69"/>
        <v>0</v>
      </c>
      <c r="AX94" s="181">
        <f t="shared" si="69"/>
        <v>0</v>
      </c>
      <c r="AY94" s="181">
        <f t="shared" si="69"/>
        <v>0</v>
      </c>
      <c r="AZ94" s="181">
        <f t="shared" si="69"/>
        <v>0</v>
      </c>
      <c r="BA94" s="181">
        <f t="shared" si="69"/>
        <v>0</v>
      </c>
      <c r="BB94" s="181">
        <f t="shared" si="69"/>
        <v>0</v>
      </c>
      <c r="BC94" s="181">
        <f t="shared" si="69"/>
        <v>0</v>
      </c>
      <c r="BD94" s="181">
        <f t="shared" si="69"/>
        <v>0</v>
      </c>
      <c r="BE94" s="181">
        <f t="shared" si="69"/>
        <v>0</v>
      </c>
      <c r="BF94" s="181">
        <f t="shared" si="69"/>
        <v>0</v>
      </c>
      <c r="BG94" s="181">
        <f t="shared" si="69"/>
        <v>0</v>
      </c>
      <c r="BH94" s="181">
        <f t="shared" si="69"/>
        <v>0</v>
      </c>
      <c r="BI94" s="181">
        <f t="shared" si="69"/>
        <v>0</v>
      </c>
      <c r="BJ94" s="181">
        <f t="shared" si="69"/>
        <v>0</v>
      </c>
      <c r="BK94" s="181">
        <f t="shared" si="69"/>
        <v>0</v>
      </c>
      <c r="BL94" s="181">
        <f t="shared" si="69"/>
        <v>0</v>
      </c>
      <c r="BM94" s="181">
        <f t="shared" si="69"/>
        <v>0</v>
      </c>
      <c r="BN94" s="181">
        <f t="shared" si="69"/>
        <v>0</v>
      </c>
      <c r="BO94" s="181">
        <f t="shared" si="69"/>
        <v>0</v>
      </c>
      <c r="BP94" s="181">
        <f t="shared" ref="BP94:CP94" si="70">Forecast_year_with_scheme_NOx_other_emissions*Extrapolation_mask</f>
        <v>0</v>
      </c>
      <c r="BQ94" s="181">
        <f t="shared" si="70"/>
        <v>0</v>
      </c>
      <c r="BR94" s="181">
        <f t="shared" si="70"/>
        <v>0</v>
      </c>
      <c r="BS94" s="181">
        <f t="shared" si="70"/>
        <v>0</v>
      </c>
      <c r="BT94" s="181">
        <f t="shared" si="70"/>
        <v>0</v>
      </c>
      <c r="BU94" s="181">
        <f t="shared" si="70"/>
        <v>0</v>
      </c>
      <c r="BV94" s="181">
        <f t="shared" si="70"/>
        <v>0</v>
      </c>
      <c r="BW94" s="181">
        <f t="shared" si="70"/>
        <v>0</v>
      </c>
      <c r="BX94" s="181">
        <f t="shared" si="70"/>
        <v>0</v>
      </c>
      <c r="BY94" s="181">
        <f t="shared" si="70"/>
        <v>0</v>
      </c>
      <c r="BZ94" s="181">
        <f t="shared" si="70"/>
        <v>0</v>
      </c>
      <c r="CA94" s="181">
        <f t="shared" si="70"/>
        <v>0</v>
      </c>
      <c r="CB94" s="181">
        <f t="shared" si="70"/>
        <v>0</v>
      </c>
      <c r="CC94" s="181">
        <f t="shared" si="70"/>
        <v>0</v>
      </c>
      <c r="CD94" s="181">
        <f t="shared" si="70"/>
        <v>0</v>
      </c>
      <c r="CE94" s="181">
        <f t="shared" si="70"/>
        <v>0</v>
      </c>
      <c r="CF94" s="181">
        <f t="shared" si="70"/>
        <v>0</v>
      </c>
      <c r="CG94" s="181">
        <f t="shared" si="70"/>
        <v>0</v>
      </c>
      <c r="CH94" s="181">
        <f t="shared" si="70"/>
        <v>0</v>
      </c>
      <c r="CI94" s="181">
        <f t="shared" si="70"/>
        <v>0</v>
      </c>
      <c r="CJ94" s="181">
        <f t="shared" si="70"/>
        <v>0</v>
      </c>
      <c r="CK94" s="181">
        <f t="shared" si="70"/>
        <v>0</v>
      </c>
      <c r="CL94" s="181">
        <f t="shared" si="70"/>
        <v>0</v>
      </c>
      <c r="CM94" s="181">
        <f t="shared" si="70"/>
        <v>0</v>
      </c>
      <c r="CN94" s="181">
        <f t="shared" si="70"/>
        <v>0</v>
      </c>
      <c r="CO94" s="181">
        <f t="shared" si="70"/>
        <v>0</v>
      </c>
      <c r="CP94" s="181">
        <f t="shared" si="70"/>
        <v>0</v>
      </c>
      <c r="CQ94" s="79" t="s">
        <v>16468</v>
      </c>
    </row>
    <row r="95" spans="1:95" ht="14.5" outlineLevel="1" x14ac:dyDescent="0.35">
      <c r="A95" s="158"/>
      <c r="B95" s="158" t="s">
        <v>16431</v>
      </c>
      <c r="C95" s="158"/>
      <c r="D95" s="181"/>
      <c r="E95" s="181"/>
      <c r="F95" s="181"/>
      <c r="G95" s="181"/>
      <c r="H95" s="181"/>
      <c r="I95" s="181"/>
      <c r="J95" s="181"/>
      <c r="K95" s="181"/>
      <c r="L95" s="181"/>
      <c r="M95" s="181">
        <f t="shared" ref="M95:AI95" si="71">Opening_year_with_scheme_NO2_emissions_other_mask+Forecast_year_with_scheme_NO2_emissions_other_mask+Interpolation_with_scheme_NO2_emissions_other_mask+Extrapolation_with_scheme_NO2_emissions_other_mask</f>
        <v>0</v>
      </c>
      <c r="N95" s="181">
        <f t="shared" si="71"/>
        <v>0</v>
      </c>
      <c r="O95" s="181">
        <f t="shared" si="71"/>
        <v>0</v>
      </c>
      <c r="P95" s="181">
        <f t="shared" si="71"/>
        <v>0</v>
      </c>
      <c r="Q95" s="181">
        <f t="shared" si="71"/>
        <v>0</v>
      </c>
      <c r="R95" s="181">
        <f t="shared" si="71"/>
        <v>0</v>
      </c>
      <c r="S95" s="181">
        <f t="shared" si="71"/>
        <v>0</v>
      </c>
      <c r="T95" s="181">
        <f t="shared" si="71"/>
        <v>0</v>
      </c>
      <c r="U95" s="181">
        <f t="shared" si="71"/>
        <v>0</v>
      </c>
      <c r="V95" s="181">
        <f t="shared" si="71"/>
        <v>0</v>
      </c>
      <c r="W95" s="181">
        <f t="shared" si="71"/>
        <v>0</v>
      </c>
      <c r="X95" s="181">
        <f t="shared" si="71"/>
        <v>0</v>
      </c>
      <c r="Y95" s="181">
        <f t="shared" si="71"/>
        <v>0</v>
      </c>
      <c r="Z95" s="181">
        <f t="shared" si="71"/>
        <v>0</v>
      </c>
      <c r="AA95" s="181">
        <f t="shared" si="71"/>
        <v>0</v>
      </c>
      <c r="AB95" s="181">
        <f t="shared" si="71"/>
        <v>0</v>
      </c>
      <c r="AC95" s="181">
        <f t="shared" si="71"/>
        <v>0</v>
      </c>
      <c r="AD95" s="181">
        <f t="shared" si="71"/>
        <v>0</v>
      </c>
      <c r="AE95" s="181">
        <f t="shared" si="71"/>
        <v>0</v>
      </c>
      <c r="AF95" s="181">
        <f t="shared" si="71"/>
        <v>0</v>
      </c>
      <c r="AG95" s="181">
        <f t="shared" si="71"/>
        <v>0</v>
      </c>
      <c r="AH95" s="181">
        <f t="shared" si="71"/>
        <v>0</v>
      </c>
      <c r="AI95" s="181">
        <f t="shared" si="71"/>
        <v>0</v>
      </c>
      <c r="AJ95" s="181">
        <f t="shared" ref="AJ95:BO95" si="72">Opening_year_with_scheme_NO2_emissions_other_mask+Forecast_year_with_scheme_NO2_emissions_other_mask+Interpolation_with_scheme_NO2_emissions_other_mask+Extrapolation_with_scheme_NO2_emissions_other_mask</f>
        <v>0</v>
      </c>
      <c r="AK95" s="181">
        <f t="shared" si="72"/>
        <v>0</v>
      </c>
      <c r="AL95" s="181">
        <f t="shared" si="72"/>
        <v>0</v>
      </c>
      <c r="AM95" s="181">
        <f t="shared" si="72"/>
        <v>0</v>
      </c>
      <c r="AN95" s="181">
        <f t="shared" si="72"/>
        <v>0</v>
      </c>
      <c r="AO95" s="181">
        <f t="shared" si="72"/>
        <v>0</v>
      </c>
      <c r="AP95" s="181">
        <f t="shared" si="72"/>
        <v>0</v>
      </c>
      <c r="AQ95" s="181">
        <f t="shared" si="72"/>
        <v>0</v>
      </c>
      <c r="AR95" s="181">
        <f t="shared" si="72"/>
        <v>0</v>
      </c>
      <c r="AS95" s="181">
        <f t="shared" si="72"/>
        <v>0</v>
      </c>
      <c r="AT95" s="181">
        <f t="shared" si="72"/>
        <v>0</v>
      </c>
      <c r="AU95" s="181">
        <f t="shared" si="72"/>
        <v>0</v>
      </c>
      <c r="AV95" s="181">
        <f t="shared" si="72"/>
        <v>0</v>
      </c>
      <c r="AW95" s="181">
        <f t="shared" si="72"/>
        <v>0</v>
      </c>
      <c r="AX95" s="181">
        <f t="shared" si="72"/>
        <v>0</v>
      </c>
      <c r="AY95" s="181">
        <f t="shared" si="72"/>
        <v>0</v>
      </c>
      <c r="AZ95" s="181">
        <f t="shared" si="72"/>
        <v>0</v>
      </c>
      <c r="BA95" s="181">
        <f t="shared" si="72"/>
        <v>0</v>
      </c>
      <c r="BB95" s="181">
        <f t="shared" si="72"/>
        <v>0</v>
      </c>
      <c r="BC95" s="181">
        <f t="shared" si="72"/>
        <v>0</v>
      </c>
      <c r="BD95" s="181">
        <f t="shared" si="72"/>
        <v>0</v>
      </c>
      <c r="BE95" s="181">
        <f t="shared" si="72"/>
        <v>0</v>
      </c>
      <c r="BF95" s="181">
        <f t="shared" si="72"/>
        <v>0</v>
      </c>
      <c r="BG95" s="181">
        <f t="shared" si="72"/>
        <v>0</v>
      </c>
      <c r="BH95" s="181">
        <f t="shared" si="72"/>
        <v>0</v>
      </c>
      <c r="BI95" s="181">
        <f t="shared" si="72"/>
        <v>0</v>
      </c>
      <c r="BJ95" s="181">
        <f t="shared" si="72"/>
        <v>0</v>
      </c>
      <c r="BK95" s="181">
        <f t="shared" si="72"/>
        <v>0</v>
      </c>
      <c r="BL95" s="181">
        <f t="shared" si="72"/>
        <v>0</v>
      </c>
      <c r="BM95" s="181">
        <f t="shared" si="72"/>
        <v>0</v>
      </c>
      <c r="BN95" s="181">
        <f t="shared" si="72"/>
        <v>0</v>
      </c>
      <c r="BO95" s="181">
        <f t="shared" si="72"/>
        <v>0</v>
      </c>
      <c r="BP95" s="181">
        <f t="shared" ref="BP95:CO95" si="73">Opening_year_with_scheme_NO2_emissions_other_mask+Forecast_year_with_scheme_NO2_emissions_other_mask+Interpolation_with_scheme_NO2_emissions_other_mask+Extrapolation_with_scheme_NO2_emissions_other_mask</f>
        <v>0</v>
      </c>
      <c r="BQ95" s="181">
        <f t="shared" si="73"/>
        <v>0</v>
      </c>
      <c r="BR95" s="181">
        <f t="shared" si="73"/>
        <v>0</v>
      </c>
      <c r="BS95" s="181">
        <f t="shared" si="73"/>
        <v>0</v>
      </c>
      <c r="BT95" s="181">
        <f t="shared" si="73"/>
        <v>0</v>
      </c>
      <c r="BU95" s="181">
        <f t="shared" si="73"/>
        <v>0</v>
      </c>
      <c r="BV95" s="181">
        <f t="shared" si="73"/>
        <v>0</v>
      </c>
      <c r="BW95" s="181">
        <f t="shared" si="73"/>
        <v>0</v>
      </c>
      <c r="BX95" s="181">
        <f t="shared" si="73"/>
        <v>0</v>
      </c>
      <c r="BY95" s="181">
        <f t="shared" si="73"/>
        <v>0</v>
      </c>
      <c r="BZ95" s="181">
        <f t="shared" si="73"/>
        <v>0</v>
      </c>
      <c r="CA95" s="181">
        <f t="shared" si="73"/>
        <v>0</v>
      </c>
      <c r="CB95" s="181">
        <f t="shared" si="73"/>
        <v>0</v>
      </c>
      <c r="CC95" s="181">
        <f t="shared" si="73"/>
        <v>0</v>
      </c>
      <c r="CD95" s="181">
        <f t="shared" si="73"/>
        <v>0</v>
      </c>
      <c r="CE95" s="181">
        <f t="shared" si="73"/>
        <v>0</v>
      </c>
      <c r="CF95" s="181">
        <f t="shared" si="73"/>
        <v>0</v>
      </c>
      <c r="CG95" s="181">
        <f t="shared" si="73"/>
        <v>0</v>
      </c>
      <c r="CH95" s="181">
        <f t="shared" si="73"/>
        <v>0</v>
      </c>
      <c r="CI95" s="181">
        <f t="shared" si="73"/>
        <v>0</v>
      </c>
      <c r="CJ95" s="181">
        <f t="shared" si="73"/>
        <v>0</v>
      </c>
      <c r="CK95" s="181">
        <f t="shared" si="73"/>
        <v>0</v>
      </c>
      <c r="CL95" s="181">
        <f t="shared" si="73"/>
        <v>0</v>
      </c>
      <c r="CM95" s="181">
        <f t="shared" si="73"/>
        <v>0</v>
      </c>
      <c r="CN95" s="181">
        <f t="shared" si="73"/>
        <v>0</v>
      </c>
      <c r="CO95" s="181">
        <f t="shared" si="73"/>
        <v>0</v>
      </c>
      <c r="CP95" s="181">
        <f>Opening_year_with_scheme_NO2_emissions_other_mask+Forecast_year_with_scheme_NO2_emissions_other_mask+Interpolation_with_scheme_NO2_emissions_other_mask+Extrapolation_with_scheme_NO2_emissions_other_mask</f>
        <v>0</v>
      </c>
      <c r="CQ95" s="79" t="s">
        <v>16469</v>
      </c>
    </row>
    <row r="96" spans="1:95" ht="14.5" outlineLevel="1" x14ac:dyDescent="0.35">
      <c r="A96" s="158"/>
      <c r="B96" s="158"/>
      <c r="C96" s="158"/>
      <c r="D96" s="181"/>
      <c r="E96" s="181"/>
      <c r="F96" s="181"/>
      <c r="G96" s="181"/>
      <c r="H96" s="181"/>
      <c r="I96" s="181"/>
      <c r="J96" s="181"/>
      <c r="K96" s="181"/>
      <c r="L96" s="181"/>
      <c r="M96" s="181"/>
      <c r="N96" s="181"/>
      <c r="O96" s="181"/>
      <c r="P96" s="181"/>
      <c r="Q96" s="181"/>
      <c r="R96" s="181"/>
      <c r="S96" s="181"/>
      <c r="T96" s="181"/>
      <c r="U96" s="181"/>
      <c r="V96" s="181"/>
      <c r="W96" s="181"/>
      <c r="X96" s="181"/>
      <c r="Y96" s="181"/>
      <c r="Z96" s="181"/>
      <c r="AA96" s="181"/>
      <c r="AB96" s="181"/>
      <c r="AC96" s="181"/>
      <c r="AD96" s="181"/>
      <c r="AE96" s="181"/>
      <c r="AF96" s="181"/>
      <c r="AG96" s="181"/>
      <c r="AH96" s="181"/>
      <c r="AI96" s="181"/>
      <c r="AJ96" s="181"/>
      <c r="AK96" s="181"/>
      <c r="AL96" s="181"/>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c r="BS96" s="181"/>
      <c r="BT96" s="181"/>
      <c r="BU96" s="181"/>
      <c r="BV96" s="181"/>
      <c r="BW96" s="181"/>
      <c r="BX96" s="181"/>
      <c r="BY96" s="181"/>
      <c r="BZ96" s="181"/>
      <c r="CA96" s="181"/>
      <c r="CB96" s="181"/>
      <c r="CC96" s="181"/>
      <c r="CD96" s="181"/>
      <c r="CE96" s="181"/>
      <c r="CF96" s="181"/>
      <c r="CG96" s="181"/>
      <c r="CH96" s="181"/>
      <c r="CI96" s="181"/>
      <c r="CJ96" s="181"/>
      <c r="CK96" s="181"/>
      <c r="CL96" s="181"/>
      <c r="CM96" s="181"/>
      <c r="CN96" s="181"/>
      <c r="CO96" s="181"/>
      <c r="CP96" s="181"/>
      <c r="CQ96" s="79"/>
    </row>
    <row r="97" spans="1:95" ht="15.5" outlineLevel="1" x14ac:dyDescent="0.35">
      <c r="A97" s="82"/>
      <c r="B97" s="82" t="s">
        <v>16470</v>
      </c>
      <c r="C97" s="82"/>
      <c r="D97" s="104"/>
      <c r="E97" s="104"/>
      <c r="F97" s="104"/>
      <c r="G97" s="104"/>
      <c r="H97" s="104"/>
      <c r="I97" s="104"/>
      <c r="J97" s="104"/>
      <c r="K97" s="104"/>
      <c r="L97" s="104"/>
      <c r="M97" s="104">
        <f t="shared" ref="M97:AI97" si="74">Total_with_scheme_NO2_emissions_other-Total_without_scheme_NO2_other_emissions</f>
        <v>0</v>
      </c>
      <c r="N97" s="104">
        <f t="shared" si="74"/>
        <v>0</v>
      </c>
      <c r="O97" s="104">
        <f t="shared" si="74"/>
        <v>0</v>
      </c>
      <c r="P97" s="104">
        <f t="shared" si="74"/>
        <v>0</v>
      </c>
      <c r="Q97" s="104">
        <f t="shared" si="74"/>
        <v>0</v>
      </c>
      <c r="R97" s="104">
        <f t="shared" si="74"/>
        <v>0</v>
      </c>
      <c r="S97" s="104">
        <f t="shared" si="74"/>
        <v>0</v>
      </c>
      <c r="T97" s="104">
        <f t="shared" si="74"/>
        <v>0</v>
      </c>
      <c r="U97" s="104">
        <f t="shared" si="74"/>
        <v>0</v>
      </c>
      <c r="V97" s="104">
        <f t="shared" si="74"/>
        <v>0</v>
      </c>
      <c r="W97" s="104">
        <f t="shared" si="74"/>
        <v>0</v>
      </c>
      <c r="X97" s="104">
        <f t="shared" si="74"/>
        <v>0</v>
      </c>
      <c r="Y97" s="104">
        <f t="shared" si="74"/>
        <v>0</v>
      </c>
      <c r="Z97" s="104">
        <f t="shared" si="74"/>
        <v>0</v>
      </c>
      <c r="AA97" s="104">
        <f t="shared" si="74"/>
        <v>0</v>
      </c>
      <c r="AB97" s="104">
        <f t="shared" si="74"/>
        <v>0</v>
      </c>
      <c r="AC97" s="104">
        <f t="shared" si="74"/>
        <v>0</v>
      </c>
      <c r="AD97" s="104">
        <f t="shared" si="74"/>
        <v>0</v>
      </c>
      <c r="AE97" s="104">
        <f t="shared" si="74"/>
        <v>0</v>
      </c>
      <c r="AF97" s="104">
        <f t="shared" si="74"/>
        <v>0</v>
      </c>
      <c r="AG97" s="104">
        <f t="shared" si="74"/>
        <v>0</v>
      </c>
      <c r="AH97" s="104">
        <f t="shared" si="74"/>
        <v>0</v>
      </c>
      <c r="AI97" s="104">
        <f t="shared" si="74"/>
        <v>0</v>
      </c>
      <c r="AJ97" s="104">
        <f t="shared" ref="AJ97:BO97" si="75">Total_with_scheme_NO2_emissions_other-Total_without_scheme_NO2_other_emissions</f>
        <v>0</v>
      </c>
      <c r="AK97" s="104">
        <f t="shared" si="75"/>
        <v>0</v>
      </c>
      <c r="AL97" s="104">
        <f t="shared" si="75"/>
        <v>0</v>
      </c>
      <c r="AM97" s="104">
        <f t="shared" si="75"/>
        <v>0</v>
      </c>
      <c r="AN97" s="104">
        <f t="shared" si="75"/>
        <v>0</v>
      </c>
      <c r="AO97" s="104">
        <f t="shared" si="75"/>
        <v>0</v>
      </c>
      <c r="AP97" s="104">
        <f t="shared" si="75"/>
        <v>0</v>
      </c>
      <c r="AQ97" s="104">
        <f t="shared" si="75"/>
        <v>0</v>
      </c>
      <c r="AR97" s="104">
        <f t="shared" si="75"/>
        <v>0</v>
      </c>
      <c r="AS97" s="104">
        <f t="shared" si="75"/>
        <v>0</v>
      </c>
      <c r="AT97" s="104">
        <f t="shared" si="75"/>
        <v>0</v>
      </c>
      <c r="AU97" s="104">
        <f t="shared" si="75"/>
        <v>0</v>
      </c>
      <c r="AV97" s="104">
        <f t="shared" si="75"/>
        <v>0</v>
      </c>
      <c r="AW97" s="104">
        <f t="shared" si="75"/>
        <v>0</v>
      </c>
      <c r="AX97" s="104">
        <f t="shared" si="75"/>
        <v>0</v>
      </c>
      <c r="AY97" s="104">
        <f t="shared" si="75"/>
        <v>0</v>
      </c>
      <c r="AZ97" s="104">
        <f t="shared" si="75"/>
        <v>0</v>
      </c>
      <c r="BA97" s="104">
        <f t="shared" si="75"/>
        <v>0</v>
      </c>
      <c r="BB97" s="104">
        <f t="shared" si="75"/>
        <v>0</v>
      </c>
      <c r="BC97" s="104">
        <f t="shared" si="75"/>
        <v>0</v>
      </c>
      <c r="BD97" s="104">
        <f t="shared" si="75"/>
        <v>0</v>
      </c>
      <c r="BE97" s="104">
        <f t="shared" si="75"/>
        <v>0</v>
      </c>
      <c r="BF97" s="104">
        <f t="shared" si="75"/>
        <v>0</v>
      </c>
      <c r="BG97" s="104">
        <f t="shared" si="75"/>
        <v>0</v>
      </c>
      <c r="BH97" s="104">
        <f t="shared" si="75"/>
        <v>0</v>
      </c>
      <c r="BI97" s="104">
        <f t="shared" si="75"/>
        <v>0</v>
      </c>
      <c r="BJ97" s="104">
        <f t="shared" si="75"/>
        <v>0</v>
      </c>
      <c r="BK97" s="104">
        <f t="shared" si="75"/>
        <v>0</v>
      </c>
      <c r="BL97" s="104">
        <f t="shared" si="75"/>
        <v>0</v>
      </c>
      <c r="BM97" s="104">
        <f t="shared" si="75"/>
        <v>0</v>
      </c>
      <c r="BN97" s="104">
        <f t="shared" si="75"/>
        <v>0</v>
      </c>
      <c r="BO97" s="104">
        <f t="shared" si="75"/>
        <v>0</v>
      </c>
      <c r="BP97" s="104">
        <f t="shared" ref="BP97:CP97" si="76">Total_with_scheme_NO2_emissions_other-Total_without_scheme_NO2_other_emissions</f>
        <v>0</v>
      </c>
      <c r="BQ97" s="104">
        <f t="shared" si="76"/>
        <v>0</v>
      </c>
      <c r="BR97" s="104">
        <f t="shared" si="76"/>
        <v>0</v>
      </c>
      <c r="BS97" s="104">
        <f t="shared" si="76"/>
        <v>0</v>
      </c>
      <c r="BT97" s="104">
        <f t="shared" si="76"/>
        <v>0</v>
      </c>
      <c r="BU97" s="104">
        <f t="shared" si="76"/>
        <v>0</v>
      </c>
      <c r="BV97" s="104">
        <f t="shared" si="76"/>
        <v>0</v>
      </c>
      <c r="BW97" s="104">
        <f t="shared" si="76"/>
        <v>0</v>
      </c>
      <c r="BX97" s="104">
        <f t="shared" si="76"/>
        <v>0</v>
      </c>
      <c r="BY97" s="104">
        <f t="shared" si="76"/>
        <v>0</v>
      </c>
      <c r="BZ97" s="104">
        <f t="shared" si="76"/>
        <v>0</v>
      </c>
      <c r="CA97" s="104">
        <f t="shared" si="76"/>
        <v>0</v>
      </c>
      <c r="CB97" s="104">
        <f t="shared" si="76"/>
        <v>0</v>
      </c>
      <c r="CC97" s="104">
        <f t="shared" si="76"/>
        <v>0</v>
      </c>
      <c r="CD97" s="104">
        <f t="shared" si="76"/>
        <v>0</v>
      </c>
      <c r="CE97" s="104">
        <f t="shared" si="76"/>
        <v>0</v>
      </c>
      <c r="CF97" s="104">
        <f t="shared" si="76"/>
        <v>0</v>
      </c>
      <c r="CG97" s="104">
        <f t="shared" si="76"/>
        <v>0</v>
      </c>
      <c r="CH97" s="104">
        <f t="shared" si="76"/>
        <v>0</v>
      </c>
      <c r="CI97" s="104">
        <f t="shared" si="76"/>
        <v>0</v>
      </c>
      <c r="CJ97" s="104">
        <f t="shared" si="76"/>
        <v>0</v>
      </c>
      <c r="CK97" s="104">
        <f t="shared" si="76"/>
        <v>0</v>
      </c>
      <c r="CL97" s="104">
        <f t="shared" si="76"/>
        <v>0</v>
      </c>
      <c r="CM97" s="104">
        <f t="shared" si="76"/>
        <v>0</v>
      </c>
      <c r="CN97" s="104">
        <f t="shared" si="76"/>
        <v>0</v>
      </c>
      <c r="CO97" s="104">
        <f t="shared" si="76"/>
        <v>0</v>
      </c>
      <c r="CP97" s="104">
        <f t="shared" si="76"/>
        <v>0</v>
      </c>
      <c r="CQ97" s="105" t="s">
        <v>16471</v>
      </c>
    </row>
    <row r="98" spans="1:95" ht="14" outlineLevel="1" x14ac:dyDescent="0.3">
      <c r="A98" s="158"/>
      <c r="B98" s="158"/>
      <c r="C98" s="158"/>
      <c r="D98" s="158"/>
      <c r="E98" s="158"/>
      <c r="F98" s="158"/>
      <c r="G98" s="158"/>
      <c r="H98" s="158"/>
      <c r="I98" s="158"/>
      <c r="J98" s="158"/>
      <c r="K98" s="158"/>
      <c r="L98" s="158"/>
      <c r="M98" s="158"/>
      <c r="N98" s="158"/>
      <c r="O98" s="158"/>
      <c r="P98" s="158"/>
      <c r="Q98" s="158"/>
      <c r="R98" s="158"/>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158"/>
      <c r="AY98" s="158"/>
      <c r="AZ98" s="158"/>
      <c r="BA98" s="158"/>
      <c r="BB98" s="158"/>
      <c r="BC98" s="158"/>
      <c r="BD98" s="158"/>
      <c r="BE98" s="158"/>
      <c r="BF98" s="158"/>
      <c r="BG98" s="158"/>
      <c r="BH98" s="158"/>
      <c r="BI98" s="158"/>
      <c r="BJ98" s="158"/>
      <c r="BK98" s="158"/>
      <c r="BL98" s="158"/>
      <c r="BM98" s="158"/>
      <c r="BN98" s="158"/>
      <c r="BO98" s="158"/>
      <c r="BP98" s="158"/>
      <c r="BQ98" s="158"/>
      <c r="BR98" s="158"/>
      <c r="BS98" s="158"/>
      <c r="BT98" s="158"/>
      <c r="BU98" s="158"/>
      <c r="BV98" s="158"/>
      <c r="BW98" s="158"/>
      <c r="BX98" s="158"/>
      <c r="BY98" s="158"/>
      <c r="BZ98" s="158"/>
      <c r="CA98" s="158"/>
      <c r="CB98" s="158"/>
      <c r="CC98" s="158"/>
      <c r="CD98" s="158"/>
      <c r="CE98" s="158"/>
      <c r="CF98" s="158"/>
      <c r="CG98" s="158"/>
      <c r="CH98" s="158"/>
      <c r="CI98" s="158"/>
      <c r="CJ98" s="158"/>
      <c r="CK98" s="158"/>
      <c r="CL98" s="158"/>
      <c r="CM98" s="158"/>
      <c r="CN98" s="158"/>
      <c r="CO98" s="158"/>
      <c r="CP98" s="158"/>
      <c r="CQ98" s="158"/>
    </row>
    <row r="99" spans="1:95" ht="14.5" outlineLevel="1" x14ac:dyDescent="0.35">
      <c r="A99" s="158"/>
      <c r="B99" s="158" t="s">
        <v>16444</v>
      </c>
      <c r="C99" s="158">
        <f>SUM(NO2_emissions_other_TOTAL_change)</f>
        <v>0</v>
      </c>
      <c r="D99" s="79"/>
      <c r="E99" s="158"/>
      <c r="F99" s="158"/>
      <c r="G99" s="158"/>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8"/>
      <c r="BR99" s="158"/>
      <c r="BS99" s="158"/>
      <c r="BT99" s="158"/>
      <c r="BU99" s="158"/>
      <c r="BV99" s="158"/>
      <c r="BW99" s="158"/>
      <c r="BX99" s="158"/>
      <c r="BY99" s="158"/>
      <c r="BZ99" s="158"/>
      <c r="CA99" s="158"/>
      <c r="CB99" s="158"/>
      <c r="CC99" s="158"/>
      <c r="CD99" s="158"/>
      <c r="CE99" s="158"/>
      <c r="CF99" s="158"/>
      <c r="CG99" s="158"/>
      <c r="CH99" s="158"/>
      <c r="CI99" s="158"/>
      <c r="CJ99" s="158"/>
      <c r="CK99" s="158"/>
      <c r="CL99" s="158"/>
      <c r="CM99" s="158"/>
      <c r="CN99" s="158"/>
      <c r="CO99" s="158"/>
      <c r="CP99" s="158"/>
      <c r="CQ99" s="158"/>
    </row>
    <row r="100" spans="1:95" ht="14.5" outlineLevel="1" x14ac:dyDescent="0.35">
      <c r="A100" s="158"/>
      <c r="B100" s="158"/>
      <c r="C100" s="158"/>
      <c r="D100" s="79"/>
      <c r="E100" s="158"/>
      <c r="F100" s="158"/>
      <c r="G100" s="158"/>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8"/>
      <c r="BR100" s="158"/>
      <c r="BS100" s="158"/>
      <c r="BT100" s="158"/>
      <c r="BU100" s="158"/>
      <c r="BV100" s="158"/>
      <c r="BW100" s="158"/>
      <c r="BX100" s="158"/>
      <c r="BY100" s="158"/>
      <c r="BZ100" s="158"/>
      <c r="CA100" s="158"/>
      <c r="CB100" s="158"/>
      <c r="CC100" s="158"/>
      <c r="CD100" s="158"/>
      <c r="CE100" s="158"/>
      <c r="CF100" s="158"/>
      <c r="CG100" s="158"/>
      <c r="CH100" s="158"/>
      <c r="CI100" s="158"/>
      <c r="CJ100" s="158"/>
      <c r="CK100" s="158"/>
      <c r="CL100" s="158"/>
      <c r="CM100" s="158"/>
      <c r="CN100" s="158"/>
      <c r="CO100" s="158"/>
      <c r="CP100" s="158"/>
      <c r="CQ100" s="158"/>
    </row>
    <row r="101" spans="1:95" ht="18" x14ac:dyDescent="0.4">
      <c r="A101" s="78"/>
      <c r="B101" s="78" t="s">
        <v>16472</v>
      </c>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row>
    <row r="102" spans="1:95" ht="14" outlineLevel="1" x14ac:dyDescent="0.3">
      <c r="A102" s="158"/>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8"/>
      <c r="BR102" s="158"/>
      <c r="BS102" s="158"/>
      <c r="BT102" s="158"/>
      <c r="BU102" s="158"/>
      <c r="BV102" s="158"/>
      <c r="BW102" s="158"/>
      <c r="BX102" s="158"/>
      <c r="BY102" s="158"/>
      <c r="BZ102" s="158"/>
      <c r="CA102" s="158"/>
      <c r="CB102" s="158"/>
      <c r="CC102" s="158"/>
      <c r="CD102" s="158"/>
      <c r="CE102" s="158"/>
      <c r="CF102" s="158"/>
      <c r="CG102" s="158"/>
      <c r="CH102" s="158"/>
      <c r="CI102" s="158"/>
      <c r="CJ102" s="158"/>
      <c r="CK102" s="158"/>
      <c r="CL102" s="158"/>
      <c r="CM102" s="158"/>
      <c r="CN102" s="158"/>
      <c r="CO102" s="158"/>
      <c r="CP102" s="158"/>
      <c r="CQ102" s="158"/>
    </row>
    <row r="103" spans="1:95" ht="15" customHeight="1" outlineLevel="1" x14ac:dyDescent="0.35">
      <c r="A103" s="82"/>
      <c r="B103" s="82" t="s">
        <v>16447</v>
      </c>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2"/>
      <c r="BS103" s="82"/>
      <c r="BT103" s="82"/>
      <c r="BU103" s="82"/>
      <c r="BV103" s="82"/>
      <c r="BW103" s="82"/>
      <c r="BX103" s="82"/>
      <c r="BY103" s="82"/>
      <c r="BZ103" s="82"/>
      <c r="CA103" s="82"/>
      <c r="CB103" s="82"/>
      <c r="CC103" s="82"/>
      <c r="CD103" s="82"/>
      <c r="CE103" s="82"/>
      <c r="CF103" s="82"/>
      <c r="CG103" s="82"/>
      <c r="CH103" s="82"/>
      <c r="CI103" s="82"/>
      <c r="CJ103" s="82"/>
      <c r="CK103" s="82"/>
      <c r="CL103" s="82"/>
      <c r="CM103" s="82"/>
      <c r="CN103" s="82"/>
      <c r="CO103" s="82"/>
      <c r="CP103" s="82"/>
      <c r="CQ103" s="82"/>
    </row>
    <row r="104" spans="1:95" ht="15.5" outlineLevel="1" x14ac:dyDescent="0.35">
      <c r="A104" s="102"/>
      <c r="B104" s="102"/>
      <c r="C104" s="102"/>
      <c r="D104" s="102"/>
      <c r="E104" s="102"/>
      <c r="F104" s="102"/>
      <c r="G104" s="102"/>
      <c r="H104" s="102"/>
      <c r="I104" s="102"/>
      <c r="J104" s="102"/>
      <c r="K104" s="102"/>
      <c r="L104" s="102"/>
      <c r="M104" s="102"/>
      <c r="N104" s="102"/>
      <c r="O104" s="102"/>
      <c r="P104" s="102"/>
      <c r="Q104" s="102"/>
      <c r="R104" s="102"/>
      <c r="S104" s="102"/>
      <c r="T104" s="102"/>
      <c r="U104" s="102"/>
      <c r="V104" s="102"/>
      <c r="W104" s="102"/>
      <c r="X104" s="102"/>
      <c r="Y104" s="102"/>
      <c r="Z104" s="102"/>
      <c r="AA104" s="102"/>
      <c r="AB104" s="102"/>
      <c r="AC104" s="102"/>
      <c r="AD104" s="102"/>
      <c r="AE104" s="102"/>
      <c r="AF104" s="102"/>
      <c r="AG104" s="102"/>
      <c r="AH104" s="102"/>
      <c r="AI104" s="102"/>
      <c r="AJ104" s="102"/>
      <c r="AK104" s="102"/>
      <c r="AL104" s="102"/>
      <c r="AM104" s="102"/>
      <c r="AN104" s="102"/>
      <c r="AO104" s="102"/>
      <c r="AP104" s="102"/>
      <c r="AQ104" s="102"/>
      <c r="AR104" s="102"/>
      <c r="AS104" s="102"/>
      <c r="AT104" s="102"/>
      <c r="AU104" s="102"/>
      <c r="AV104" s="102"/>
      <c r="AW104" s="102"/>
      <c r="AX104" s="102"/>
      <c r="AY104" s="102"/>
      <c r="AZ104" s="102"/>
      <c r="BA104" s="102"/>
      <c r="BB104" s="102"/>
      <c r="BC104" s="102"/>
      <c r="BD104" s="102"/>
      <c r="BE104" s="102"/>
      <c r="BF104" s="102"/>
      <c r="BG104" s="102"/>
      <c r="BH104" s="102"/>
      <c r="BI104" s="102"/>
      <c r="BJ104" s="102"/>
      <c r="BK104" s="102"/>
      <c r="BL104" s="102"/>
      <c r="BM104" s="102"/>
      <c r="BN104" s="102"/>
      <c r="BO104" s="102"/>
      <c r="BP104" s="102"/>
      <c r="BQ104" s="102"/>
      <c r="BR104" s="102"/>
      <c r="BS104" s="102"/>
      <c r="BT104" s="102"/>
      <c r="BU104" s="102"/>
      <c r="BV104" s="102"/>
      <c r="BW104" s="102"/>
      <c r="BX104" s="102"/>
      <c r="BY104" s="102"/>
      <c r="BZ104" s="102"/>
      <c r="CA104" s="102"/>
      <c r="CB104" s="102"/>
      <c r="CC104" s="102"/>
      <c r="CD104" s="102"/>
      <c r="CE104" s="102"/>
      <c r="CF104" s="102"/>
      <c r="CG104" s="102"/>
      <c r="CH104" s="102"/>
      <c r="CI104" s="102"/>
      <c r="CJ104" s="102"/>
      <c r="CK104" s="102"/>
      <c r="CL104" s="102"/>
      <c r="CM104" s="102"/>
      <c r="CN104" s="102"/>
      <c r="CO104" s="102"/>
      <c r="CP104" s="102"/>
      <c r="CQ104" s="102"/>
    </row>
    <row r="105" spans="1:95" ht="15.5" outlineLevel="1" x14ac:dyDescent="0.35">
      <c r="A105" s="102"/>
      <c r="B105" s="102"/>
      <c r="C105" s="83">
        <f>Opening_year</f>
        <v>2026</v>
      </c>
      <c r="D105" s="158"/>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102"/>
      <c r="AY105" s="102"/>
      <c r="AZ105" s="102"/>
      <c r="BA105" s="102"/>
      <c r="BB105" s="102"/>
      <c r="BC105" s="102"/>
      <c r="BD105" s="102"/>
      <c r="BE105" s="102"/>
      <c r="BF105" s="102"/>
      <c r="BG105" s="102"/>
      <c r="BH105" s="102"/>
      <c r="BI105" s="102"/>
      <c r="BJ105" s="102"/>
      <c r="BK105" s="102"/>
      <c r="BL105" s="102"/>
      <c r="BM105" s="102"/>
      <c r="BN105" s="102"/>
      <c r="BO105" s="102"/>
      <c r="BP105" s="102"/>
      <c r="BQ105" s="102"/>
      <c r="BR105" s="102"/>
      <c r="BS105" s="102"/>
      <c r="BT105" s="102"/>
      <c r="BU105" s="102"/>
      <c r="BV105" s="102"/>
      <c r="BW105" s="102"/>
      <c r="BX105" s="102"/>
      <c r="BY105" s="102"/>
      <c r="BZ105" s="102"/>
      <c r="CA105" s="102"/>
      <c r="CB105" s="102"/>
      <c r="CC105" s="102"/>
      <c r="CD105" s="102"/>
      <c r="CE105" s="102"/>
      <c r="CF105" s="102"/>
      <c r="CG105" s="102"/>
      <c r="CH105" s="102"/>
      <c r="CI105" s="102"/>
      <c r="CJ105" s="102"/>
      <c r="CK105" s="102"/>
      <c r="CL105" s="102"/>
      <c r="CM105" s="102"/>
      <c r="CN105" s="102"/>
      <c r="CO105" s="102"/>
      <c r="CP105" s="102"/>
      <c r="CQ105" s="102"/>
    </row>
    <row r="106" spans="1:95" ht="15.5" outlineLevel="1" x14ac:dyDescent="0.35">
      <c r="A106" s="102"/>
      <c r="B106" s="178" t="s">
        <v>16460</v>
      </c>
      <c r="C106" s="165">
        <f>Opening_year_without_scheme_NOx_emissions_in</f>
        <v>0</v>
      </c>
      <c r="D106" s="79" t="s">
        <v>16473</v>
      </c>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BJ106" s="102"/>
      <c r="BK106" s="102"/>
      <c r="BL106" s="102"/>
      <c r="BM106" s="102"/>
      <c r="BN106" s="102"/>
      <c r="BO106" s="102"/>
      <c r="BP106" s="102"/>
      <c r="BQ106" s="102"/>
      <c r="BR106" s="102"/>
      <c r="BS106" s="102"/>
      <c r="BT106" s="102"/>
      <c r="BU106" s="102"/>
      <c r="BV106" s="102"/>
      <c r="BW106" s="102"/>
      <c r="BX106" s="102"/>
      <c r="BY106" s="102"/>
      <c r="BZ106" s="102"/>
      <c r="CA106" s="102"/>
      <c r="CB106" s="102"/>
      <c r="CC106" s="102"/>
      <c r="CD106" s="102"/>
      <c r="CE106" s="102"/>
      <c r="CF106" s="102"/>
      <c r="CG106" s="102"/>
      <c r="CH106" s="102"/>
      <c r="CI106" s="102"/>
      <c r="CJ106" s="102"/>
      <c r="CK106" s="102"/>
      <c r="CL106" s="102"/>
      <c r="CM106" s="102"/>
      <c r="CN106" s="102"/>
      <c r="CO106" s="102"/>
      <c r="CP106" s="102"/>
      <c r="CQ106" s="102"/>
    </row>
    <row r="107" spans="1:95" ht="15.5" outlineLevel="1" x14ac:dyDescent="0.35">
      <c r="A107" s="102"/>
      <c r="B107" s="102"/>
      <c r="C107" s="102"/>
      <c r="D107" s="102"/>
      <c r="E107" s="102"/>
      <c r="F107" s="102"/>
      <c r="G107" s="102"/>
      <c r="H107" s="102"/>
      <c r="I107" s="102"/>
      <c r="J107" s="102"/>
      <c r="K107" s="102"/>
      <c r="L107" s="102"/>
      <c r="M107" s="102"/>
      <c r="N107" s="102"/>
      <c r="O107" s="102"/>
      <c r="P107" s="102"/>
      <c r="Q107" s="102"/>
      <c r="R107" s="102"/>
      <c r="S107" s="102"/>
      <c r="T107" s="102"/>
      <c r="U107" s="102"/>
      <c r="V107" s="102"/>
      <c r="W107" s="102"/>
      <c r="X107" s="102"/>
      <c r="Y107" s="102"/>
      <c r="Z107" s="102"/>
      <c r="AA107" s="102"/>
      <c r="AB107" s="102"/>
      <c r="AC107" s="102"/>
      <c r="AD107" s="102"/>
      <c r="AE107" s="102"/>
      <c r="AF107" s="102"/>
      <c r="AG107" s="102"/>
      <c r="AH107" s="102"/>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102"/>
      <c r="BW107" s="102"/>
      <c r="BX107" s="102"/>
      <c r="BY107" s="102"/>
      <c r="BZ107" s="102"/>
      <c r="CA107" s="102"/>
      <c r="CB107" s="102"/>
      <c r="CC107" s="102"/>
      <c r="CD107" s="102"/>
      <c r="CE107" s="102"/>
      <c r="CF107" s="102"/>
      <c r="CG107" s="102"/>
      <c r="CH107" s="102"/>
      <c r="CI107" s="102"/>
      <c r="CJ107" s="102"/>
      <c r="CK107" s="102"/>
      <c r="CL107" s="102"/>
      <c r="CM107" s="102"/>
      <c r="CN107" s="102"/>
      <c r="CO107" s="102"/>
      <c r="CP107" s="102"/>
      <c r="CQ107" s="102"/>
    </row>
    <row r="108" spans="1:95" ht="15.5" outlineLevel="1" x14ac:dyDescent="0.35">
      <c r="A108" s="102"/>
      <c r="B108" s="102"/>
      <c r="C108" s="83">
        <f>Forecast_year_in</f>
        <v>2040</v>
      </c>
      <c r="D108" s="158"/>
      <c r="E108" s="102"/>
      <c r="F108" s="102"/>
      <c r="G108" s="102"/>
      <c r="H108" s="102"/>
      <c r="I108" s="102"/>
      <c r="J108" s="102"/>
      <c r="K108" s="102"/>
      <c r="L108" s="102"/>
      <c r="M108" s="102"/>
      <c r="N108" s="102"/>
      <c r="O108" s="102"/>
      <c r="P108" s="102"/>
      <c r="Q108" s="102"/>
      <c r="R108" s="102"/>
      <c r="S108" s="102"/>
      <c r="T108" s="102"/>
      <c r="U108" s="102"/>
      <c r="V108" s="102"/>
      <c r="W108" s="102"/>
      <c r="X108" s="102"/>
      <c r="Y108" s="102"/>
      <c r="Z108" s="102"/>
      <c r="AA108" s="102"/>
      <c r="AB108" s="102"/>
      <c r="AC108" s="102"/>
      <c r="AD108" s="102"/>
      <c r="AE108" s="102"/>
      <c r="AF108" s="102"/>
      <c r="AG108" s="102"/>
      <c r="AH108" s="102"/>
      <c r="AI108" s="102"/>
      <c r="AJ108" s="102"/>
      <c r="AK108" s="102"/>
      <c r="AL108" s="102"/>
      <c r="AM108" s="102"/>
      <c r="AN108" s="102"/>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102"/>
      <c r="BW108" s="102"/>
      <c r="BX108" s="102"/>
      <c r="BY108" s="102"/>
      <c r="BZ108" s="102"/>
      <c r="CA108" s="102"/>
      <c r="CB108" s="102"/>
      <c r="CC108" s="102"/>
      <c r="CD108" s="102"/>
      <c r="CE108" s="102"/>
      <c r="CF108" s="102"/>
      <c r="CG108" s="102"/>
      <c r="CH108" s="102"/>
      <c r="CI108" s="102"/>
      <c r="CJ108" s="102"/>
      <c r="CK108" s="102"/>
      <c r="CL108" s="102"/>
      <c r="CM108" s="102"/>
      <c r="CN108" s="102"/>
      <c r="CO108" s="102"/>
      <c r="CP108" s="102"/>
      <c r="CQ108" s="102"/>
    </row>
    <row r="109" spans="1:95" ht="15.5" outlineLevel="1" x14ac:dyDescent="0.35">
      <c r="A109" s="102"/>
      <c r="B109" s="178" t="s">
        <v>16462</v>
      </c>
      <c r="C109" s="179">
        <f>Forecast_year_without_scheme_NOx_emissions_in</f>
        <v>0</v>
      </c>
      <c r="D109" s="79" t="s">
        <v>16474</v>
      </c>
      <c r="E109" s="102"/>
      <c r="F109" s="102"/>
      <c r="G109" s="102"/>
      <c r="H109" s="102"/>
      <c r="I109" s="102"/>
      <c r="J109" s="102"/>
      <c r="K109" s="102"/>
      <c r="L109" s="102"/>
      <c r="M109" s="102"/>
      <c r="N109" s="102"/>
      <c r="O109" s="102"/>
      <c r="P109" s="102"/>
      <c r="Q109" s="102"/>
      <c r="R109" s="102"/>
      <c r="S109" s="102"/>
      <c r="T109" s="102"/>
      <c r="U109" s="102"/>
      <c r="V109" s="102"/>
      <c r="W109" s="102"/>
      <c r="X109" s="102"/>
      <c r="Y109" s="102"/>
      <c r="Z109" s="102"/>
      <c r="AA109" s="102"/>
      <c r="AB109" s="102"/>
      <c r="AC109" s="102"/>
      <c r="AD109" s="102"/>
      <c r="AE109" s="102"/>
      <c r="AF109" s="102"/>
      <c r="AG109" s="102"/>
      <c r="AH109" s="102"/>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102"/>
      <c r="BW109" s="102"/>
      <c r="BX109" s="102"/>
      <c r="BY109" s="102"/>
      <c r="BZ109" s="102"/>
      <c r="CA109" s="102"/>
      <c r="CB109" s="102"/>
      <c r="CC109" s="102"/>
      <c r="CD109" s="102"/>
      <c r="CE109" s="102"/>
      <c r="CF109" s="102"/>
      <c r="CG109" s="102"/>
      <c r="CH109" s="102"/>
      <c r="CI109" s="102"/>
      <c r="CJ109" s="102"/>
      <c r="CK109" s="102"/>
      <c r="CL109" s="102"/>
      <c r="CM109" s="102"/>
      <c r="CN109" s="102"/>
      <c r="CO109" s="102"/>
      <c r="CP109" s="102"/>
      <c r="CQ109" s="102"/>
    </row>
    <row r="110" spans="1:95" ht="15.5" outlineLevel="1" x14ac:dyDescent="0.35">
      <c r="A110" s="102"/>
      <c r="B110" s="102"/>
      <c r="C110" s="102"/>
      <c r="D110" s="102"/>
      <c r="E110" s="102"/>
      <c r="F110" s="102"/>
      <c r="G110" s="102"/>
      <c r="H110" s="102"/>
      <c r="I110" s="102"/>
      <c r="J110" s="102"/>
      <c r="K110" s="102"/>
      <c r="L110" s="102"/>
      <c r="M110" s="102"/>
      <c r="N110" s="102"/>
      <c r="O110" s="102"/>
      <c r="P110" s="102"/>
      <c r="Q110" s="102"/>
      <c r="R110" s="102"/>
      <c r="S110" s="102"/>
      <c r="T110" s="102"/>
      <c r="U110" s="102"/>
      <c r="V110" s="102"/>
      <c r="W110" s="102"/>
      <c r="X110" s="102"/>
      <c r="Y110" s="102"/>
      <c r="Z110" s="102"/>
      <c r="AA110" s="102"/>
      <c r="AB110" s="102"/>
      <c r="AC110" s="102"/>
      <c r="AD110" s="102"/>
      <c r="AE110" s="102"/>
      <c r="AF110" s="102"/>
      <c r="AG110" s="102"/>
      <c r="AH110" s="102"/>
      <c r="AI110" s="102"/>
      <c r="AJ110" s="102"/>
      <c r="AK110" s="102"/>
      <c r="AL110" s="102"/>
      <c r="AM110" s="102"/>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BJ110" s="102"/>
      <c r="BK110" s="102"/>
      <c r="BL110" s="102"/>
      <c r="BM110" s="102"/>
      <c r="BN110" s="102"/>
      <c r="BO110" s="102"/>
      <c r="BP110" s="102"/>
      <c r="BQ110" s="102"/>
      <c r="BR110" s="102"/>
      <c r="BS110" s="102"/>
      <c r="BT110" s="102"/>
      <c r="BU110" s="102"/>
      <c r="BV110" s="102"/>
      <c r="BW110" s="102"/>
      <c r="BX110" s="102"/>
      <c r="BY110" s="102"/>
      <c r="BZ110" s="102"/>
      <c r="CA110" s="102"/>
      <c r="CB110" s="102"/>
      <c r="CC110" s="102"/>
      <c r="CD110" s="102"/>
      <c r="CE110" s="102"/>
      <c r="CF110" s="102"/>
      <c r="CG110" s="102"/>
      <c r="CH110" s="102"/>
      <c r="CI110" s="102"/>
      <c r="CJ110" s="102"/>
      <c r="CK110" s="102"/>
      <c r="CL110" s="102"/>
      <c r="CM110" s="102"/>
      <c r="CN110" s="102"/>
      <c r="CO110" s="102"/>
      <c r="CP110" s="102"/>
      <c r="CQ110" s="102"/>
    </row>
    <row r="111" spans="1:95" ht="15.5" outlineLevel="1" x14ac:dyDescent="0.35">
      <c r="A111" s="102"/>
      <c r="B111" s="178" t="s">
        <v>16424</v>
      </c>
      <c r="C111" s="182">
        <f>Forecast_year_without_scheme_NOx_emissions-Opening_year_without_scheme_NOx_emissions</f>
        <v>0</v>
      </c>
      <c r="D111" s="103" t="s">
        <v>16475</v>
      </c>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c r="AA111" s="102"/>
      <c r="AB111" s="102"/>
      <c r="AC111" s="102"/>
      <c r="AD111" s="102"/>
      <c r="AE111" s="102"/>
      <c r="AF111" s="102"/>
      <c r="AG111" s="102"/>
      <c r="AH111" s="102"/>
      <c r="AI111" s="102"/>
      <c r="AJ111" s="102"/>
      <c r="AK111" s="102"/>
      <c r="AL111" s="102"/>
      <c r="AM111" s="102"/>
      <c r="AN111" s="102"/>
      <c r="AO111" s="102"/>
      <c r="AP111" s="102"/>
      <c r="AQ111" s="102"/>
      <c r="AR111" s="102"/>
      <c r="AS111" s="102"/>
      <c r="AT111" s="102"/>
      <c r="AU111" s="102"/>
      <c r="AV111" s="102"/>
      <c r="AW111" s="102"/>
      <c r="AX111" s="102"/>
      <c r="AY111" s="102"/>
      <c r="AZ111" s="102"/>
      <c r="BA111" s="102"/>
      <c r="BB111" s="102"/>
      <c r="BC111" s="102"/>
      <c r="BD111" s="102"/>
      <c r="BE111" s="102"/>
      <c r="BF111" s="102"/>
      <c r="BG111" s="102"/>
      <c r="BH111" s="102"/>
      <c r="BI111" s="102"/>
      <c r="BJ111" s="102"/>
      <c r="BK111" s="102"/>
      <c r="BL111" s="102"/>
      <c r="BM111" s="102"/>
      <c r="BN111" s="102"/>
      <c r="BO111" s="102"/>
      <c r="BP111" s="102"/>
      <c r="BQ111" s="102"/>
      <c r="BR111" s="102"/>
      <c r="BS111" s="102"/>
      <c r="BT111" s="102"/>
      <c r="BU111" s="102"/>
      <c r="BV111" s="102"/>
      <c r="BW111" s="102"/>
      <c r="BX111" s="102"/>
      <c r="BY111" s="102"/>
      <c r="BZ111" s="102"/>
      <c r="CA111" s="102"/>
      <c r="CB111" s="102"/>
      <c r="CC111" s="102"/>
      <c r="CD111" s="102"/>
      <c r="CE111" s="102"/>
      <c r="CF111" s="102"/>
      <c r="CG111" s="102"/>
      <c r="CH111" s="102"/>
      <c r="CI111" s="102"/>
      <c r="CJ111" s="102"/>
      <c r="CK111" s="102"/>
      <c r="CL111" s="102"/>
      <c r="CM111" s="102"/>
      <c r="CN111" s="102"/>
      <c r="CO111" s="102"/>
      <c r="CP111" s="102"/>
      <c r="CQ111" s="102"/>
    </row>
    <row r="112" spans="1:95" ht="14" outlineLevel="1" x14ac:dyDescent="0.3">
      <c r="A112" s="158"/>
      <c r="B112" s="158"/>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8"/>
      <c r="BR112" s="158"/>
      <c r="BS112" s="158"/>
      <c r="BT112" s="158"/>
      <c r="BU112" s="158"/>
      <c r="BV112" s="158"/>
      <c r="BW112" s="158"/>
      <c r="BX112" s="158"/>
      <c r="BY112" s="158"/>
      <c r="BZ112" s="158"/>
      <c r="CA112" s="158"/>
      <c r="CB112" s="158"/>
      <c r="CC112" s="158"/>
      <c r="CD112" s="158"/>
      <c r="CE112" s="158"/>
      <c r="CF112" s="158"/>
      <c r="CG112" s="158"/>
      <c r="CH112" s="158"/>
      <c r="CI112" s="158"/>
      <c r="CJ112" s="158"/>
      <c r="CK112" s="158"/>
      <c r="CL112" s="158"/>
      <c r="CM112" s="158"/>
      <c r="CN112" s="158"/>
      <c r="CO112" s="158"/>
      <c r="CP112" s="158"/>
      <c r="CQ112" s="158"/>
    </row>
    <row r="113" spans="1:95" ht="14.5" outlineLevel="1" x14ac:dyDescent="0.35">
      <c r="A113" s="158"/>
      <c r="B113" s="158" t="s">
        <v>16250</v>
      </c>
      <c r="C113" s="158"/>
      <c r="D113" s="181"/>
      <c r="E113" s="181"/>
      <c r="F113" s="181"/>
      <c r="G113" s="181"/>
      <c r="H113" s="181"/>
      <c r="I113" s="181"/>
      <c r="J113" s="181"/>
      <c r="K113" s="181"/>
      <c r="L113" s="181"/>
      <c r="M113" s="181">
        <f>Opening_year_without_scheme_NOx_emissions*Opening_year_mask</f>
        <v>0</v>
      </c>
      <c r="N113" s="181">
        <f t="shared" ref="N113:AI113" si="77">Opening_year_without_scheme_NOx_emissions*Opening_year_mask</f>
        <v>0</v>
      </c>
      <c r="O113" s="181">
        <f t="shared" si="77"/>
        <v>0</v>
      </c>
      <c r="P113" s="181">
        <f t="shared" si="77"/>
        <v>0</v>
      </c>
      <c r="Q113" s="181">
        <f t="shared" si="77"/>
        <v>0</v>
      </c>
      <c r="R113" s="181">
        <f t="shared" si="77"/>
        <v>0</v>
      </c>
      <c r="S113" s="181">
        <f t="shared" si="77"/>
        <v>0</v>
      </c>
      <c r="T113" s="181">
        <f t="shared" si="77"/>
        <v>0</v>
      </c>
      <c r="U113" s="181">
        <f t="shared" si="77"/>
        <v>0</v>
      </c>
      <c r="V113" s="181">
        <f t="shared" si="77"/>
        <v>0</v>
      </c>
      <c r="W113" s="181">
        <f t="shared" si="77"/>
        <v>0</v>
      </c>
      <c r="X113" s="181">
        <f t="shared" si="77"/>
        <v>0</v>
      </c>
      <c r="Y113" s="181">
        <f t="shared" si="77"/>
        <v>0</v>
      </c>
      <c r="Z113" s="181">
        <f t="shared" si="77"/>
        <v>0</v>
      </c>
      <c r="AA113" s="181">
        <f t="shared" si="77"/>
        <v>0</v>
      </c>
      <c r="AB113" s="181">
        <f t="shared" si="77"/>
        <v>0</v>
      </c>
      <c r="AC113" s="181">
        <f t="shared" si="77"/>
        <v>0</v>
      </c>
      <c r="AD113" s="181">
        <f t="shared" si="77"/>
        <v>0</v>
      </c>
      <c r="AE113" s="181">
        <f t="shared" si="77"/>
        <v>0</v>
      </c>
      <c r="AF113" s="181">
        <f t="shared" si="77"/>
        <v>0</v>
      </c>
      <c r="AG113" s="181">
        <f t="shared" si="77"/>
        <v>0</v>
      </c>
      <c r="AH113" s="181">
        <f t="shared" si="77"/>
        <v>0</v>
      </c>
      <c r="AI113" s="181">
        <f t="shared" si="77"/>
        <v>0</v>
      </c>
      <c r="AJ113" s="181">
        <f t="shared" ref="AJ113:BO113" si="78">Opening_year_without_scheme_NOx_emissions*Opening_year_mask</f>
        <v>0</v>
      </c>
      <c r="AK113" s="181">
        <f t="shared" si="78"/>
        <v>0</v>
      </c>
      <c r="AL113" s="181">
        <f t="shared" si="78"/>
        <v>0</v>
      </c>
      <c r="AM113" s="181">
        <f t="shared" si="78"/>
        <v>0</v>
      </c>
      <c r="AN113" s="181">
        <f t="shared" si="78"/>
        <v>0</v>
      </c>
      <c r="AO113" s="181">
        <f t="shared" si="78"/>
        <v>0</v>
      </c>
      <c r="AP113" s="181">
        <f t="shared" si="78"/>
        <v>0</v>
      </c>
      <c r="AQ113" s="181">
        <f t="shared" si="78"/>
        <v>0</v>
      </c>
      <c r="AR113" s="181">
        <f t="shared" si="78"/>
        <v>0</v>
      </c>
      <c r="AS113" s="181">
        <f t="shared" si="78"/>
        <v>0</v>
      </c>
      <c r="AT113" s="181">
        <f t="shared" si="78"/>
        <v>0</v>
      </c>
      <c r="AU113" s="181">
        <f t="shared" si="78"/>
        <v>0</v>
      </c>
      <c r="AV113" s="181">
        <f t="shared" si="78"/>
        <v>0</v>
      </c>
      <c r="AW113" s="181">
        <f t="shared" si="78"/>
        <v>0</v>
      </c>
      <c r="AX113" s="181">
        <f t="shared" si="78"/>
        <v>0</v>
      </c>
      <c r="AY113" s="181">
        <f t="shared" si="78"/>
        <v>0</v>
      </c>
      <c r="AZ113" s="181">
        <f t="shared" si="78"/>
        <v>0</v>
      </c>
      <c r="BA113" s="181">
        <f t="shared" si="78"/>
        <v>0</v>
      </c>
      <c r="BB113" s="181">
        <f t="shared" si="78"/>
        <v>0</v>
      </c>
      <c r="BC113" s="181">
        <f t="shared" si="78"/>
        <v>0</v>
      </c>
      <c r="BD113" s="181">
        <f t="shared" si="78"/>
        <v>0</v>
      </c>
      <c r="BE113" s="181">
        <f t="shared" si="78"/>
        <v>0</v>
      </c>
      <c r="BF113" s="181">
        <f t="shared" si="78"/>
        <v>0</v>
      </c>
      <c r="BG113" s="181">
        <f t="shared" si="78"/>
        <v>0</v>
      </c>
      <c r="BH113" s="181">
        <f t="shared" si="78"/>
        <v>0</v>
      </c>
      <c r="BI113" s="181">
        <f t="shared" si="78"/>
        <v>0</v>
      </c>
      <c r="BJ113" s="181">
        <f t="shared" si="78"/>
        <v>0</v>
      </c>
      <c r="BK113" s="181">
        <f t="shared" si="78"/>
        <v>0</v>
      </c>
      <c r="BL113" s="181">
        <f t="shared" si="78"/>
        <v>0</v>
      </c>
      <c r="BM113" s="181">
        <f t="shared" si="78"/>
        <v>0</v>
      </c>
      <c r="BN113" s="181">
        <f t="shared" si="78"/>
        <v>0</v>
      </c>
      <c r="BO113" s="181">
        <f t="shared" si="78"/>
        <v>0</v>
      </c>
      <c r="BP113" s="181">
        <f t="shared" ref="BP113:CP113" si="79">Opening_year_without_scheme_NOx_emissions*Opening_year_mask</f>
        <v>0</v>
      </c>
      <c r="BQ113" s="181">
        <f t="shared" si="79"/>
        <v>0</v>
      </c>
      <c r="BR113" s="181">
        <f t="shared" si="79"/>
        <v>0</v>
      </c>
      <c r="BS113" s="181">
        <f t="shared" si="79"/>
        <v>0</v>
      </c>
      <c r="BT113" s="181">
        <f t="shared" si="79"/>
        <v>0</v>
      </c>
      <c r="BU113" s="181">
        <f t="shared" si="79"/>
        <v>0</v>
      </c>
      <c r="BV113" s="181">
        <f t="shared" si="79"/>
        <v>0</v>
      </c>
      <c r="BW113" s="181">
        <f t="shared" si="79"/>
        <v>0</v>
      </c>
      <c r="BX113" s="181">
        <f t="shared" si="79"/>
        <v>0</v>
      </c>
      <c r="BY113" s="181">
        <f t="shared" si="79"/>
        <v>0</v>
      </c>
      <c r="BZ113" s="181">
        <f t="shared" si="79"/>
        <v>0</v>
      </c>
      <c r="CA113" s="181">
        <f t="shared" si="79"/>
        <v>0</v>
      </c>
      <c r="CB113" s="181">
        <f t="shared" si="79"/>
        <v>0</v>
      </c>
      <c r="CC113" s="181">
        <f t="shared" si="79"/>
        <v>0</v>
      </c>
      <c r="CD113" s="181">
        <f t="shared" si="79"/>
        <v>0</v>
      </c>
      <c r="CE113" s="181">
        <f t="shared" si="79"/>
        <v>0</v>
      </c>
      <c r="CF113" s="181">
        <f t="shared" si="79"/>
        <v>0</v>
      </c>
      <c r="CG113" s="181">
        <f t="shared" si="79"/>
        <v>0</v>
      </c>
      <c r="CH113" s="181">
        <f t="shared" si="79"/>
        <v>0</v>
      </c>
      <c r="CI113" s="181">
        <f t="shared" si="79"/>
        <v>0</v>
      </c>
      <c r="CJ113" s="181">
        <f t="shared" si="79"/>
        <v>0</v>
      </c>
      <c r="CK113" s="181">
        <f t="shared" si="79"/>
        <v>0</v>
      </c>
      <c r="CL113" s="181">
        <f t="shared" si="79"/>
        <v>0</v>
      </c>
      <c r="CM113" s="181">
        <f t="shared" si="79"/>
        <v>0</v>
      </c>
      <c r="CN113" s="181">
        <f t="shared" si="79"/>
        <v>0</v>
      </c>
      <c r="CO113" s="181">
        <f t="shared" si="79"/>
        <v>0</v>
      </c>
      <c r="CP113" s="181">
        <f t="shared" si="79"/>
        <v>0</v>
      </c>
      <c r="CQ113" s="79" t="s">
        <v>16476</v>
      </c>
    </row>
    <row r="114" spans="1:95" ht="14.5" outlineLevel="1" x14ac:dyDescent="0.35">
      <c r="A114" s="158"/>
      <c r="B114" s="158" t="s">
        <v>16252</v>
      </c>
      <c r="C114" s="158"/>
      <c r="D114" s="181"/>
      <c r="E114" s="181"/>
      <c r="F114" s="181"/>
      <c r="G114" s="181"/>
      <c r="H114" s="181"/>
      <c r="I114" s="181"/>
      <c r="J114" s="181"/>
      <c r="K114" s="181"/>
      <c r="L114" s="181"/>
      <c r="M114" s="181">
        <f>Forecast_year_without_scheme_NOx_emissions*Forecast_year_mask</f>
        <v>0</v>
      </c>
      <c r="N114" s="181">
        <f t="shared" ref="N114:AI114" si="80">Forecast_year_without_scheme_NOx_emissions*Forecast_year_mask</f>
        <v>0</v>
      </c>
      <c r="O114" s="181">
        <f t="shared" si="80"/>
        <v>0</v>
      </c>
      <c r="P114" s="181">
        <f t="shared" si="80"/>
        <v>0</v>
      </c>
      <c r="Q114" s="181">
        <f t="shared" si="80"/>
        <v>0</v>
      </c>
      <c r="R114" s="181">
        <f t="shared" si="80"/>
        <v>0</v>
      </c>
      <c r="S114" s="181">
        <f t="shared" si="80"/>
        <v>0</v>
      </c>
      <c r="T114" s="181">
        <f t="shared" si="80"/>
        <v>0</v>
      </c>
      <c r="U114" s="181">
        <f t="shared" si="80"/>
        <v>0</v>
      </c>
      <c r="V114" s="181">
        <f t="shared" si="80"/>
        <v>0</v>
      </c>
      <c r="W114" s="181">
        <f t="shared" si="80"/>
        <v>0</v>
      </c>
      <c r="X114" s="181">
        <f t="shared" si="80"/>
        <v>0</v>
      </c>
      <c r="Y114" s="181">
        <f t="shared" si="80"/>
        <v>0</v>
      </c>
      <c r="Z114" s="181">
        <f t="shared" si="80"/>
        <v>0</v>
      </c>
      <c r="AA114" s="181">
        <f t="shared" si="80"/>
        <v>0</v>
      </c>
      <c r="AB114" s="181">
        <f t="shared" si="80"/>
        <v>0</v>
      </c>
      <c r="AC114" s="181">
        <f t="shared" si="80"/>
        <v>0</v>
      </c>
      <c r="AD114" s="181">
        <f t="shared" si="80"/>
        <v>0</v>
      </c>
      <c r="AE114" s="181">
        <f t="shared" si="80"/>
        <v>0</v>
      </c>
      <c r="AF114" s="181">
        <f t="shared" si="80"/>
        <v>0</v>
      </c>
      <c r="AG114" s="181">
        <f t="shared" si="80"/>
        <v>0</v>
      </c>
      <c r="AH114" s="181">
        <f t="shared" si="80"/>
        <v>0</v>
      </c>
      <c r="AI114" s="181">
        <f t="shared" si="80"/>
        <v>0</v>
      </c>
      <c r="AJ114" s="181">
        <f t="shared" ref="AJ114:BO114" si="81">Forecast_year_without_scheme_NOx_emissions*Forecast_year_mask</f>
        <v>0</v>
      </c>
      <c r="AK114" s="181">
        <f t="shared" si="81"/>
        <v>0</v>
      </c>
      <c r="AL114" s="181">
        <f t="shared" si="81"/>
        <v>0</v>
      </c>
      <c r="AM114" s="181">
        <f t="shared" si="81"/>
        <v>0</v>
      </c>
      <c r="AN114" s="181">
        <f t="shared" si="81"/>
        <v>0</v>
      </c>
      <c r="AO114" s="181">
        <f t="shared" si="81"/>
        <v>0</v>
      </c>
      <c r="AP114" s="181">
        <f t="shared" si="81"/>
        <v>0</v>
      </c>
      <c r="AQ114" s="181">
        <f t="shared" si="81"/>
        <v>0</v>
      </c>
      <c r="AR114" s="181">
        <f t="shared" si="81"/>
        <v>0</v>
      </c>
      <c r="AS114" s="181">
        <f t="shared" si="81"/>
        <v>0</v>
      </c>
      <c r="AT114" s="181">
        <f t="shared" si="81"/>
        <v>0</v>
      </c>
      <c r="AU114" s="181">
        <f t="shared" si="81"/>
        <v>0</v>
      </c>
      <c r="AV114" s="181">
        <f t="shared" si="81"/>
        <v>0</v>
      </c>
      <c r="AW114" s="181">
        <f t="shared" si="81"/>
        <v>0</v>
      </c>
      <c r="AX114" s="181">
        <f t="shared" si="81"/>
        <v>0</v>
      </c>
      <c r="AY114" s="181">
        <f t="shared" si="81"/>
        <v>0</v>
      </c>
      <c r="AZ114" s="181">
        <f t="shared" si="81"/>
        <v>0</v>
      </c>
      <c r="BA114" s="181">
        <f t="shared" si="81"/>
        <v>0</v>
      </c>
      <c r="BB114" s="181">
        <f t="shared" si="81"/>
        <v>0</v>
      </c>
      <c r="BC114" s="181">
        <f t="shared" si="81"/>
        <v>0</v>
      </c>
      <c r="BD114" s="181">
        <f t="shared" si="81"/>
        <v>0</v>
      </c>
      <c r="BE114" s="181">
        <f t="shared" si="81"/>
        <v>0</v>
      </c>
      <c r="BF114" s="181">
        <f t="shared" si="81"/>
        <v>0</v>
      </c>
      <c r="BG114" s="181">
        <f t="shared" si="81"/>
        <v>0</v>
      </c>
      <c r="BH114" s="181">
        <f t="shared" si="81"/>
        <v>0</v>
      </c>
      <c r="BI114" s="181">
        <f t="shared" si="81"/>
        <v>0</v>
      </c>
      <c r="BJ114" s="181">
        <f t="shared" si="81"/>
        <v>0</v>
      </c>
      <c r="BK114" s="181">
        <f t="shared" si="81"/>
        <v>0</v>
      </c>
      <c r="BL114" s="181">
        <f t="shared" si="81"/>
        <v>0</v>
      </c>
      <c r="BM114" s="181">
        <f t="shared" si="81"/>
        <v>0</v>
      </c>
      <c r="BN114" s="181">
        <f t="shared" si="81"/>
        <v>0</v>
      </c>
      <c r="BO114" s="181">
        <f t="shared" si="81"/>
        <v>0</v>
      </c>
      <c r="BP114" s="181">
        <f t="shared" ref="BP114:CP114" si="82">Forecast_year_without_scheme_NOx_emissions*Forecast_year_mask</f>
        <v>0</v>
      </c>
      <c r="BQ114" s="181">
        <f t="shared" si="82"/>
        <v>0</v>
      </c>
      <c r="BR114" s="181">
        <f t="shared" si="82"/>
        <v>0</v>
      </c>
      <c r="BS114" s="181">
        <f t="shared" si="82"/>
        <v>0</v>
      </c>
      <c r="BT114" s="181">
        <f t="shared" si="82"/>
        <v>0</v>
      </c>
      <c r="BU114" s="181">
        <f t="shared" si="82"/>
        <v>0</v>
      </c>
      <c r="BV114" s="181">
        <f t="shared" si="82"/>
        <v>0</v>
      </c>
      <c r="BW114" s="181">
        <f t="shared" si="82"/>
        <v>0</v>
      </c>
      <c r="BX114" s="181">
        <f t="shared" si="82"/>
        <v>0</v>
      </c>
      <c r="BY114" s="181">
        <f t="shared" si="82"/>
        <v>0</v>
      </c>
      <c r="BZ114" s="181">
        <f t="shared" si="82"/>
        <v>0</v>
      </c>
      <c r="CA114" s="181">
        <f t="shared" si="82"/>
        <v>0</v>
      </c>
      <c r="CB114" s="181">
        <f t="shared" si="82"/>
        <v>0</v>
      </c>
      <c r="CC114" s="181">
        <f t="shared" si="82"/>
        <v>0</v>
      </c>
      <c r="CD114" s="181">
        <f t="shared" si="82"/>
        <v>0</v>
      </c>
      <c r="CE114" s="181">
        <f t="shared" si="82"/>
        <v>0</v>
      </c>
      <c r="CF114" s="181">
        <f t="shared" si="82"/>
        <v>0</v>
      </c>
      <c r="CG114" s="181">
        <f t="shared" si="82"/>
        <v>0</v>
      </c>
      <c r="CH114" s="181">
        <f t="shared" si="82"/>
        <v>0</v>
      </c>
      <c r="CI114" s="181">
        <f t="shared" si="82"/>
        <v>0</v>
      </c>
      <c r="CJ114" s="181">
        <f t="shared" si="82"/>
        <v>0</v>
      </c>
      <c r="CK114" s="181">
        <f t="shared" si="82"/>
        <v>0</v>
      </c>
      <c r="CL114" s="181">
        <f t="shared" si="82"/>
        <v>0</v>
      </c>
      <c r="CM114" s="181">
        <f t="shared" si="82"/>
        <v>0</v>
      </c>
      <c r="CN114" s="181">
        <f t="shared" si="82"/>
        <v>0</v>
      </c>
      <c r="CO114" s="181">
        <f t="shared" si="82"/>
        <v>0</v>
      </c>
      <c r="CP114" s="181">
        <f t="shared" si="82"/>
        <v>0</v>
      </c>
      <c r="CQ114" s="79" t="s">
        <v>16477</v>
      </c>
    </row>
    <row r="115" spans="1:95" ht="14.5" outlineLevel="1" x14ac:dyDescent="0.35">
      <c r="A115" s="158"/>
      <c r="B115" s="158" t="s">
        <v>16410</v>
      </c>
      <c r="C115" s="158"/>
      <c r="D115" s="181"/>
      <c r="E115" s="181"/>
      <c r="F115" s="181"/>
      <c r="G115" s="181"/>
      <c r="H115" s="181"/>
      <c r="I115" s="181"/>
      <c r="J115" s="181"/>
      <c r="K115" s="181"/>
      <c r="L115" s="181"/>
      <c r="M115" s="181">
        <f>(Opening_year_without_scheme_NOx_emissions+(Difference_without_scheme_NOx_emissions)*(year-Opening_year)/(Interpolation_period_length))*Interpolation_mask</f>
        <v>0</v>
      </c>
      <c r="N115" s="181">
        <f t="shared" ref="N115:AI115" si="83">(Opening_year_without_scheme_NOx_emissions+(Difference_without_scheme_NOx_emissions)*(year-Opening_year)/(Interpolation_period_length))*Interpolation_mask</f>
        <v>0</v>
      </c>
      <c r="O115" s="181">
        <f t="shared" si="83"/>
        <v>0</v>
      </c>
      <c r="P115" s="181">
        <f t="shared" si="83"/>
        <v>0</v>
      </c>
      <c r="Q115" s="181">
        <f t="shared" si="83"/>
        <v>0</v>
      </c>
      <c r="R115" s="181">
        <f t="shared" si="83"/>
        <v>0</v>
      </c>
      <c r="S115" s="181">
        <f t="shared" si="83"/>
        <v>0</v>
      </c>
      <c r="T115" s="181">
        <f t="shared" si="83"/>
        <v>0</v>
      </c>
      <c r="U115" s="181">
        <f t="shared" si="83"/>
        <v>0</v>
      </c>
      <c r="V115" s="181">
        <f t="shared" si="83"/>
        <v>0</v>
      </c>
      <c r="W115" s="181">
        <f t="shared" si="83"/>
        <v>0</v>
      </c>
      <c r="X115" s="181">
        <f t="shared" si="83"/>
        <v>0</v>
      </c>
      <c r="Y115" s="181">
        <f t="shared" si="83"/>
        <v>0</v>
      </c>
      <c r="Z115" s="181">
        <f t="shared" si="83"/>
        <v>0</v>
      </c>
      <c r="AA115" s="181">
        <f t="shared" si="83"/>
        <v>0</v>
      </c>
      <c r="AB115" s="181">
        <f t="shared" si="83"/>
        <v>0</v>
      </c>
      <c r="AC115" s="181">
        <f t="shared" si="83"/>
        <v>0</v>
      </c>
      <c r="AD115" s="181">
        <f t="shared" si="83"/>
        <v>0</v>
      </c>
      <c r="AE115" s="181">
        <f t="shared" si="83"/>
        <v>0</v>
      </c>
      <c r="AF115" s="181">
        <f t="shared" si="83"/>
        <v>0</v>
      </c>
      <c r="AG115" s="181">
        <f t="shared" si="83"/>
        <v>0</v>
      </c>
      <c r="AH115" s="181">
        <f t="shared" si="83"/>
        <v>0</v>
      </c>
      <c r="AI115" s="181">
        <f t="shared" si="83"/>
        <v>0</v>
      </c>
      <c r="AJ115" s="181">
        <f t="shared" ref="AJ115:BO115" si="84">(Opening_year_without_scheme_NOx_emissions+(Difference_without_scheme_NOx_emissions)*(year-Opening_year)/(Interpolation_period_length))*Interpolation_mask</f>
        <v>0</v>
      </c>
      <c r="AK115" s="181">
        <f t="shared" si="84"/>
        <v>0</v>
      </c>
      <c r="AL115" s="181">
        <f t="shared" si="84"/>
        <v>0</v>
      </c>
      <c r="AM115" s="181">
        <f t="shared" si="84"/>
        <v>0</v>
      </c>
      <c r="AN115" s="181">
        <f t="shared" si="84"/>
        <v>0</v>
      </c>
      <c r="AO115" s="181">
        <f t="shared" si="84"/>
        <v>0</v>
      </c>
      <c r="AP115" s="181">
        <f t="shared" si="84"/>
        <v>0</v>
      </c>
      <c r="AQ115" s="181">
        <f t="shared" si="84"/>
        <v>0</v>
      </c>
      <c r="AR115" s="181">
        <f t="shared" si="84"/>
        <v>0</v>
      </c>
      <c r="AS115" s="181">
        <f t="shared" si="84"/>
        <v>0</v>
      </c>
      <c r="AT115" s="181">
        <f t="shared" si="84"/>
        <v>0</v>
      </c>
      <c r="AU115" s="181">
        <f t="shared" si="84"/>
        <v>0</v>
      </c>
      <c r="AV115" s="181">
        <f t="shared" si="84"/>
        <v>0</v>
      </c>
      <c r="AW115" s="181">
        <f t="shared" si="84"/>
        <v>0</v>
      </c>
      <c r="AX115" s="181">
        <f t="shared" si="84"/>
        <v>0</v>
      </c>
      <c r="AY115" s="181">
        <f t="shared" si="84"/>
        <v>0</v>
      </c>
      <c r="AZ115" s="181">
        <f t="shared" si="84"/>
        <v>0</v>
      </c>
      <c r="BA115" s="181">
        <f t="shared" si="84"/>
        <v>0</v>
      </c>
      <c r="BB115" s="181">
        <f t="shared" si="84"/>
        <v>0</v>
      </c>
      <c r="BC115" s="181">
        <f t="shared" si="84"/>
        <v>0</v>
      </c>
      <c r="BD115" s="181">
        <f t="shared" si="84"/>
        <v>0</v>
      </c>
      <c r="BE115" s="181">
        <f t="shared" si="84"/>
        <v>0</v>
      </c>
      <c r="BF115" s="181">
        <f t="shared" si="84"/>
        <v>0</v>
      </c>
      <c r="BG115" s="181">
        <f t="shared" si="84"/>
        <v>0</v>
      </c>
      <c r="BH115" s="181">
        <f t="shared" si="84"/>
        <v>0</v>
      </c>
      <c r="BI115" s="181">
        <f t="shared" si="84"/>
        <v>0</v>
      </c>
      <c r="BJ115" s="181">
        <f t="shared" si="84"/>
        <v>0</v>
      </c>
      <c r="BK115" s="181">
        <f t="shared" si="84"/>
        <v>0</v>
      </c>
      <c r="BL115" s="181">
        <f t="shared" si="84"/>
        <v>0</v>
      </c>
      <c r="BM115" s="181">
        <f t="shared" si="84"/>
        <v>0</v>
      </c>
      <c r="BN115" s="181">
        <f t="shared" si="84"/>
        <v>0</v>
      </c>
      <c r="BO115" s="181">
        <f t="shared" si="84"/>
        <v>0</v>
      </c>
      <c r="BP115" s="181">
        <f t="shared" ref="BP115:CP115" si="85">(Opening_year_without_scheme_NOx_emissions+(Difference_without_scheme_NOx_emissions)*(year-Opening_year)/(Interpolation_period_length))*Interpolation_mask</f>
        <v>0</v>
      </c>
      <c r="BQ115" s="181">
        <f t="shared" si="85"/>
        <v>0</v>
      </c>
      <c r="BR115" s="181">
        <f t="shared" si="85"/>
        <v>0</v>
      </c>
      <c r="BS115" s="181">
        <f t="shared" si="85"/>
        <v>0</v>
      </c>
      <c r="BT115" s="181">
        <f t="shared" si="85"/>
        <v>0</v>
      </c>
      <c r="BU115" s="181">
        <f t="shared" si="85"/>
        <v>0</v>
      </c>
      <c r="BV115" s="181">
        <f t="shared" si="85"/>
        <v>0</v>
      </c>
      <c r="BW115" s="181">
        <f t="shared" si="85"/>
        <v>0</v>
      </c>
      <c r="BX115" s="181">
        <f t="shared" si="85"/>
        <v>0</v>
      </c>
      <c r="BY115" s="181">
        <f t="shared" si="85"/>
        <v>0</v>
      </c>
      <c r="BZ115" s="181">
        <f t="shared" si="85"/>
        <v>0</v>
      </c>
      <c r="CA115" s="181">
        <f t="shared" si="85"/>
        <v>0</v>
      </c>
      <c r="CB115" s="181">
        <f t="shared" si="85"/>
        <v>0</v>
      </c>
      <c r="CC115" s="181">
        <f t="shared" si="85"/>
        <v>0</v>
      </c>
      <c r="CD115" s="181">
        <f t="shared" si="85"/>
        <v>0</v>
      </c>
      <c r="CE115" s="181">
        <f t="shared" si="85"/>
        <v>0</v>
      </c>
      <c r="CF115" s="181">
        <f t="shared" si="85"/>
        <v>0</v>
      </c>
      <c r="CG115" s="181">
        <f t="shared" si="85"/>
        <v>0</v>
      </c>
      <c r="CH115" s="181">
        <f t="shared" si="85"/>
        <v>0</v>
      </c>
      <c r="CI115" s="181">
        <f t="shared" si="85"/>
        <v>0</v>
      </c>
      <c r="CJ115" s="181">
        <f t="shared" si="85"/>
        <v>0</v>
      </c>
      <c r="CK115" s="181">
        <f t="shared" si="85"/>
        <v>0</v>
      </c>
      <c r="CL115" s="181">
        <f t="shared" si="85"/>
        <v>0</v>
      </c>
      <c r="CM115" s="181">
        <f t="shared" si="85"/>
        <v>0</v>
      </c>
      <c r="CN115" s="181">
        <f t="shared" si="85"/>
        <v>0</v>
      </c>
      <c r="CO115" s="181">
        <f t="shared" si="85"/>
        <v>0</v>
      </c>
      <c r="CP115" s="181">
        <f t="shared" si="85"/>
        <v>0</v>
      </c>
      <c r="CQ115" s="79" t="s">
        <v>16478</v>
      </c>
    </row>
    <row r="116" spans="1:95" ht="14.5" outlineLevel="1" x14ac:dyDescent="0.35">
      <c r="A116" s="158"/>
      <c r="B116" s="158" t="s">
        <v>16412</v>
      </c>
      <c r="C116" s="158"/>
      <c r="D116" s="181"/>
      <c r="E116" s="181"/>
      <c r="F116" s="181"/>
      <c r="G116" s="181"/>
      <c r="H116" s="181"/>
      <c r="I116" s="181"/>
      <c r="J116" s="181"/>
      <c r="K116" s="181"/>
      <c r="L116" s="181"/>
      <c r="M116" s="181">
        <f>Forecast_year_without_scheme_NOx_emissions*Extrapolation_mask</f>
        <v>0</v>
      </c>
      <c r="N116" s="181">
        <f t="shared" ref="N116:AI116" si="86">Forecast_year_without_scheme_NOx_emissions*Extrapolation_mask</f>
        <v>0</v>
      </c>
      <c r="O116" s="181">
        <f t="shared" si="86"/>
        <v>0</v>
      </c>
      <c r="P116" s="181">
        <f t="shared" si="86"/>
        <v>0</v>
      </c>
      <c r="Q116" s="181">
        <f t="shared" si="86"/>
        <v>0</v>
      </c>
      <c r="R116" s="181">
        <f t="shared" si="86"/>
        <v>0</v>
      </c>
      <c r="S116" s="181">
        <f t="shared" si="86"/>
        <v>0</v>
      </c>
      <c r="T116" s="181">
        <f t="shared" si="86"/>
        <v>0</v>
      </c>
      <c r="U116" s="181">
        <f t="shared" si="86"/>
        <v>0</v>
      </c>
      <c r="V116" s="181">
        <f t="shared" si="86"/>
        <v>0</v>
      </c>
      <c r="W116" s="181">
        <f t="shared" si="86"/>
        <v>0</v>
      </c>
      <c r="X116" s="181">
        <f t="shared" si="86"/>
        <v>0</v>
      </c>
      <c r="Y116" s="181">
        <f t="shared" si="86"/>
        <v>0</v>
      </c>
      <c r="Z116" s="181">
        <f t="shared" si="86"/>
        <v>0</v>
      </c>
      <c r="AA116" s="181">
        <f t="shared" si="86"/>
        <v>0</v>
      </c>
      <c r="AB116" s="181">
        <f t="shared" si="86"/>
        <v>0</v>
      </c>
      <c r="AC116" s="181">
        <f t="shared" si="86"/>
        <v>0</v>
      </c>
      <c r="AD116" s="181">
        <f t="shared" si="86"/>
        <v>0</v>
      </c>
      <c r="AE116" s="181">
        <f t="shared" si="86"/>
        <v>0</v>
      </c>
      <c r="AF116" s="181">
        <f t="shared" si="86"/>
        <v>0</v>
      </c>
      <c r="AG116" s="181">
        <f t="shared" si="86"/>
        <v>0</v>
      </c>
      <c r="AH116" s="181">
        <f t="shared" si="86"/>
        <v>0</v>
      </c>
      <c r="AI116" s="181">
        <f t="shared" si="86"/>
        <v>0</v>
      </c>
      <c r="AJ116" s="181">
        <f t="shared" ref="AJ116:BO116" si="87">Forecast_year_without_scheme_NOx_emissions*Extrapolation_mask</f>
        <v>0</v>
      </c>
      <c r="AK116" s="181">
        <f t="shared" si="87"/>
        <v>0</v>
      </c>
      <c r="AL116" s="181">
        <f t="shared" si="87"/>
        <v>0</v>
      </c>
      <c r="AM116" s="181">
        <f t="shared" si="87"/>
        <v>0</v>
      </c>
      <c r="AN116" s="181">
        <f t="shared" si="87"/>
        <v>0</v>
      </c>
      <c r="AO116" s="181">
        <f t="shared" si="87"/>
        <v>0</v>
      </c>
      <c r="AP116" s="181">
        <f t="shared" si="87"/>
        <v>0</v>
      </c>
      <c r="AQ116" s="181">
        <f t="shared" si="87"/>
        <v>0</v>
      </c>
      <c r="AR116" s="181">
        <f t="shared" si="87"/>
        <v>0</v>
      </c>
      <c r="AS116" s="181">
        <f t="shared" si="87"/>
        <v>0</v>
      </c>
      <c r="AT116" s="181">
        <f t="shared" si="87"/>
        <v>0</v>
      </c>
      <c r="AU116" s="181">
        <f t="shared" si="87"/>
        <v>0</v>
      </c>
      <c r="AV116" s="181">
        <f t="shared" si="87"/>
        <v>0</v>
      </c>
      <c r="AW116" s="181">
        <f t="shared" si="87"/>
        <v>0</v>
      </c>
      <c r="AX116" s="181">
        <f t="shared" si="87"/>
        <v>0</v>
      </c>
      <c r="AY116" s="181">
        <f t="shared" si="87"/>
        <v>0</v>
      </c>
      <c r="AZ116" s="181">
        <f t="shared" si="87"/>
        <v>0</v>
      </c>
      <c r="BA116" s="181">
        <f t="shared" si="87"/>
        <v>0</v>
      </c>
      <c r="BB116" s="181">
        <f t="shared" si="87"/>
        <v>0</v>
      </c>
      <c r="BC116" s="181">
        <f t="shared" si="87"/>
        <v>0</v>
      </c>
      <c r="BD116" s="181">
        <f t="shared" si="87"/>
        <v>0</v>
      </c>
      <c r="BE116" s="181">
        <f t="shared" si="87"/>
        <v>0</v>
      </c>
      <c r="BF116" s="181">
        <f t="shared" si="87"/>
        <v>0</v>
      </c>
      <c r="BG116" s="181">
        <f t="shared" si="87"/>
        <v>0</v>
      </c>
      <c r="BH116" s="181">
        <f t="shared" si="87"/>
        <v>0</v>
      </c>
      <c r="BI116" s="181">
        <f t="shared" si="87"/>
        <v>0</v>
      </c>
      <c r="BJ116" s="181">
        <f t="shared" si="87"/>
        <v>0</v>
      </c>
      <c r="BK116" s="181">
        <f t="shared" si="87"/>
        <v>0</v>
      </c>
      <c r="BL116" s="181">
        <f t="shared" si="87"/>
        <v>0</v>
      </c>
      <c r="BM116" s="181">
        <f t="shared" si="87"/>
        <v>0</v>
      </c>
      <c r="BN116" s="181">
        <f t="shared" si="87"/>
        <v>0</v>
      </c>
      <c r="BO116" s="181">
        <f t="shared" si="87"/>
        <v>0</v>
      </c>
      <c r="BP116" s="181">
        <f t="shared" ref="BP116:CP116" si="88">Forecast_year_without_scheme_NOx_emissions*Extrapolation_mask</f>
        <v>0</v>
      </c>
      <c r="BQ116" s="181">
        <f t="shared" si="88"/>
        <v>0</v>
      </c>
      <c r="BR116" s="181">
        <f t="shared" si="88"/>
        <v>0</v>
      </c>
      <c r="BS116" s="181">
        <f t="shared" si="88"/>
        <v>0</v>
      </c>
      <c r="BT116" s="181">
        <f t="shared" si="88"/>
        <v>0</v>
      </c>
      <c r="BU116" s="181">
        <f t="shared" si="88"/>
        <v>0</v>
      </c>
      <c r="BV116" s="181">
        <f t="shared" si="88"/>
        <v>0</v>
      </c>
      <c r="BW116" s="181">
        <f t="shared" si="88"/>
        <v>0</v>
      </c>
      <c r="BX116" s="181">
        <f t="shared" si="88"/>
        <v>0</v>
      </c>
      <c r="BY116" s="181">
        <f t="shared" si="88"/>
        <v>0</v>
      </c>
      <c r="BZ116" s="181">
        <f t="shared" si="88"/>
        <v>0</v>
      </c>
      <c r="CA116" s="181">
        <f t="shared" si="88"/>
        <v>0</v>
      </c>
      <c r="CB116" s="181">
        <f t="shared" si="88"/>
        <v>0</v>
      </c>
      <c r="CC116" s="181">
        <f t="shared" si="88"/>
        <v>0</v>
      </c>
      <c r="CD116" s="181">
        <f t="shared" si="88"/>
        <v>0</v>
      </c>
      <c r="CE116" s="181">
        <f t="shared" si="88"/>
        <v>0</v>
      </c>
      <c r="CF116" s="181">
        <f t="shared" si="88"/>
        <v>0</v>
      </c>
      <c r="CG116" s="181">
        <f t="shared" si="88"/>
        <v>0</v>
      </c>
      <c r="CH116" s="181">
        <f t="shared" si="88"/>
        <v>0</v>
      </c>
      <c r="CI116" s="181">
        <f t="shared" si="88"/>
        <v>0</v>
      </c>
      <c r="CJ116" s="181">
        <f t="shared" si="88"/>
        <v>0</v>
      </c>
      <c r="CK116" s="181">
        <f t="shared" si="88"/>
        <v>0</v>
      </c>
      <c r="CL116" s="181">
        <f t="shared" si="88"/>
        <v>0</v>
      </c>
      <c r="CM116" s="181">
        <f t="shared" si="88"/>
        <v>0</v>
      </c>
      <c r="CN116" s="181">
        <f t="shared" si="88"/>
        <v>0</v>
      </c>
      <c r="CO116" s="181">
        <f t="shared" si="88"/>
        <v>0</v>
      </c>
      <c r="CP116" s="181">
        <f t="shared" si="88"/>
        <v>0</v>
      </c>
      <c r="CQ116" s="79" t="s">
        <v>16479</v>
      </c>
    </row>
    <row r="117" spans="1:95" ht="14.5" outlineLevel="1" x14ac:dyDescent="0.35">
      <c r="A117" s="158"/>
      <c r="B117" s="158" t="s">
        <v>16431</v>
      </c>
      <c r="C117" s="158"/>
      <c r="D117" s="181"/>
      <c r="E117" s="181"/>
      <c r="F117" s="181"/>
      <c r="G117" s="181"/>
      <c r="H117" s="181"/>
      <c r="I117" s="181"/>
      <c r="J117" s="181"/>
      <c r="K117" s="181"/>
      <c r="L117" s="181"/>
      <c r="M117" s="181">
        <f>Opening_year_without_scheme_NOx_emissions_mask+Forecast_year_without_scheme_NOx_emissions_mask+Interpolation_without_scheme_NOx_emissions_mask+Extrapolation_without_scheme_NOx_emissions_mask</f>
        <v>0</v>
      </c>
      <c r="N117" s="181">
        <f t="shared" ref="N117:BO117" si="89">Opening_year_without_scheme_NOx_emissions_mask+Forecast_year_without_scheme_NOx_emissions_mask+Interpolation_without_scheme_NOx_emissions_mask+Extrapolation_without_scheme_NOx_emissions_mask</f>
        <v>0</v>
      </c>
      <c r="O117" s="181">
        <f t="shared" si="89"/>
        <v>0</v>
      </c>
      <c r="P117" s="181">
        <f t="shared" si="89"/>
        <v>0</v>
      </c>
      <c r="Q117" s="181">
        <f t="shared" si="89"/>
        <v>0</v>
      </c>
      <c r="R117" s="181">
        <f t="shared" si="89"/>
        <v>0</v>
      </c>
      <c r="S117" s="181">
        <f t="shared" si="89"/>
        <v>0</v>
      </c>
      <c r="T117" s="181">
        <f t="shared" si="89"/>
        <v>0</v>
      </c>
      <c r="U117" s="181">
        <f t="shared" si="89"/>
        <v>0</v>
      </c>
      <c r="V117" s="181">
        <f t="shared" si="89"/>
        <v>0</v>
      </c>
      <c r="W117" s="181">
        <f t="shared" si="89"/>
        <v>0</v>
      </c>
      <c r="X117" s="181">
        <f t="shared" si="89"/>
        <v>0</v>
      </c>
      <c r="Y117" s="181">
        <f t="shared" si="89"/>
        <v>0</v>
      </c>
      <c r="Z117" s="181">
        <f t="shared" si="89"/>
        <v>0</v>
      </c>
      <c r="AA117" s="181">
        <f t="shared" si="89"/>
        <v>0</v>
      </c>
      <c r="AB117" s="181">
        <f t="shared" si="89"/>
        <v>0</v>
      </c>
      <c r="AC117" s="181">
        <f t="shared" si="89"/>
        <v>0</v>
      </c>
      <c r="AD117" s="181">
        <f t="shared" si="89"/>
        <v>0</v>
      </c>
      <c r="AE117" s="181">
        <f t="shared" si="89"/>
        <v>0</v>
      </c>
      <c r="AF117" s="181">
        <f t="shared" si="89"/>
        <v>0</v>
      </c>
      <c r="AG117" s="181">
        <f t="shared" si="89"/>
        <v>0</v>
      </c>
      <c r="AH117" s="181">
        <f t="shared" si="89"/>
        <v>0</v>
      </c>
      <c r="AI117" s="181">
        <f t="shared" si="89"/>
        <v>0</v>
      </c>
      <c r="AJ117" s="181">
        <f t="shared" si="89"/>
        <v>0</v>
      </c>
      <c r="AK117" s="181">
        <f t="shared" si="89"/>
        <v>0</v>
      </c>
      <c r="AL117" s="181">
        <f t="shared" si="89"/>
        <v>0</v>
      </c>
      <c r="AM117" s="181">
        <f t="shared" si="89"/>
        <v>0</v>
      </c>
      <c r="AN117" s="181">
        <f t="shared" si="89"/>
        <v>0</v>
      </c>
      <c r="AO117" s="181">
        <f t="shared" si="89"/>
        <v>0</v>
      </c>
      <c r="AP117" s="181">
        <f t="shared" si="89"/>
        <v>0</v>
      </c>
      <c r="AQ117" s="181">
        <f t="shared" si="89"/>
        <v>0</v>
      </c>
      <c r="AR117" s="181">
        <f t="shared" si="89"/>
        <v>0</v>
      </c>
      <c r="AS117" s="181">
        <f t="shared" si="89"/>
        <v>0</v>
      </c>
      <c r="AT117" s="181">
        <f t="shared" si="89"/>
        <v>0</v>
      </c>
      <c r="AU117" s="181">
        <f t="shared" si="89"/>
        <v>0</v>
      </c>
      <c r="AV117" s="181">
        <f t="shared" si="89"/>
        <v>0</v>
      </c>
      <c r="AW117" s="181">
        <f t="shared" si="89"/>
        <v>0</v>
      </c>
      <c r="AX117" s="181">
        <f t="shared" si="89"/>
        <v>0</v>
      </c>
      <c r="AY117" s="181">
        <f t="shared" si="89"/>
        <v>0</v>
      </c>
      <c r="AZ117" s="181">
        <f t="shared" si="89"/>
        <v>0</v>
      </c>
      <c r="BA117" s="181">
        <f t="shared" si="89"/>
        <v>0</v>
      </c>
      <c r="BB117" s="181">
        <f t="shared" si="89"/>
        <v>0</v>
      </c>
      <c r="BC117" s="181">
        <f t="shared" si="89"/>
        <v>0</v>
      </c>
      <c r="BD117" s="181">
        <f t="shared" si="89"/>
        <v>0</v>
      </c>
      <c r="BE117" s="181">
        <f t="shared" si="89"/>
        <v>0</v>
      </c>
      <c r="BF117" s="181">
        <f t="shared" si="89"/>
        <v>0</v>
      </c>
      <c r="BG117" s="181">
        <f t="shared" si="89"/>
        <v>0</v>
      </c>
      <c r="BH117" s="181">
        <f t="shared" si="89"/>
        <v>0</v>
      </c>
      <c r="BI117" s="181">
        <f t="shared" si="89"/>
        <v>0</v>
      </c>
      <c r="BJ117" s="181">
        <f t="shared" si="89"/>
        <v>0</v>
      </c>
      <c r="BK117" s="181">
        <f t="shared" si="89"/>
        <v>0</v>
      </c>
      <c r="BL117" s="181">
        <f t="shared" si="89"/>
        <v>0</v>
      </c>
      <c r="BM117" s="181">
        <f t="shared" si="89"/>
        <v>0</v>
      </c>
      <c r="BN117" s="181">
        <f t="shared" si="89"/>
        <v>0</v>
      </c>
      <c r="BO117" s="181">
        <f t="shared" si="89"/>
        <v>0</v>
      </c>
      <c r="BP117" s="181">
        <f t="shared" ref="BP117:CP117" si="90">Opening_year_without_scheme_NOx_emissions_mask+Forecast_year_without_scheme_NOx_emissions_mask+Interpolation_without_scheme_NOx_emissions_mask+Extrapolation_without_scheme_NOx_emissions_mask</f>
        <v>0</v>
      </c>
      <c r="BQ117" s="181">
        <f t="shared" si="90"/>
        <v>0</v>
      </c>
      <c r="BR117" s="181">
        <f t="shared" si="90"/>
        <v>0</v>
      </c>
      <c r="BS117" s="181">
        <f t="shared" si="90"/>
        <v>0</v>
      </c>
      <c r="BT117" s="181">
        <f t="shared" si="90"/>
        <v>0</v>
      </c>
      <c r="BU117" s="181">
        <f t="shared" si="90"/>
        <v>0</v>
      </c>
      <c r="BV117" s="181">
        <f t="shared" si="90"/>
        <v>0</v>
      </c>
      <c r="BW117" s="181">
        <f t="shared" si="90"/>
        <v>0</v>
      </c>
      <c r="BX117" s="181">
        <f t="shared" si="90"/>
        <v>0</v>
      </c>
      <c r="BY117" s="181">
        <f t="shared" si="90"/>
        <v>0</v>
      </c>
      <c r="BZ117" s="181">
        <f t="shared" si="90"/>
        <v>0</v>
      </c>
      <c r="CA117" s="181">
        <f t="shared" si="90"/>
        <v>0</v>
      </c>
      <c r="CB117" s="181">
        <f t="shared" si="90"/>
        <v>0</v>
      </c>
      <c r="CC117" s="181">
        <f t="shared" si="90"/>
        <v>0</v>
      </c>
      <c r="CD117" s="181">
        <f t="shared" si="90"/>
        <v>0</v>
      </c>
      <c r="CE117" s="181">
        <f t="shared" si="90"/>
        <v>0</v>
      </c>
      <c r="CF117" s="181">
        <f t="shared" si="90"/>
        <v>0</v>
      </c>
      <c r="CG117" s="181">
        <f t="shared" si="90"/>
        <v>0</v>
      </c>
      <c r="CH117" s="181">
        <f t="shared" si="90"/>
        <v>0</v>
      </c>
      <c r="CI117" s="181">
        <f t="shared" si="90"/>
        <v>0</v>
      </c>
      <c r="CJ117" s="181">
        <f t="shared" si="90"/>
        <v>0</v>
      </c>
      <c r="CK117" s="181">
        <f t="shared" si="90"/>
        <v>0</v>
      </c>
      <c r="CL117" s="181">
        <f t="shared" si="90"/>
        <v>0</v>
      </c>
      <c r="CM117" s="181">
        <f t="shared" si="90"/>
        <v>0</v>
      </c>
      <c r="CN117" s="181">
        <f t="shared" si="90"/>
        <v>0</v>
      </c>
      <c r="CO117" s="181">
        <f t="shared" si="90"/>
        <v>0</v>
      </c>
      <c r="CP117" s="181">
        <f t="shared" si="90"/>
        <v>0</v>
      </c>
      <c r="CQ117" s="79" t="s">
        <v>16480</v>
      </c>
    </row>
    <row r="118" spans="1:95" ht="14" outlineLevel="1" x14ac:dyDescent="0.3">
      <c r="A118" s="158"/>
      <c r="B118" s="158"/>
      <c r="C118" s="158"/>
      <c r="D118" s="158"/>
      <c r="E118" s="158"/>
      <c r="F118" s="158"/>
      <c r="G118" s="158"/>
      <c r="H118" s="158"/>
      <c r="I118" s="158"/>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c r="CD118" s="158"/>
      <c r="CE118" s="158"/>
      <c r="CF118" s="158"/>
      <c r="CG118" s="158"/>
      <c r="CH118" s="158"/>
      <c r="CI118" s="158"/>
      <c r="CJ118" s="158"/>
      <c r="CK118" s="158"/>
      <c r="CL118" s="158"/>
      <c r="CM118" s="158"/>
      <c r="CN118" s="158"/>
      <c r="CO118" s="158"/>
      <c r="CP118" s="158"/>
      <c r="CQ118" s="158"/>
    </row>
    <row r="119" spans="1:95" ht="15.5" outlineLevel="1" x14ac:dyDescent="0.35">
      <c r="A119" s="82"/>
      <c r="B119" s="82" t="s">
        <v>16459</v>
      </c>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2"/>
      <c r="BT119" s="82"/>
      <c r="BU119" s="82"/>
      <c r="BV119" s="82"/>
      <c r="BW119" s="82"/>
      <c r="BX119" s="82"/>
      <c r="BY119" s="82"/>
      <c r="BZ119" s="82"/>
      <c r="CA119" s="82"/>
      <c r="CB119" s="82"/>
      <c r="CC119" s="82"/>
      <c r="CD119" s="82"/>
      <c r="CE119" s="82"/>
      <c r="CF119" s="82"/>
      <c r="CG119" s="82"/>
      <c r="CH119" s="82"/>
      <c r="CI119" s="82"/>
      <c r="CJ119" s="82"/>
      <c r="CK119" s="82"/>
      <c r="CL119" s="82"/>
      <c r="CM119" s="82"/>
      <c r="CN119" s="82"/>
      <c r="CO119" s="82"/>
      <c r="CP119" s="82"/>
      <c r="CQ119" s="82"/>
    </row>
    <row r="120" spans="1:95" ht="14" outlineLevel="1" x14ac:dyDescent="0.3">
      <c r="A120" s="158"/>
      <c r="B120" s="158"/>
      <c r="C120" s="158"/>
      <c r="D120" s="158"/>
      <c r="E120" s="158"/>
      <c r="F120" s="158"/>
      <c r="G120" s="158"/>
      <c r="H120" s="158"/>
      <c r="I120" s="158"/>
      <c r="J120" s="158"/>
      <c r="K120" s="158"/>
      <c r="L120" s="158"/>
      <c r="M120" s="158"/>
      <c r="N120" s="158"/>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c r="CD120" s="158"/>
      <c r="CE120" s="158"/>
      <c r="CF120" s="158"/>
      <c r="CG120" s="158"/>
      <c r="CH120" s="158"/>
      <c r="CI120" s="158"/>
      <c r="CJ120" s="158"/>
      <c r="CK120" s="158"/>
      <c r="CL120" s="158"/>
      <c r="CM120" s="158"/>
      <c r="CN120" s="158"/>
      <c r="CO120" s="158"/>
      <c r="CP120" s="158"/>
      <c r="CQ120" s="158"/>
    </row>
    <row r="121" spans="1:95" ht="15.5" outlineLevel="1" x14ac:dyDescent="0.35">
      <c r="A121" s="158"/>
      <c r="B121" s="102"/>
      <c r="C121" s="83">
        <f>Opening_year</f>
        <v>2026</v>
      </c>
      <c r="D121" s="158"/>
      <c r="E121" s="158"/>
      <c r="F121" s="158"/>
      <c r="G121" s="158"/>
      <c r="H121" s="158"/>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c r="CD121" s="158"/>
      <c r="CE121" s="158"/>
      <c r="CF121" s="158"/>
      <c r="CG121" s="158"/>
      <c r="CH121" s="158"/>
      <c r="CI121" s="158"/>
      <c r="CJ121" s="158"/>
      <c r="CK121" s="158"/>
      <c r="CL121" s="158"/>
      <c r="CM121" s="158"/>
      <c r="CN121" s="158"/>
      <c r="CO121" s="158"/>
      <c r="CP121" s="158"/>
      <c r="CQ121" s="158"/>
    </row>
    <row r="122" spans="1:95" ht="14.5" outlineLevel="1" x14ac:dyDescent="0.35">
      <c r="A122" s="158"/>
      <c r="B122" s="178" t="s">
        <v>16460</v>
      </c>
      <c r="C122" s="165">
        <f>Opening_year_with_scheme_NOx_emissions_in</f>
        <v>0</v>
      </c>
      <c r="D122" s="79" t="s">
        <v>16481</v>
      </c>
      <c r="E122" s="158"/>
      <c r="F122" s="158"/>
      <c r="G122" s="158"/>
      <c r="H122" s="158"/>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c r="CD122" s="158"/>
      <c r="CE122" s="158"/>
      <c r="CF122" s="158"/>
      <c r="CG122" s="158"/>
      <c r="CH122" s="158"/>
      <c r="CI122" s="158"/>
      <c r="CJ122" s="158"/>
      <c r="CK122" s="158"/>
      <c r="CL122" s="158"/>
      <c r="CM122" s="158"/>
      <c r="CN122" s="158"/>
      <c r="CO122" s="158"/>
      <c r="CP122" s="158"/>
      <c r="CQ122" s="158"/>
    </row>
    <row r="123" spans="1:95" ht="15.5" outlineLevel="1" x14ac:dyDescent="0.35">
      <c r="A123" s="158"/>
      <c r="B123" s="102"/>
      <c r="C123" s="102"/>
      <c r="D123" s="102"/>
      <c r="E123" s="158"/>
      <c r="F123" s="158"/>
      <c r="G123" s="158"/>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c r="CD123" s="158"/>
      <c r="CE123" s="158"/>
      <c r="CF123" s="158"/>
      <c r="CG123" s="158"/>
      <c r="CH123" s="158"/>
      <c r="CI123" s="158"/>
      <c r="CJ123" s="158"/>
      <c r="CK123" s="158"/>
      <c r="CL123" s="158"/>
      <c r="CM123" s="158"/>
      <c r="CN123" s="158"/>
      <c r="CO123" s="158"/>
      <c r="CP123" s="158"/>
      <c r="CQ123" s="158"/>
    </row>
    <row r="124" spans="1:95" ht="15.5" outlineLevel="1" x14ac:dyDescent="0.35">
      <c r="A124" s="158"/>
      <c r="B124" s="102"/>
      <c r="C124" s="83">
        <f>Forecast_year</f>
        <v>2040</v>
      </c>
      <c r="D124" s="158"/>
      <c r="E124" s="158"/>
      <c r="F124" s="158"/>
      <c r="G124" s="158"/>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c r="CD124" s="158"/>
      <c r="CE124" s="158"/>
      <c r="CF124" s="158"/>
      <c r="CG124" s="158"/>
      <c r="CH124" s="158"/>
      <c r="CI124" s="158"/>
      <c r="CJ124" s="158"/>
      <c r="CK124" s="158"/>
      <c r="CL124" s="158"/>
      <c r="CM124" s="158"/>
      <c r="CN124" s="158"/>
      <c r="CO124" s="158"/>
      <c r="CP124" s="158"/>
      <c r="CQ124" s="158"/>
    </row>
    <row r="125" spans="1:95" ht="14.5" outlineLevel="1" x14ac:dyDescent="0.35">
      <c r="A125" s="158"/>
      <c r="B125" s="178" t="s">
        <v>16462</v>
      </c>
      <c r="C125" s="179">
        <f>Forecast_year_with_scheme_NOx_emissions_in</f>
        <v>0</v>
      </c>
      <c r="D125" s="79" t="s">
        <v>16482</v>
      </c>
      <c r="E125" s="158"/>
      <c r="F125" s="158"/>
      <c r="G125" s="158"/>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c r="CD125" s="158"/>
      <c r="CE125" s="158"/>
      <c r="CF125" s="158"/>
      <c r="CG125" s="158"/>
      <c r="CH125" s="158"/>
      <c r="CI125" s="158"/>
      <c r="CJ125" s="158"/>
      <c r="CK125" s="158"/>
      <c r="CL125" s="158"/>
      <c r="CM125" s="158"/>
      <c r="CN125" s="158"/>
      <c r="CO125" s="158"/>
      <c r="CP125" s="158"/>
      <c r="CQ125" s="158"/>
    </row>
    <row r="126" spans="1:95" ht="15.5" outlineLevel="1" x14ac:dyDescent="0.35">
      <c r="A126" s="158"/>
      <c r="B126" s="102"/>
      <c r="C126" s="102"/>
      <c r="D126" s="102"/>
      <c r="E126" s="158"/>
      <c r="F126" s="158"/>
      <c r="G126" s="158"/>
      <c r="H126" s="158"/>
      <c r="I126" s="158"/>
      <c r="J126" s="158"/>
      <c r="K126" s="158"/>
      <c r="L126" s="158"/>
      <c r="M126" s="158"/>
      <c r="N126" s="158"/>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c r="CD126" s="158"/>
      <c r="CE126" s="158"/>
      <c r="CF126" s="158"/>
      <c r="CG126" s="158"/>
      <c r="CH126" s="158"/>
      <c r="CI126" s="158"/>
      <c r="CJ126" s="158"/>
      <c r="CK126" s="158"/>
      <c r="CL126" s="158"/>
      <c r="CM126" s="158"/>
      <c r="CN126" s="158"/>
      <c r="CO126" s="158"/>
      <c r="CP126" s="158"/>
      <c r="CQ126" s="158"/>
    </row>
    <row r="127" spans="1:95" ht="14.5" outlineLevel="1" x14ac:dyDescent="0.35">
      <c r="A127" s="158"/>
      <c r="B127" s="178" t="s">
        <v>16424</v>
      </c>
      <c r="C127" s="182">
        <f>C125-C122</f>
        <v>0</v>
      </c>
      <c r="D127" s="103" t="s">
        <v>16483</v>
      </c>
      <c r="E127" s="158"/>
      <c r="F127" s="158"/>
      <c r="G127" s="158"/>
      <c r="H127" s="158"/>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c r="CD127" s="158"/>
      <c r="CE127" s="158"/>
      <c r="CF127" s="158"/>
      <c r="CG127" s="158"/>
      <c r="CH127" s="158"/>
      <c r="CI127" s="158"/>
      <c r="CJ127" s="158"/>
      <c r="CK127" s="158"/>
      <c r="CL127" s="158"/>
      <c r="CM127" s="158"/>
      <c r="CN127" s="158"/>
      <c r="CO127" s="158"/>
      <c r="CP127" s="158"/>
      <c r="CQ127" s="158"/>
    </row>
    <row r="128" spans="1:95" ht="14" outlineLevel="1" x14ac:dyDescent="0.3">
      <c r="A128" s="158"/>
      <c r="B128" s="158"/>
      <c r="C128" s="158"/>
      <c r="D128" s="158"/>
      <c r="E128" s="158"/>
      <c r="F128" s="158"/>
      <c r="G128" s="158"/>
      <c r="H128" s="158"/>
      <c r="I128" s="158"/>
      <c r="J128" s="158"/>
      <c r="K128" s="158"/>
      <c r="L128" s="158"/>
      <c r="M128" s="158"/>
      <c r="N128" s="158"/>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c r="CD128" s="158"/>
      <c r="CE128" s="158"/>
      <c r="CF128" s="158"/>
      <c r="CG128" s="158"/>
      <c r="CH128" s="158"/>
      <c r="CI128" s="158"/>
      <c r="CJ128" s="158"/>
      <c r="CK128" s="158"/>
      <c r="CL128" s="158"/>
      <c r="CM128" s="158"/>
      <c r="CN128" s="158"/>
      <c r="CO128" s="158"/>
      <c r="CP128" s="158"/>
      <c r="CQ128" s="158"/>
    </row>
    <row r="129" spans="1:95" ht="14.5" outlineLevel="1" x14ac:dyDescent="0.35">
      <c r="A129" s="158"/>
      <c r="B129" s="158" t="s">
        <v>16250</v>
      </c>
      <c r="C129" s="158"/>
      <c r="D129" s="181"/>
      <c r="E129" s="181"/>
      <c r="F129" s="181"/>
      <c r="G129" s="181"/>
      <c r="H129" s="181"/>
      <c r="I129" s="181"/>
      <c r="J129" s="181"/>
      <c r="K129" s="181"/>
      <c r="L129" s="181"/>
      <c r="M129" s="181">
        <f>Opening_year_with_scheme_NOx_emissions*Opening_year_mask</f>
        <v>0</v>
      </c>
      <c r="N129" s="181">
        <f t="shared" ref="N129:AI129" si="91">Opening_year_with_scheme_NOx_emissions*Opening_year_mask</f>
        <v>0</v>
      </c>
      <c r="O129" s="181">
        <f t="shared" si="91"/>
        <v>0</v>
      </c>
      <c r="P129" s="181">
        <f t="shared" si="91"/>
        <v>0</v>
      </c>
      <c r="Q129" s="181">
        <f t="shared" si="91"/>
        <v>0</v>
      </c>
      <c r="R129" s="181">
        <f t="shared" si="91"/>
        <v>0</v>
      </c>
      <c r="S129" s="181">
        <f t="shared" si="91"/>
        <v>0</v>
      </c>
      <c r="T129" s="181">
        <f t="shared" si="91"/>
        <v>0</v>
      </c>
      <c r="U129" s="181">
        <f t="shared" si="91"/>
        <v>0</v>
      </c>
      <c r="V129" s="181">
        <f t="shared" si="91"/>
        <v>0</v>
      </c>
      <c r="W129" s="181">
        <f t="shared" si="91"/>
        <v>0</v>
      </c>
      <c r="X129" s="181">
        <f t="shared" si="91"/>
        <v>0</v>
      </c>
      <c r="Y129" s="181">
        <f t="shared" si="91"/>
        <v>0</v>
      </c>
      <c r="Z129" s="181">
        <f t="shared" si="91"/>
        <v>0</v>
      </c>
      <c r="AA129" s="181">
        <f t="shared" si="91"/>
        <v>0</v>
      </c>
      <c r="AB129" s="181">
        <f t="shared" si="91"/>
        <v>0</v>
      </c>
      <c r="AC129" s="181">
        <f t="shared" si="91"/>
        <v>0</v>
      </c>
      <c r="AD129" s="181">
        <f t="shared" si="91"/>
        <v>0</v>
      </c>
      <c r="AE129" s="181">
        <f t="shared" si="91"/>
        <v>0</v>
      </c>
      <c r="AF129" s="181">
        <f t="shared" si="91"/>
        <v>0</v>
      </c>
      <c r="AG129" s="181">
        <f t="shared" si="91"/>
        <v>0</v>
      </c>
      <c r="AH129" s="181">
        <f t="shared" si="91"/>
        <v>0</v>
      </c>
      <c r="AI129" s="181">
        <f t="shared" si="91"/>
        <v>0</v>
      </c>
      <c r="AJ129" s="181">
        <f t="shared" ref="AJ129:BO129" si="92">Opening_year_with_scheme_NOx_emissions*Opening_year_mask</f>
        <v>0</v>
      </c>
      <c r="AK129" s="181">
        <f t="shared" si="92"/>
        <v>0</v>
      </c>
      <c r="AL129" s="181">
        <f t="shared" si="92"/>
        <v>0</v>
      </c>
      <c r="AM129" s="181">
        <f t="shared" si="92"/>
        <v>0</v>
      </c>
      <c r="AN129" s="181">
        <f t="shared" si="92"/>
        <v>0</v>
      </c>
      <c r="AO129" s="181">
        <f t="shared" si="92"/>
        <v>0</v>
      </c>
      <c r="AP129" s="181">
        <f t="shared" si="92"/>
        <v>0</v>
      </c>
      <c r="AQ129" s="181">
        <f t="shared" si="92"/>
        <v>0</v>
      </c>
      <c r="AR129" s="181">
        <f t="shared" si="92"/>
        <v>0</v>
      </c>
      <c r="AS129" s="181">
        <f t="shared" si="92"/>
        <v>0</v>
      </c>
      <c r="AT129" s="181">
        <f t="shared" si="92"/>
        <v>0</v>
      </c>
      <c r="AU129" s="181">
        <f t="shared" si="92"/>
        <v>0</v>
      </c>
      <c r="AV129" s="181">
        <f t="shared" si="92"/>
        <v>0</v>
      </c>
      <c r="AW129" s="181">
        <f t="shared" si="92"/>
        <v>0</v>
      </c>
      <c r="AX129" s="181">
        <f t="shared" si="92"/>
        <v>0</v>
      </c>
      <c r="AY129" s="181">
        <f t="shared" si="92"/>
        <v>0</v>
      </c>
      <c r="AZ129" s="181">
        <f t="shared" si="92"/>
        <v>0</v>
      </c>
      <c r="BA129" s="181">
        <f t="shared" si="92"/>
        <v>0</v>
      </c>
      <c r="BB129" s="181">
        <f t="shared" si="92"/>
        <v>0</v>
      </c>
      <c r="BC129" s="181">
        <f t="shared" si="92"/>
        <v>0</v>
      </c>
      <c r="BD129" s="181">
        <f t="shared" si="92"/>
        <v>0</v>
      </c>
      <c r="BE129" s="181">
        <f t="shared" si="92"/>
        <v>0</v>
      </c>
      <c r="BF129" s="181">
        <f t="shared" si="92"/>
        <v>0</v>
      </c>
      <c r="BG129" s="181">
        <f t="shared" si="92"/>
        <v>0</v>
      </c>
      <c r="BH129" s="181">
        <f t="shared" si="92"/>
        <v>0</v>
      </c>
      <c r="BI129" s="181">
        <f t="shared" si="92"/>
        <v>0</v>
      </c>
      <c r="BJ129" s="181">
        <f t="shared" si="92"/>
        <v>0</v>
      </c>
      <c r="BK129" s="181">
        <f t="shared" si="92"/>
        <v>0</v>
      </c>
      <c r="BL129" s="181">
        <f t="shared" si="92"/>
        <v>0</v>
      </c>
      <c r="BM129" s="181">
        <f t="shared" si="92"/>
        <v>0</v>
      </c>
      <c r="BN129" s="181">
        <f t="shared" si="92"/>
        <v>0</v>
      </c>
      <c r="BO129" s="181">
        <f t="shared" si="92"/>
        <v>0</v>
      </c>
      <c r="BP129" s="181">
        <f t="shared" ref="BP129:CP129" si="93">Opening_year_with_scheme_NOx_emissions*Opening_year_mask</f>
        <v>0</v>
      </c>
      <c r="BQ129" s="181">
        <f t="shared" si="93"/>
        <v>0</v>
      </c>
      <c r="BR129" s="181">
        <f t="shared" si="93"/>
        <v>0</v>
      </c>
      <c r="BS129" s="181">
        <f t="shared" si="93"/>
        <v>0</v>
      </c>
      <c r="BT129" s="181">
        <f t="shared" si="93"/>
        <v>0</v>
      </c>
      <c r="BU129" s="181">
        <f t="shared" si="93"/>
        <v>0</v>
      </c>
      <c r="BV129" s="181">
        <f t="shared" si="93"/>
        <v>0</v>
      </c>
      <c r="BW129" s="181">
        <f t="shared" si="93"/>
        <v>0</v>
      </c>
      <c r="BX129" s="181">
        <f t="shared" si="93"/>
        <v>0</v>
      </c>
      <c r="BY129" s="181">
        <f t="shared" si="93"/>
        <v>0</v>
      </c>
      <c r="BZ129" s="181">
        <f t="shared" si="93"/>
        <v>0</v>
      </c>
      <c r="CA129" s="181">
        <f t="shared" si="93"/>
        <v>0</v>
      </c>
      <c r="CB129" s="181">
        <f t="shared" si="93"/>
        <v>0</v>
      </c>
      <c r="CC129" s="181">
        <f t="shared" si="93"/>
        <v>0</v>
      </c>
      <c r="CD129" s="181">
        <f t="shared" si="93"/>
        <v>0</v>
      </c>
      <c r="CE129" s="181">
        <f t="shared" si="93"/>
        <v>0</v>
      </c>
      <c r="CF129" s="181">
        <f t="shared" si="93"/>
        <v>0</v>
      </c>
      <c r="CG129" s="181">
        <f t="shared" si="93"/>
        <v>0</v>
      </c>
      <c r="CH129" s="181">
        <f t="shared" si="93"/>
        <v>0</v>
      </c>
      <c r="CI129" s="181">
        <f t="shared" si="93"/>
        <v>0</v>
      </c>
      <c r="CJ129" s="181">
        <f t="shared" si="93"/>
        <v>0</v>
      </c>
      <c r="CK129" s="181">
        <f t="shared" si="93"/>
        <v>0</v>
      </c>
      <c r="CL129" s="181">
        <f t="shared" si="93"/>
        <v>0</v>
      </c>
      <c r="CM129" s="181">
        <f t="shared" si="93"/>
        <v>0</v>
      </c>
      <c r="CN129" s="181">
        <f t="shared" si="93"/>
        <v>0</v>
      </c>
      <c r="CO129" s="181">
        <f t="shared" si="93"/>
        <v>0</v>
      </c>
      <c r="CP129" s="181">
        <f t="shared" si="93"/>
        <v>0</v>
      </c>
      <c r="CQ129" s="79" t="s">
        <v>16484</v>
      </c>
    </row>
    <row r="130" spans="1:95" ht="14.5" outlineLevel="1" x14ac:dyDescent="0.35">
      <c r="A130" s="158"/>
      <c r="B130" s="158" t="s">
        <v>16252</v>
      </c>
      <c r="C130" s="158"/>
      <c r="D130" s="181"/>
      <c r="E130" s="181"/>
      <c r="F130" s="181"/>
      <c r="G130" s="181"/>
      <c r="H130" s="181"/>
      <c r="I130" s="181"/>
      <c r="J130" s="181"/>
      <c r="K130" s="181"/>
      <c r="L130" s="181"/>
      <c r="M130" s="181">
        <f>Forecast_year_with_scheme_NOx_emissions*Forecast_year_mask</f>
        <v>0</v>
      </c>
      <c r="N130" s="181">
        <f t="shared" ref="N130:AI130" si="94">Forecast_year_with_scheme_NOx_emissions*Forecast_year_mask</f>
        <v>0</v>
      </c>
      <c r="O130" s="181">
        <f t="shared" si="94"/>
        <v>0</v>
      </c>
      <c r="P130" s="181">
        <f t="shared" si="94"/>
        <v>0</v>
      </c>
      <c r="Q130" s="181">
        <f t="shared" si="94"/>
        <v>0</v>
      </c>
      <c r="R130" s="181">
        <f t="shared" si="94"/>
        <v>0</v>
      </c>
      <c r="S130" s="181">
        <f t="shared" si="94"/>
        <v>0</v>
      </c>
      <c r="T130" s="181">
        <f t="shared" si="94"/>
        <v>0</v>
      </c>
      <c r="U130" s="181">
        <f t="shared" si="94"/>
        <v>0</v>
      </c>
      <c r="V130" s="181">
        <f t="shared" si="94"/>
        <v>0</v>
      </c>
      <c r="W130" s="181">
        <f t="shared" si="94"/>
        <v>0</v>
      </c>
      <c r="X130" s="181">
        <f t="shared" si="94"/>
        <v>0</v>
      </c>
      <c r="Y130" s="181">
        <f t="shared" si="94"/>
        <v>0</v>
      </c>
      <c r="Z130" s="181">
        <f t="shared" si="94"/>
        <v>0</v>
      </c>
      <c r="AA130" s="181">
        <f t="shared" si="94"/>
        <v>0</v>
      </c>
      <c r="AB130" s="181">
        <f t="shared" si="94"/>
        <v>0</v>
      </c>
      <c r="AC130" s="181">
        <f t="shared" si="94"/>
        <v>0</v>
      </c>
      <c r="AD130" s="181">
        <f t="shared" si="94"/>
        <v>0</v>
      </c>
      <c r="AE130" s="181">
        <f t="shared" si="94"/>
        <v>0</v>
      </c>
      <c r="AF130" s="181">
        <f t="shared" si="94"/>
        <v>0</v>
      </c>
      <c r="AG130" s="181">
        <f t="shared" si="94"/>
        <v>0</v>
      </c>
      <c r="AH130" s="181">
        <f t="shared" si="94"/>
        <v>0</v>
      </c>
      <c r="AI130" s="181">
        <f t="shared" si="94"/>
        <v>0</v>
      </c>
      <c r="AJ130" s="181">
        <f t="shared" ref="AJ130:BO130" si="95">Forecast_year_with_scheme_NOx_emissions*Forecast_year_mask</f>
        <v>0</v>
      </c>
      <c r="AK130" s="181">
        <f t="shared" si="95"/>
        <v>0</v>
      </c>
      <c r="AL130" s="181">
        <f t="shared" si="95"/>
        <v>0</v>
      </c>
      <c r="AM130" s="181">
        <f t="shared" si="95"/>
        <v>0</v>
      </c>
      <c r="AN130" s="181">
        <f t="shared" si="95"/>
        <v>0</v>
      </c>
      <c r="AO130" s="181">
        <f t="shared" si="95"/>
        <v>0</v>
      </c>
      <c r="AP130" s="181">
        <f t="shared" si="95"/>
        <v>0</v>
      </c>
      <c r="AQ130" s="181">
        <f t="shared" si="95"/>
        <v>0</v>
      </c>
      <c r="AR130" s="181">
        <f t="shared" si="95"/>
        <v>0</v>
      </c>
      <c r="AS130" s="181">
        <f t="shared" si="95"/>
        <v>0</v>
      </c>
      <c r="AT130" s="181">
        <f t="shared" si="95"/>
        <v>0</v>
      </c>
      <c r="AU130" s="181">
        <f t="shared" si="95"/>
        <v>0</v>
      </c>
      <c r="AV130" s="181">
        <f t="shared" si="95"/>
        <v>0</v>
      </c>
      <c r="AW130" s="181">
        <f t="shared" si="95"/>
        <v>0</v>
      </c>
      <c r="AX130" s="181">
        <f t="shared" si="95"/>
        <v>0</v>
      </c>
      <c r="AY130" s="181">
        <f t="shared" si="95"/>
        <v>0</v>
      </c>
      <c r="AZ130" s="181">
        <f t="shared" si="95"/>
        <v>0</v>
      </c>
      <c r="BA130" s="181">
        <f t="shared" si="95"/>
        <v>0</v>
      </c>
      <c r="BB130" s="181">
        <f t="shared" si="95"/>
        <v>0</v>
      </c>
      <c r="BC130" s="181">
        <f t="shared" si="95"/>
        <v>0</v>
      </c>
      <c r="BD130" s="181">
        <f t="shared" si="95"/>
        <v>0</v>
      </c>
      <c r="BE130" s="181">
        <f t="shared" si="95"/>
        <v>0</v>
      </c>
      <c r="BF130" s="181">
        <f t="shared" si="95"/>
        <v>0</v>
      </c>
      <c r="BG130" s="181">
        <f t="shared" si="95"/>
        <v>0</v>
      </c>
      <c r="BH130" s="181">
        <f t="shared" si="95"/>
        <v>0</v>
      </c>
      <c r="BI130" s="181">
        <f t="shared" si="95"/>
        <v>0</v>
      </c>
      <c r="BJ130" s="181">
        <f t="shared" si="95"/>
        <v>0</v>
      </c>
      <c r="BK130" s="181">
        <f t="shared" si="95"/>
        <v>0</v>
      </c>
      <c r="BL130" s="181">
        <f t="shared" si="95"/>
        <v>0</v>
      </c>
      <c r="BM130" s="181">
        <f t="shared" si="95"/>
        <v>0</v>
      </c>
      <c r="BN130" s="181">
        <f t="shared" si="95"/>
        <v>0</v>
      </c>
      <c r="BO130" s="181">
        <f t="shared" si="95"/>
        <v>0</v>
      </c>
      <c r="BP130" s="181">
        <f t="shared" ref="BP130:CP130" si="96">Forecast_year_with_scheme_NOx_emissions*Forecast_year_mask</f>
        <v>0</v>
      </c>
      <c r="BQ130" s="181">
        <f t="shared" si="96"/>
        <v>0</v>
      </c>
      <c r="BR130" s="181">
        <f t="shared" si="96"/>
        <v>0</v>
      </c>
      <c r="BS130" s="181">
        <f t="shared" si="96"/>
        <v>0</v>
      </c>
      <c r="BT130" s="181">
        <f t="shared" si="96"/>
        <v>0</v>
      </c>
      <c r="BU130" s="181">
        <f t="shared" si="96"/>
        <v>0</v>
      </c>
      <c r="BV130" s="181">
        <f t="shared" si="96"/>
        <v>0</v>
      </c>
      <c r="BW130" s="181">
        <f t="shared" si="96"/>
        <v>0</v>
      </c>
      <c r="BX130" s="181">
        <f t="shared" si="96"/>
        <v>0</v>
      </c>
      <c r="BY130" s="181">
        <f t="shared" si="96"/>
        <v>0</v>
      </c>
      <c r="BZ130" s="181">
        <f t="shared" si="96"/>
        <v>0</v>
      </c>
      <c r="CA130" s="181">
        <f t="shared" si="96"/>
        <v>0</v>
      </c>
      <c r="CB130" s="181">
        <f t="shared" si="96"/>
        <v>0</v>
      </c>
      <c r="CC130" s="181">
        <f t="shared" si="96"/>
        <v>0</v>
      </c>
      <c r="CD130" s="181">
        <f t="shared" si="96"/>
        <v>0</v>
      </c>
      <c r="CE130" s="181">
        <f t="shared" si="96"/>
        <v>0</v>
      </c>
      <c r="CF130" s="181">
        <f t="shared" si="96"/>
        <v>0</v>
      </c>
      <c r="CG130" s="181">
        <f t="shared" si="96"/>
        <v>0</v>
      </c>
      <c r="CH130" s="181">
        <f t="shared" si="96"/>
        <v>0</v>
      </c>
      <c r="CI130" s="181">
        <f t="shared" si="96"/>
        <v>0</v>
      </c>
      <c r="CJ130" s="181">
        <f t="shared" si="96"/>
        <v>0</v>
      </c>
      <c r="CK130" s="181">
        <f t="shared" si="96"/>
        <v>0</v>
      </c>
      <c r="CL130" s="181">
        <f t="shared" si="96"/>
        <v>0</v>
      </c>
      <c r="CM130" s="181">
        <f t="shared" si="96"/>
        <v>0</v>
      </c>
      <c r="CN130" s="181">
        <f t="shared" si="96"/>
        <v>0</v>
      </c>
      <c r="CO130" s="181">
        <f t="shared" si="96"/>
        <v>0</v>
      </c>
      <c r="CP130" s="181">
        <f t="shared" si="96"/>
        <v>0</v>
      </c>
      <c r="CQ130" s="79" t="s">
        <v>16485</v>
      </c>
    </row>
    <row r="131" spans="1:95" ht="14.5" outlineLevel="1" x14ac:dyDescent="0.35">
      <c r="A131" s="158"/>
      <c r="B131" s="158" t="s">
        <v>16410</v>
      </c>
      <c r="C131" s="158"/>
      <c r="D131" s="181"/>
      <c r="E131" s="181"/>
      <c r="F131" s="181"/>
      <c r="G131" s="181"/>
      <c r="H131" s="181"/>
      <c r="I131" s="181"/>
      <c r="J131" s="181"/>
      <c r="K131" s="181"/>
      <c r="L131" s="181"/>
      <c r="M131" s="181">
        <f>(Opening_year_with_scheme_NOx_emissions+(Difference_with_scheme_NOx_emissions)*(year-Opening_year)/(Interpolation_period_length))*Interpolation_mask</f>
        <v>0</v>
      </c>
      <c r="N131" s="181">
        <f t="shared" ref="N131:AI131" si="97">(Opening_year_with_scheme_NOx_emissions+(Difference_with_scheme_NOx_emissions)*(year-Opening_year)/(Interpolation_period_length))*Interpolation_mask</f>
        <v>0</v>
      </c>
      <c r="O131" s="181">
        <f t="shared" si="97"/>
        <v>0</v>
      </c>
      <c r="P131" s="181">
        <f t="shared" si="97"/>
        <v>0</v>
      </c>
      <c r="Q131" s="181">
        <f t="shared" si="97"/>
        <v>0</v>
      </c>
      <c r="R131" s="181">
        <f t="shared" si="97"/>
        <v>0</v>
      </c>
      <c r="S131" s="181">
        <f t="shared" si="97"/>
        <v>0</v>
      </c>
      <c r="T131" s="181">
        <f t="shared" si="97"/>
        <v>0</v>
      </c>
      <c r="U131" s="181">
        <f t="shared" si="97"/>
        <v>0</v>
      </c>
      <c r="V131" s="181">
        <f t="shared" si="97"/>
        <v>0</v>
      </c>
      <c r="W131" s="181">
        <f t="shared" si="97"/>
        <v>0</v>
      </c>
      <c r="X131" s="181">
        <f t="shared" si="97"/>
        <v>0</v>
      </c>
      <c r="Y131" s="181">
        <f t="shared" si="97"/>
        <v>0</v>
      </c>
      <c r="Z131" s="181">
        <f t="shared" si="97"/>
        <v>0</v>
      </c>
      <c r="AA131" s="181">
        <f t="shared" si="97"/>
        <v>0</v>
      </c>
      <c r="AB131" s="181">
        <f t="shared" si="97"/>
        <v>0</v>
      </c>
      <c r="AC131" s="181">
        <f t="shared" si="97"/>
        <v>0</v>
      </c>
      <c r="AD131" s="181">
        <f t="shared" si="97"/>
        <v>0</v>
      </c>
      <c r="AE131" s="181">
        <f t="shared" si="97"/>
        <v>0</v>
      </c>
      <c r="AF131" s="181">
        <f t="shared" si="97"/>
        <v>0</v>
      </c>
      <c r="AG131" s="181">
        <f t="shared" si="97"/>
        <v>0</v>
      </c>
      <c r="AH131" s="181">
        <f t="shared" si="97"/>
        <v>0</v>
      </c>
      <c r="AI131" s="181">
        <f t="shared" si="97"/>
        <v>0</v>
      </c>
      <c r="AJ131" s="181">
        <f t="shared" ref="AJ131:BO131" si="98">(Opening_year_with_scheme_NOx_emissions+(Difference_with_scheme_NOx_emissions)*(year-Opening_year)/(Interpolation_period_length))*Interpolation_mask</f>
        <v>0</v>
      </c>
      <c r="AK131" s="181">
        <f t="shared" si="98"/>
        <v>0</v>
      </c>
      <c r="AL131" s="181">
        <f t="shared" si="98"/>
        <v>0</v>
      </c>
      <c r="AM131" s="181">
        <f t="shared" si="98"/>
        <v>0</v>
      </c>
      <c r="AN131" s="181">
        <f t="shared" si="98"/>
        <v>0</v>
      </c>
      <c r="AO131" s="181">
        <f t="shared" si="98"/>
        <v>0</v>
      </c>
      <c r="AP131" s="181">
        <f t="shared" si="98"/>
        <v>0</v>
      </c>
      <c r="AQ131" s="181">
        <f t="shared" si="98"/>
        <v>0</v>
      </c>
      <c r="AR131" s="181">
        <f t="shared" si="98"/>
        <v>0</v>
      </c>
      <c r="AS131" s="181">
        <f t="shared" si="98"/>
        <v>0</v>
      </c>
      <c r="AT131" s="181">
        <f t="shared" si="98"/>
        <v>0</v>
      </c>
      <c r="AU131" s="181">
        <f t="shared" si="98"/>
        <v>0</v>
      </c>
      <c r="AV131" s="181">
        <f t="shared" si="98"/>
        <v>0</v>
      </c>
      <c r="AW131" s="181">
        <f t="shared" si="98"/>
        <v>0</v>
      </c>
      <c r="AX131" s="181">
        <f t="shared" si="98"/>
        <v>0</v>
      </c>
      <c r="AY131" s="181">
        <f t="shared" si="98"/>
        <v>0</v>
      </c>
      <c r="AZ131" s="181">
        <f t="shared" si="98"/>
        <v>0</v>
      </c>
      <c r="BA131" s="181">
        <f t="shared" si="98"/>
        <v>0</v>
      </c>
      <c r="BB131" s="181">
        <f t="shared" si="98"/>
        <v>0</v>
      </c>
      <c r="BC131" s="181">
        <f t="shared" si="98"/>
        <v>0</v>
      </c>
      <c r="BD131" s="181">
        <f t="shared" si="98"/>
        <v>0</v>
      </c>
      <c r="BE131" s="181">
        <f t="shared" si="98"/>
        <v>0</v>
      </c>
      <c r="BF131" s="181">
        <f t="shared" si="98"/>
        <v>0</v>
      </c>
      <c r="BG131" s="181">
        <f t="shared" si="98"/>
        <v>0</v>
      </c>
      <c r="BH131" s="181">
        <f t="shared" si="98"/>
        <v>0</v>
      </c>
      <c r="BI131" s="181">
        <f t="shared" si="98"/>
        <v>0</v>
      </c>
      <c r="BJ131" s="181">
        <f t="shared" si="98"/>
        <v>0</v>
      </c>
      <c r="BK131" s="181">
        <f t="shared" si="98"/>
        <v>0</v>
      </c>
      <c r="BL131" s="181">
        <f t="shared" si="98"/>
        <v>0</v>
      </c>
      <c r="BM131" s="181">
        <f t="shared" si="98"/>
        <v>0</v>
      </c>
      <c r="BN131" s="181">
        <f t="shared" si="98"/>
        <v>0</v>
      </c>
      <c r="BO131" s="181">
        <f t="shared" si="98"/>
        <v>0</v>
      </c>
      <c r="BP131" s="181">
        <f t="shared" ref="BP131:CP131" si="99">(Opening_year_with_scheme_NOx_emissions+(Difference_with_scheme_NOx_emissions)*(year-Opening_year)/(Interpolation_period_length))*Interpolation_mask</f>
        <v>0</v>
      </c>
      <c r="BQ131" s="181">
        <f t="shared" si="99"/>
        <v>0</v>
      </c>
      <c r="BR131" s="181">
        <f t="shared" si="99"/>
        <v>0</v>
      </c>
      <c r="BS131" s="181">
        <f t="shared" si="99"/>
        <v>0</v>
      </c>
      <c r="BT131" s="181">
        <f t="shared" si="99"/>
        <v>0</v>
      </c>
      <c r="BU131" s="181">
        <f t="shared" si="99"/>
        <v>0</v>
      </c>
      <c r="BV131" s="181">
        <f t="shared" si="99"/>
        <v>0</v>
      </c>
      <c r="BW131" s="181">
        <f t="shared" si="99"/>
        <v>0</v>
      </c>
      <c r="BX131" s="181">
        <f t="shared" si="99"/>
        <v>0</v>
      </c>
      <c r="BY131" s="181">
        <f t="shared" si="99"/>
        <v>0</v>
      </c>
      <c r="BZ131" s="181">
        <f t="shared" si="99"/>
        <v>0</v>
      </c>
      <c r="CA131" s="181">
        <f t="shared" si="99"/>
        <v>0</v>
      </c>
      <c r="CB131" s="181">
        <f t="shared" si="99"/>
        <v>0</v>
      </c>
      <c r="CC131" s="181">
        <f t="shared" si="99"/>
        <v>0</v>
      </c>
      <c r="CD131" s="181">
        <f t="shared" si="99"/>
        <v>0</v>
      </c>
      <c r="CE131" s="181">
        <f t="shared" si="99"/>
        <v>0</v>
      </c>
      <c r="CF131" s="181">
        <f t="shared" si="99"/>
        <v>0</v>
      </c>
      <c r="CG131" s="181">
        <f t="shared" si="99"/>
        <v>0</v>
      </c>
      <c r="CH131" s="181">
        <f t="shared" si="99"/>
        <v>0</v>
      </c>
      <c r="CI131" s="181">
        <f t="shared" si="99"/>
        <v>0</v>
      </c>
      <c r="CJ131" s="181">
        <f t="shared" si="99"/>
        <v>0</v>
      </c>
      <c r="CK131" s="181">
        <f t="shared" si="99"/>
        <v>0</v>
      </c>
      <c r="CL131" s="181">
        <f t="shared" si="99"/>
        <v>0</v>
      </c>
      <c r="CM131" s="181">
        <f t="shared" si="99"/>
        <v>0</v>
      </c>
      <c r="CN131" s="181">
        <f t="shared" si="99"/>
        <v>0</v>
      </c>
      <c r="CO131" s="181">
        <f t="shared" si="99"/>
        <v>0</v>
      </c>
      <c r="CP131" s="181">
        <f t="shared" si="99"/>
        <v>0</v>
      </c>
      <c r="CQ131" s="79" t="s">
        <v>16486</v>
      </c>
    </row>
    <row r="132" spans="1:95" ht="14.5" outlineLevel="1" x14ac:dyDescent="0.35">
      <c r="A132" s="158"/>
      <c r="B132" s="158" t="s">
        <v>16412</v>
      </c>
      <c r="C132" s="158"/>
      <c r="D132" s="181"/>
      <c r="E132" s="181"/>
      <c r="F132" s="181"/>
      <c r="G132" s="181"/>
      <c r="H132" s="181"/>
      <c r="I132" s="181"/>
      <c r="J132" s="181"/>
      <c r="K132" s="181"/>
      <c r="L132" s="181"/>
      <c r="M132" s="181">
        <f>Forecast_year_with_scheme_NOx_emissions*Extrapolation_mask</f>
        <v>0</v>
      </c>
      <c r="N132" s="181">
        <f t="shared" ref="N132:AI132" si="100">Forecast_year_with_scheme_NOx_emissions*Extrapolation_mask</f>
        <v>0</v>
      </c>
      <c r="O132" s="181">
        <f t="shared" si="100"/>
        <v>0</v>
      </c>
      <c r="P132" s="181">
        <f t="shared" si="100"/>
        <v>0</v>
      </c>
      <c r="Q132" s="181">
        <f t="shared" si="100"/>
        <v>0</v>
      </c>
      <c r="R132" s="181">
        <f t="shared" si="100"/>
        <v>0</v>
      </c>
      <c r="S132" s="181">
        <f t="shared" si="100"/>
        <v>0</v>
      </c>
      <c r="T132" s="181">
        <f t="shared" si="100"/>
        <v>0</v>
      </c>
      <c r="U132" s="181">
        <f t="shared" si="100"/>
        <v>0</v>
      </c>
      <c r="V132" s="181">
        <f t="shared" si="100"/>
        <v>0</v>
      </c>
      <c r="W132" s="181">
        <f t="shared" si="100"/>
        <v>0</v>
      </c>
      <c r="X132" s="181">
        <f t="shared" si="100"/>
        <v>0</v>
      </c>
      <c r="Y132" s="181">
        <f t="shared" si="100"/>
        <v>0</v>
      </c>
      <c r="Z132" s="181">
        <f t="shared" si="100"/>
        <v>0</v>
      </c>
      <c r="AA132" s="181">
        <f t="shared" si="100"/>
        <v>0</v>
      </c>
      <c r="AB132" s="181">
        <f t="shared" si="100"/>
        <v>0</v>
      </c>
      <c r="AC132" s="181">
        <f t="shared" si="100"/>
        <v>0</v>
      </c>
      <c r="AD132" s="181">
        <f t="shared" si="100"/>
        <v>0</v>
      </c>
      <c r="AE132" s="181">
        <f t="shared" si="100"/>
        <v>0</v>
      </c>
      <c r="AF132" s="181">
        <f t="shared" si="100"/>
        <v>0</v>
      </c>
      <c r="AG132" s="181">
        <f t="shared" si="100"/>
        <v>0</v>
      </c>
      <c r="AH132" s="181">
        <f t="shared" si="100"/>
        <v>0</v>
      </c>
      <c r="AI132" s="181">
        <f t="shared" si="100"/>
        <v>0</v>
      </c>
      <c r="AJ132" s="181">
        <f t="shared" ref="AJ132:BO132" si="101">Forecast_year_with_scheme_NOx_emissions*Extrapolation_mask</f>
        <v>0</v>
      </c>
      <c r="AK132" s="181">
        <f t="shared" si="101"/>
        <v>0</v>
      </c>
      <c r="AL132" s="181">
        <f t="shared" si="101"/>
        <v>0</v>
      </c>
      <c r="AM132" s="181">
        <f t="shared" si="101"/>
        <v>0</v>
      </c>
      <c r="AN132" s="181">
        <f t="shared" si="101"/>
        <v>0</v>
      </c>
      <c r="AO132" s="181">
        <f t="shared" si="101"/>
        <v>0</v>
      </c>
      <c r="AP132" s="181">
        <f t="shared" si="101"/>
        <v>0</v>
      </c>
      <c r="AQ132" s="181">
        <f t="shared" si="101"/>
        <v>0</v>
      </c>
      <c r="AR132" s="181">
        <f t="shared" si="101"/>
        <v>0</v>
      </c>
      <c r="AS132" s="181">
        <f t="shared" si="101"/>
        <v>0</v>
      </c>
      <c r="AT132" s="181">
        <f t="shared" si="101"/>
        <v>0</v>
      </c>
      <c r="AU132" s="181">
        <f t="shared" si="101"/>
        <v>0</v>
      </c>
      <c r="AV132" s="181">
        <f t="shared" si="101"/>
        <v>0</v>
      </c>
      <c r="AW132" s="181">
        <f t="shared" si="101"/>
        <v>0</v>
      </c>
      <c r="AX132" s="181">
        <f t="shared" si="101"/>
        <v>0</v>
      </c>
      <c r="AY132" s="181">
        <f t="shared" si="101"/>
        <v>0</v>
      </c>
      <c r="AZ132" s="181">
        <f t="shared" si="101"/>
        <v>0</v>
      </c>
      <c r="BA132" s="181">
        <f t="shared" si="101"/>
        <v>0</v>
      </c>
      <c r="BB132" s="181">
        <f t="shared" si="101"/>
        <v>0</v>
      </c>
      <c r="BC132" s="181">
        <f t="shared" si="101"/>
        <v>0</v>
      </c>
      <c r="BD132" s="181">
        <f t="shared" si="101"/>
        <v>0</v>
      </c>
      <c r="BE132" s="181">
        <f t="shared" si="101"/>
        <v>0</v>
      </c>
      <c r="BF132" s="181">
        <f t="shared" si="101"/>
        <v>0</v>
      </c>
      <c r="BG132" s="181">
        <f t="shared" si="101"/>
        <v>0</v>
      </c>
      <c r="BH132" s="181">
        <f t="shared" si="101"/>
        <v>0</v>
      </c>
      <c r="BI132" s="181">
        <f t="shared" si="101"/>
        <v>0</v>
      </c>
      <c r="BJ132" s="181">
        <f t="shared" si="101"/>
        <v>0</v>
      </c>
      <c r="BK132" s="181">
        <f t="shared" si="101"/>
        <v>0</v>
      </c>
      <c r="BL132" s="181">
        <f t="shared" si="101"/>
        <v>0</v>
      </c>
      <c r="BM132" s="181">
        <f t="shared" si="101"/>
        <v>0</v>
      </c>
      <c r="BN132" s="181">
        <f t="shared" si="101"/>
        <v>0</v>
      </c>
      <c r="BO132" s="181">
        <f t="shared" si="101"/>
        <v>0</v>
      </c>
      <c r="BP132" s="181">
        <f t="shared" ref="BP132:CP132" si="102">Forecast_year_with_scheme_NOx_emissions*Extrapolation_mask</f>
        <v>0</v>
      </c>
      <c r="BQ132" s="181">
        <f t="shared" si="102"/>
        <v>0</v>
      </c>
      <c r="BR132" s="181">
        <f t="shared" si="102"/>
        <v>0</v>
      </c>
      <c r="BS132" s="181">
        <f t="shared" si="102"/>
        <v>0</v>
      </c>
      <c r="BT132" s="181">
        <f t="shared" si="102"/>
        <v>0</v>
      </c>
      <c r="BU132" s="181">
        <f t="shared" si="102"/>
        <v>0</v>
      </c>
      <c r="BV132" s="181">
        <f t="shared" si="102"/>
        <v>0</v>
      </c>
      <c r="BW132" s="181">
        <f t="shared" si="102"/>
        <v>0</v>
      </c>
      <c r="BX132" s="181">
        <f t="shared" si="102"/>
        <v>0</v>
      </c>
      <c r="BY132" s="181">
        <f t="shared" si="102"/>
        <v>0</v>
      </c>
      <c r="BZ132" s="181">
        <f t="shared" si="102"/>
        <v>0</v>
      </c>
      <c r="CA132" s="181">
        <f t="shared" si="102"/>
        <v>0</v>
      </c>
      <c r="CB132" s="181">
        <f t="shared" si="102"/>
        <v>0</v>
      </c>
      <c r="CC132" s="181">
        <f t="shared" si="102"/>
        <v>0</v>
      </c>
      <c r="CD132" s="181">
        <f t="shared" si="102"/>
        <v>0</v>
      </c>
      <c r="CE132" s="181">
        <f t="shared" si="102"/>
        <v>0</v>
      </c>
      <c r="CF132" s="181">
        <f t="shared" si="102"/>
        <v>0</v>
      </c>
      <c r="CG132" s="181">
        <f t="shared" si="102"/>
        <v>0</v>
      </c>
      <c r="CH132" s="181">
        <f t="shared" si="102"/>
        <v>0</v>
      </c>
      <c r="CI132" s="181">
        <f t="shared" si="102"/>
        <v>0</v>
      </c>
      <c r="CJ132" s="181">
        <f t="shared" si="102"/>
        <v>0</v>
      </c>
      <c r="CK132" s="181">
        <f t="shared" si="102"/>
        <v>0</v>
      </c>
      <c r="CL132" s="181">
        <f t="shared" si="102"/>
        <v>0</v>
      </c>
      <c r="CM132" s="181">
        <f t="shared" si="102"/>
        <v>0</v>
      </c>
      <c r="CN132" s="181">
        <f t="shared" si="102"/>
        <v>0</v>
      </c>
      <c r="CO132" s="181">
        <f t="shared" si="102"/>
        <v>0</v>
      </c>
      <c r="CP132" s="181">
        <f t="shared" si="102"/>
        <v>0</v>
      </c>
      <c r="CQ132" s="79" t="s">
        <v>16487</v>
      </c>
    </row>
    <row r="133" spans="1:95" ht="14.5" outlineLevel="1" x14ac:dyDescent="0.35">
      <c r="A133" s="158"/>
      <c r="B133" s="158" t="s">
        <v>16431</v>
      </c>
      <c r="C133" s="158"/>
      <c r="D133" s="181"/>
      <c r="E133" s="181"/>
      <c r="F133" s="181"/>
      <c r="G133" s="181"/>
      <c r="H133" s="181"/>
      <c r="I133" s="181"/>
      <c r="J133" s="181"/>
      <c r="K133" s="181"/>
      <c r="L133" s="181"/>
      <c r="M133" s="181">
        <f>Opening_year_with_scheme_NOx_emissions_mask+Forecast_year_with_scheme_NOx_emissions_mask+Interpolation_with_scheme_NOx_emissions_mask+Extrapolation_with_scheme_NOx_emissions_mask</f>
        <v>0</v>
      </c>
      <c r="N133" s="181">
        <f t="shared" ref="N133:BO133" si="103">Opening_year_with_scheme_NOx_emissions_mask+Forecast_year_with_scheme_NOx_emissions_mask+Interpolation_with_scheme_NOx_emissions_mask+Extrapolation_with_scheme_NOx_emissions_mask</f>
        <v>0</v>
      </c>
      <c r="O133" s="181">
        <f t="shared" si="103"/>
        <v>0</v>
      </c>
      <c r="P133" s="181">
        <f t="shared" si="103"/>
        <v>0</v>
      </c>
      <c r="Q133" s="181">
        <f t="shared" si="103"/>
        <v>0</v>
      </c>
      <c r="R133" s="181">
        <f t="shared" si="103"/>
        <v>0</v>
      </c>
      <c r="S133" s="181">
        <f t="shared" si="103"/>
        <v>0</v>
      </c>
      <c r="T133" s="181">
        <f t="shared" si="103"/>
        <v>0</v>
      </c>
      <c r="U133" s="181">
        <f t="shared" si="103"/>
        <v>0</v>
      </c>
      <c r="V133" s="181">
        <f t="shared" si="103"/>
        <v>0</v>
      </c>
      <c r="W133" s="181">
        <f t="shared" si="103"/>
        <v>0</v>
      </c>
      <c r="X133" s="181">
        <f t="shared" si="103"/>
        <v>0</v>
      </c>
      <c r="Y133" s="181">
        <f t="shared" si="103"/>
        <v>0</v>
      </c>
      <c r="Z133" s="181">
        <f t="shared" si="103"/>
        <v>0</v>
      </c>
      <c r="AA133" s="181">
        <f t="shared" si="103"/>
        <v>0</v>
      </c>
      <c r="AB133" s="181">
        <f t="shared" si="103"/>
        <v>0</v>
      </c>
      <c r="AC133" s="181">
        <f t="shared" si="103"/>
        <v>0</v>
      </c>
      <c r="AD133" s="181">
        <f t="shared" si="103"/>
        <v>0</v>
      </c>
      <c r="AE133" s="181">
        <f t="shared" si="103"/>
        <v>0</v>
      </c>
      <c r="AF133" s="181">
        <f t="shared" si="103"/>
        <v>0</v>
      </c>
      <c r="AG133" s="181">
        <f t="shared" si="103"/>
        <v>0</v>
      </c>
      <c r="AH133" s="181">
        <f t="shared" si="103"/>
        <v>0</v>
      </c>
      <c r="AI133" s="181">
        <f t="shared" si="103"/>
        <v>0</v>
      </c>
      <c r="AJ133" s="181">
        <f t="shared" si="103"/>
        <v>0</v>
      </c>
      <c r="AK133" s="181">
        <f t="shared" si="103"/>
        <v>0</v>
      </c>
      <c r="AL133" s="181">
        <f t="shared" si="103"/>
        <v>0</v>
      </c>
      <c r="AM133" s="181">
        <f t="shared" si="103"/>
        <v>0</v>
      </c>
      <c r="AN133" s="181">
        <f t="shared" si="103"/>
        <v>0</v>
      </c>
      <c r="AO133" s="181">
        <f t="shared" si="103"/>
        <v>0</v>
      </c>
      <c r="AP133" s="181">
        <f t="shared" si="103"/>
        <v>0</v>
      </c>
      <c r="AQ133" s="181">
        <f t="shared" si="103"/>
        <v>0</v>
      </c>
      <c r="AR133" s="181">
        <f t="shared" si="103"/>
        <v>0</v>
      </c>
      <c r="AS133" s="181">
        <f t="shared" si="103"/>
        <v>0</v>
      </c>
      <c r="AT133" s="181">
        <f t="shared" si="103"/>
        <v>0</v>
      </c>
      <c r="AU133" s="181">
        <f t="shared" si="103"/>
        <v>0</v>
      </c>
      <c r="AV133" s="181">
        <f t="shared" si="103"/>
        <v>0</v>
      </c>
      <c r="AW133" s="181">
        <f t="shared" si="103"/>
        <v>0</v>
      </c>
      <c r="AX133" s="181">
        <f t="shared" si="103"/>
        <v>0</v>
      </c>
      <c r="AY133" s="181">
        <f t="shared" si="103"/>
        <v>0</v>
      </c>
      <c r="AZ133" s="181">
        <f t="shared" si="103"/>
        <v>0</v>
      </c>
      <c r="BA133" s="181">
        <f t="shared" si="103"/>
        <v>0</v>
      </c>
      <c r="BB133" s="181">
        <f t="shared" si="103"/>
        <v>0</v>
      </c>
      <c r="BC133" s="181">
        <f t="shared" si="103"/>
        <v>0</v>
      </c>
      <c r="BD133" s="181">
        <f t="shared" si="103"/>
        <v>0</v>
      </c>
      <c r="BE133" s="181">
        <f t="shared" si="103"/>
        <v>0</v>
      </c>
      <c r="BF133" s="181">
        <f t="shared" si="103"/>
        <v>0</v>
      </c>
      <c r="BG133" s="181">
        <f t="shared" si="103"/>
        <v>0</v>
      </c>
      <c r="BH133" s="181">
        <f t="shared" si="103"/>
        <v>0</v>
      </c>
      <c r="BI133" s="181">
        <f t="shared" si="103"/>
        <v>0</v>
      </c>
      <c r="BJ133" s="181">
        <f t="shared" si="103"/>
        <v>0</v>
      </c>
      <c r="BK133" s="181">
        <f t="shared" si="103"/>
        <v>0</v>
      </c>
      <c r="BL133" s="181">
        <f t="shared" si="103"/>
        <v>0</v>
      </c>
      <c r="BM133" s="181">
        <f t="shared" si="103"/>
        <v>0</v>
      </c>
      <c r="BN133" s="181">
        <f t="shared" si="103"/>
        <v>0</v>
      </c>
      <c r="BO133" s="181">
        <f t="shared" si="103"/>
        <v>0</v>
      </c>
      <c r="BP133" s="181">
        <f t="shared" ref="BP133:CP133" si="104">Opening_year_with_scheme_NOx_emissions_mask+Forecast_year_with_scheme_NOx_emissions_mask+Interpolation_with_scheme_NOx_emissions_mask+Extrapolation_with_scheme_NOx_emissions_mask</f>
        <v>0</v>
      </c>
      <c r="BQ133" s="181">
        <f t="shared" si="104"/>
        <v>0</v>
      </c>
      <c r="BR133" s="181">
        <f t="shared" si="104"/>
        <v>0</v>
      </c>
      <c r="BS133" s="181">
        <f t="shared" si="104"/>
        <v>0</v>
      </c>
      <c r="BT133" s="181">
        <f t="shared" si="104"/>
        <v>0</v>
      </c>
      <c r="BU133" s="181">
        <f t="shared" si="104"/>
        <v>0</v>
      </c>
      <c r="BV133" s="181">
        <f t="shared" si="104"/>
        <v>0</v>
      </c>
      <c r="BW133" s="181">
        <f t="shared" si="104"/>
        <v>0</v>
      </c>
      <c r="BX133" s="181">
        <f t="shared" si="104"/>
        <v>0</v>
      </c>
      <c r="BY133" s="181">
        <f t="shared" si="104"/>
        <v>0</v>
      </c>
      <c r="BZ133" s="181">
        <f t="shared" si="104"/>
        <v>0</v>
      </c>
      <c r="CA133" s="181">
        <f t="shared" si="104"/>
        <v>0</v>
      </c>
      <c r="CB133" s="181">
        <f t="shared" si="104"/>
        <v>0</v>
      </c>
      <c r="CC133" s="181">
        <f t="shared" si="104"/>
        <v>0</v>
      </c>
      <c r="CD133" s="181">
        <f t="shared" si="104"/>
        <v>0</v>
      </c>
      <c r="CE133" s="181">
        <f t="shared" si="104"/>
        <v>0</v>
      </c>
      <c r="CF133" s="181">
        <f t="shared" si="104"/>
        <v>0</v>
      </c>
      <c r="CG133" s="181">
        <f t="shared" si="104"/>
        <v>0</v>
      </c>
      <c r="CH133" s="181">
        <f t="shared" si="104"/>
        <v>0</v>
      </c>
      <c r="CI133" s="181">
        <f t="shared" si="104"/>
        <v>0</v>
      </c>
      <c r="CJ133" s="181">
        <f t="shared" si="104"/>
        <v>0</v>
      </c>
      <c r="CK133" s="181">
        <f t="shared" si="104"/>
        <v>0</v>
      </c>
      <c r="CL133" s="181">
        <f t="shared" si="104"/>
        <v>0</v>
      </c>
      <c r="CM133" s="181">
        <f t="shared" si="104"/>
        <v>0</v>
      </c>
      <c r="CN133" s="181">
        <f t="shared" si="104"/>
        <v>0</v>
      </c>
      <c r="CO133" s="181">
        <f t="shared" si="104"/>
        <v>0</v>
      </c>
      <c r="CP133" s="181">
        <f t="shared" si="104"/>
        <v>0</v>
      </c>
      <c r="CQ133" s="79" t="s">
        <v>16488</v>
      </c>
    </row>
    <row r="134" spans="1:95" ht="14.5" outlineLevel="1" x14ac:dyDescent="0.35">
      <c r="A134" s="158"/>
      <c r="B134" s="158"/>
      <c r="C134" s="158"/>
      <c r="D134" s="181"/>
      <c r="E134" s="181"/>
      <c r="F134" s="181"/>
      <c r="G134" s="181"/>
      <c r="H134" s="181"/>
      <c r="I134" s="181"/>
      <c r="J134" s="181"/>
      <c r="K134" s="181"/>
      <c r="L134" s="181"/>
      <c r="M134" s="181"/>
      <c r="N134" s="181"/>
      <c r="O134" s="181"/>
      <c r="P134" s="181"/>
      <c r="Q134" s="181"/>
      <c r="R134" s="181"/>
      <c r="S134" s="181"/>
      <c r="T134" s="181"/>
      <c r="U134" s="181"/>
      <c r="V134" s="181"/>
      <c r="W134" s="181"/>
      <c r="X134" s="181"/>
      <c r="Y134" s="181"/>
      <c r="Z134" s="181"/>
      <c r="AA134" s="181"/>
      <c r="AB134" s="181"/>
      <c r="AC134" s="181"/>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1"/>
      <c r="AY134" s="181"/>
      <c r="AZ134" s="181"/>
      <c r="BA134" s="181"/>
      <c r="BB134" s="181"/>
      <c r="BC134" s="181"/>
      <c r="BD134" s="181"/>
      <c r="BE134" s="181"/>
      <c r="BF134" s="181"/>
      <c r="BG134" s="181"/>
      <c r="BH134" s="181"/>
      <c r="BI134" s="181"/>
      <c r="BJ134" s="181"/>
      <c r="BK134" s="181"/>
      <c r="BL134" s="181"/>
      <c r="BM134" s="181"/>
      <c r="BN134" s="181"/>
      <c r="BO134" s="181"/>
      <c r="BP134" s="181"/>
      <c r="BQ134" s="181"/>
      <c r="BR134" s="181"/>
      <c r="BS134" s="181"/>
      <c r="BT134" s="181"/>
      <c r="BU134" s="181"/>
      <c r="BV134" s="181"/>
      <c r="BW134" s="181"/>
      <c r="BX134" s="181"/>
      <c r="BY134" s="181"/>
      <c r="BZ134" s="181"/>
      <c r="CA134" s="181"/>
      <c r="CB134" s="181"/>
      <c r="CC134" s="181"/>
      <c r="CD134" s="181"/>
      <c r="CE134" s="181"/>
      <c r="CF134" s="181"/>
      <c r="CG134" s="181"/>
      <c r="CH134" s="181"/>
      <c r="CI134" s="181"/>
      <c r="CJ134" s="181"/>
      <c r="CK134" s="181"/>
      <c r="CL134" s="181"/>
      <c r="CM134" s="181"/>
      <c r="CN134" s="181"/>
      <c r="CO134" s="181"/>
      <c r="CP134" s="181"/>
      <c r="CQ134" s="79"/>
    </row>
    <row r="135" spans="1:95" ht="15.5" outlineLevel="1" x14ac:dyDescent="0.35">
      <c r="A135" s="82"/>
      <c r="B135" s="82" t="s">
        <v>16470</v>
      </c>
      <c r="C135" s="82"/>
      <c r="D135" s="104"/>
      <c r="E135" s="104"/>
      <c r="F135" s="104"/>
      <c r="G135" s="104"/>
      <c r="H135" s="104"/>
      <c r="I135" s="104"/>
      <c r="J135" s="104"/>
      <c r="K135" s="104"/>
      <c r="L135" s="104"/>
      <c r="M135" s="104">
        <f>Total_with_scheme_NOx_emissions-Total_without_scheme_NOx_emissions</f>
        <v>0</v>
      </c>
      <c r="N135" s="104">
        <f t="shared" ref="N135:BO135" si="105">Total_with_scheme_NOx_emissions-Total_without_scheme_NOx_emissions</f>
        <v>0</v>
      </c>
      <c r="O135" s="104">
        <f t="shared" si="105"/>
        <v>0</v>
      </c>
      <c r="P135" s="104">
        <f t="shared" si="105"/>
        <v>0</v>
      </c>
      <c r="Q135" s="104">
        <f t="shared" si="105"/>
        <v>0</v>
      </c>
      <c r="R135" s="104">
        <f t="shared" si="105"/>
        <v>0</v>
      </c>
      <c r="S135" s="104">
        <f t="shared" si="105"/>
        <v>0</v>
      </c>
      <c r="T135" s="104">
        <f t="shared" si="105"/>
        <v>0</v>
      </c>
      <c r="U135" s="104">
        <f t="shared" si="105"/>
        <v>0</v>
      </c>
      <c r="V135" s="104">
        <f t="shared" si="105"/>
        <v>0</v>
      </c>
      <c r="W135" s="104">
        <f t="shared" si="105"/>
        <v>0</v>
      </c>
      <c r="X135" s="104">
        <f t="shared" si="105"/>
        <v>0</v>
      </c>
      <c r="Y135" s="104">
        <f t="shared" si="105"/>
        <v>0</v>
      </c>
      <c r="Z135" s="104">
        <f t="shared" si="105"/>
        <v>0</v>
      </c>
      <c r="AA135" s="104">
        <f t="shared" si="105"/>
        <v>0</v>
      </c>
      <c r="AB135" s="104">
        <f t="shared" si="105"/>
        <v>0</v>
      </c>
      <c r="AC135" s="104">
        <f t="shared" si="105"/>
        <v>0</v>
      </c>
      <c r="AD135" s="104">
        <f t="shared" si="105"/>
        <v>0</v>
      </c>
      <c r="AE135" s="104">
        <f t="shared" si="105"/>
        <v>0</v>
      </c>
      <c r="AF135" s="104">
        <f t="shared" si="105"/>
        <v>0</v>
      </c>
      <c r="AG135" s="104">
        <f t="shared" si="105"/>
        <v>0</v>
      </c>
      <c r="AH135" s="104">
        <f t="shared" si="105"/>
        <v>0</v>
      </c>
      <c r="AI135" s="104">
        <f t="shared" si="105"/>
        <v>0</v>
      </c>
      <c r="AJ135" s="104">
        <f t="shared" si="105"/>
        <v>0</v>
      </c>
      <c r="AK135" s="104">
        <f t="shared" si="105"/>
        <v>0</v>
      </c>
      <c r="AL135" s="104">
        <f t="shared" si="105"/>
        <v>0</v>
      </c>
      <c r="AM135" s="104">
        <f t="shared" si="105"/>
        <v>0</v>
      </c>
      <c r="AN135" s="104">
        <f t="shared" si="105"/>
        <v>0</v>
      </c>
      <c r="AO135" s="104">
        <f t="shared" si="105"/>
        <v>0</v>
      </c>
      <c r="AP135" s="104">
        <f t="shared" si="105"/>
        <v>0</v>
      </c>
      <c r="AQ135" s="104">
        <f t="shared" si="105"/>
        <v>0</v>
      </c>
      <c r="AR135" s="104">
        <f t="shared" si="105"/>
        <v>0</v>
      </c>
      <c r="AS135" s="104">
        <f t="shared" si="105"/>
        <v>0</v>
      </c>
      <c r="AT135" s="104">
        <f t="shared" si="105"/>
        <v>0</v>
      </c>
      <c r="AU135" s="104">
        <f t="shared" si="105"/>
        <v>0</v>
      </c>
      <c r="AV135" s="104">
        <f t="shared" si="105"/>
        <v>0</v>
      </c>
      <c r="AW135" s="104">
        <f t="shared" si="105"/>
        <v>0</v>
      </c>
      <c r="AX135" s="104">
        <f t="shared" si="105"/>
        <v>0</v>
      </c>
      <c r="AY135" s="104">
        <f t="shared" si="105"/>
        <v>0</v>
      </c>
      <c r="AZ135" s="104">
        <f t="shared" si="105"/>
        <v>0</v>
      </c>
      <c r="BA135" s="104">
        <f t="shared" si="105"/>
        <v>0</v>
      </c>
      <c r="BB135" s="104">
        <f t="shared" si="105"/>
        <v>0</v>
      </c>
      <c r="BC135" s="104">
        <f t="shared" si="105"/>
        <v>0</v>
      </c>
      <c r="BD135" s="104">
        <f t="shared" si="105"/>
        <v>0</v>
      </c>
      <c r="BE135" s="104">
        <f t="shared" si="105"/>
        <v>0</v>
      </c>
      <c r="BF135" s="104">
        <f t="shared" si="105"/>
        <v>0</v>
      </c>
      <c r="BG135" s="104">
        <f t="shared" si="105"/>
        <v>0</v>
      </c>
      <c r="BH135" s="104">
        <f t="shared" si="105"/>
        <v>0</v>
      </c>
      <c r="BI135" s="104">
        <f t="shared" si="105"/>
        <v>0</v>
      </c>
      <c r="BJ135" s="104">
        <f t="shared" si="105"/>
        <v>0</v>
      </c>
      <c r="BK135" s="104">
        <f t="shared" si="105"/>
        <v>0</v>
      </c>
      <c r="BL135" s="104">
        <f t="shared" si="105"/>
        <v>0</v>
      </c>
      <c r="BM135" s="104">
        <f t="shared" si="105"/>
        <v>0</v>
      </c>
      <c r="BN135" s="104">
        <f t="shared" si="105"/>
        <v>0</v>
      </c>
      <c r="BO135" s="104">
        <f t="shared" si="105"/>
        <v>0</v>
      </c>
      <c r="BP135" s="104">
        <f t="shared" ref="BP135:CO135" si="106">Total_with_scheme_NOx_emissions-Total_without_scheme_NOx_emissions</f>
        <v>0</v>
      </c>
      <c r="BQ135" s="104">
        <f t="shared" si="106"/>
        <v>0</v>
      </c>
      <c r="BR135" s="104">
        <f t="shared" si="106"/>
        <v>0</v>
      </c>
      <c r="BS135" s="104">
        <f t="shared" si="106"/>
        <v>0</v>
      </c>
      <c r="BT135" s="104">
        <f t="shared" si="106"/>
        <v>0</v>
      </c>
      <c r="BU135" s="104">
        <f t="shared" si="106"/>
        <v>0</v>
      </c>
      <c r="BV135" s="104">
        <f t="shared" si="106"/>
        <v>0</v>
      </c>
      <c r="BW135" s="104">
        <f t="shared" si="106"/>
        <v>0</v>
      </c>
      <c r="BX135" s="104">
        <f t="shared" si="106"/>
        <v>0</v>
      </c>
      <c r="BY135" s="104">
        <f t="shared" si="106"/>
        <v>0</v>
      </c>
      <c r="BZ135" s="104">
        <f t="shared" si="106"/>
        <v>0</v>
      </c>
      <c r="CA135" s="104">
        <f t="shared" si="106"/>
        <v>0</v>
      </c>
      <c r="CB135" s="104">
        <f t="shared" si="106"/>
        <v>0</v>
      </c>
      <c r="CC135" s="104">
        <f t="shared" si="106"/>
        <v>0</v>
      </c>
      <c r="CD135" s="104">
        <f t="shared" si="106"/>
        <v>0</v>
      </c>
      <c r="CE135" s="104">
        <f t="shared" si="106"/>
        <v>0</v>
      </c>
      <c r="CF135" s="104">
        <f t="shared" si="106"/>
        <v>0</v>
      </c>
      <c r="CG135" s="104">
        <f t="shared" si="106"/>
        <v>0</v>
      </c>
      <c r="CH135" s="104">
        <f t="shared" si="106"/>
        <v>0</v>
      </c>
      <c r="CI135" s="104">
        <f t="shared" si="106"/>
        <v>0</v>
      </c>
      <c r="CJ135" s="104">
        <f t="shared" si="106"/>
        <v>0</v>
      </c>
      <c r="CK135" s="104">
        <f t="shared" si="106"/>
        <v>0</v>
      </c>
      <c r="CL135" s="104">
        <f t="shared" si="106"/>
        <v>0</v>
      </c>
      <c r="CM135" s="104">
        <f t="shared" si="106"/>
        <v>0</v>
      </c>
      <c r="CN135" s="104">
        <f t="shared" si="106"/>
        <v>0</v>
      </c>
      <c r="CO135" s="104">
        <f t="shared" si="106"/>
        <v>0</v>
      </c>
      <c r="CP135" s="104">
        <f>Total_with_scheme_NOx_emissions-Total_without_scheme_NOx_emissions</f>
        <v>0</v>
      </c>
      <c r="CQ135" s="105" t="s">
        <v>16489</v>
      </c>
    </row>
    <row r="136" spans="1:95" ht="14" outlineLevel="1" x14ac:dyDescent="0.3">
      <c r="A136" s="158"/>
      <c r="B136" s="158"/>
      <c r="C136" s="158"/>
      <c r="D136" s="158"/>
      <c r="E136" s="158"/>
      <c r="F136" s="158"/>
      <c r="G136" s="158"/>
      <c r="H136" s="158"/>
      <c r="I136" s="158"/>
      <c r="J136" s="158"/>
      <c r="K136" s="158"/>
      <c r="L136" s="158"/>
      <c r="M136" s="158"/>
      <c r="N136" s="158"/>
      <c r="O136" s="158"/>
      <c r="P136" s="158"/>
      <c r="Q136" s="158"/>
      <c r="R136" s="158"/>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8"/>
      <c r="BR136" s="158"/>
      <c r="BS136" s="158"/>
      <c r="BT136" s="158"/>
      <c r="BU136" s="158"/>
      <c r="BV136" s="158"/>
      <c r="BW136" s="158"/>
      <c r="BX136" s="158"/>
      <c r="BY136" s="158"/>
      <c r="BZ136" s="158"/>
      <c r="CA136" s="158"/>
      <c r="CB136" s="158"/>
      <c r="CC136" s="158"/>
      <c r="CD136" s="158"/>
      <c r="CE136" s="158"/>
      <c r="CF136" s="158"/>
      <c r="CG136" s="158"/>
      <c r="CH136" s="158"/>
      <c r="CI136" s="158"/>
      <c r="CJ136" s="158"/>
      <c r="CK136" s="158"/>
      <c r="CL136" s="158"/>
      <c r="CM136" s="158"/>
      <c r="CN136" s="158"/>
      <c r="CO136" s="158"/>
      <c r="CP136" s="158"/>
      <c r="CQ136" s="158"/>
    </row>
    <row r="137" spans="1:95" ht="14.5" outlineLevel="1" x14ac:dyDescent="0.35">
      <c r="A137" s="158"/>
      <c r="B137" s="158" t="s">
        <v>16444</v>
      </c>
      <c r="C137" s="158">
        <f>SUM(NOx_emissions_TOTAL_change)</f>
        <v>0</v>
      </c>
      <c r="D137" s="79" t="s">
        <v>16490</v>
      </c>
      <c r="E137" s="158"/>
      <c r="F137" s="158"/>
      <c r="G137" s="158"/>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c r="CD137" s="158"/>
      <c r="CE137" s="158"/>
      <c r="CF137" s="158"/>
      <c r="CG137" s="158"/>
      <c r="CH137" s="158"/>
      <c r="CI137" s="158"/>
      <c r="CJ137" s="158"/>
      <c r="CK137" s="158"/>
      <c r="CL137" s="158"/>
      <c r="CM137" s="158"/>
      <c r="CN137" s="158"/>
      <c r="CO137" s="158"/>
      <c r="CP137" s="158"/>
      <c r="CQ137" s="158"/>
    </row>
    <row r="138" spans="1:95" ht="14.5" outlineLevel="1" x14ac:dyDescent="0.35">
      <c r="A138" s="158"/>
      <c r="B138" s="158"/>
      <c r="C138" s="158"/>
      <c r="D138" s="79"/>
      <c r="E138" s="158"/>
      <c r="F138" s="158"/>
      <c r="G138" s="158"/>
      <c r="H138" s="158"/>
      <c r="I138" s="158"/>
      <c r="J138" s="158"/>
      <c r="K138" s="158"/>
      <c r="L138" s="158"/>
      <c r="M138" s="158"/>
      <c r="N138" s="158"/>
      <c r="O138" s="158"/>
      <c r="P138" s="158"/>
      <c r="Q138" s="158"/>
      <c r="R138" s="158"/>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c r="CD138" s="158"/>
      <c r="CE138" s="158"/>
      <c r="CF138" s="158"/>
      <c r="CG138" s="158"/>
      <c r="CH138" s="158"/>
      <c r="CI138" s="158"/>
      <c r="CJ138" s="158"/>
      <c r="CK138" s="158"/>
      <c r="CL138" s="158"/>
      <c r="CM138" s="158"/>
      <c r="CN138" s="158"/>
      <c r="CO138" s="158"/>
      <c r="CP138" s="158"/>
      <c r="CQ138" s="158"/>
    </row>
    <row r="139" spans="1:95" ht="15.5" outlineLevel="1" x14ac:dyDescent="0.35">
      <c r="A139" s="169"/>
      <c r="B139" s="90" t="s">
        <v>16491</v>
      </c>
      <c r="C139" s="169"/>
      <c r="D139" s="91"/>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c r="AA139" s="169"/>
      <c r="AB139" s="169"/>
      <c r="AC139" s="169"/>
      <c r="AD139" s="169"/>
      <c r="AE139" s="169"/>
      <c r="AF139" s="169"/>
      <c r="AG139" s="169"/>
      <c r="AH139" s="169"/>
      <c r="AI139" s="169"/>
      <c r="AJ139" s="169"/>
      <c r="AK139" s="169"/>
      <c r="AL139" s="169"/>
      <c r="AM139" s="169"/>
      <c r="AN139" s="169"/>
      <c r="AO139" s="169"/>
      <c r="AP139" s="169"/>
      <c r="AQ139" s="169"/>
      <c r="AR139" s="169"/>
      <c r="AS139" s="169"/>
      <c r="AT139" s="169"/>
      <c r="AU139" s="169"/>
      <c r="AV139" s="169"/>
      <c r="AW139" s="169"/>
      <c r="AX139" s="169"/>
      <c r="AY139" s="169"/>
      <c r="AZ139" s="169"/>
      <c r="BA139" s="169"/>
      <c r="BB139" s="169"/>
      <c r="BC139" s="169"/>
      <c r="BD139" s="169"/>
      <c r="BE139" s="169"/>
      <c r="BF139" s="169"/>
      <c r="BG139" s="169"/>
      <c r="BH139" s="169"/>
      <c r="BI139" s="169"/>
      <c r="BJ139" s="169"/>
      <c r="BK139" s="169"/>
      <c r="BL139" s="169"/>
      <c r="BM139" s="169"/>
      <c r="BN139" s="169"/>
      <c r="BO139" s="169"/>
      <c r="BP139" s="169"/>
      <c r="BQ139" s="169"/>
      <c r="BR139" s="169"/>
      <c r="BS139" s="169"/>
      <c r="BT139" s="169"/>
      <c r="BU139" s="169"/>
      <c r="BV139" s="169"/>
      <c r="BW139" s="169"/>
      <c r="BX139" s="169"/>
      <c r="BY139" s="169"/>
      <c r="BZ139" s="169"/>
      <c r="CA139" s="169"/>
      <c r="CB139" s="169"/>
      <c r="CC139" s="169"/>
      <c r="CD139" s="169"/>
      <c r="CE139" s="169"/>
      <c r="CF139" s="169"/>
      <c r="CG139" s="169"/>
      <c r="CH139" s="169"/>
      <c r="CI139" s="169"/>
      <c r="CJ139" s="169"/>
      <c r="CK139" s="169"/>
      <c r="CL139" s="169"/>
      <c r="CM139" s="169"/>
      <c r="CN139" s="169"/>
      <c r="CO139" s="169"/>
      <c r="CP139" s="169"/>
      <c r="CQ139" s="169"/>
    </row>
    <row r="140" spans="1:95" ht="14.5" outlineLevel="1" x14ac:dyDescent="0.35">
      <c r="A140" s="158"/>
      <c r="B140" s="158"/>
      <c r="C140" s="158"/>
      <c r="D140" s="79"/>
      <c r="E140" s="158"/>
      <c r="F140" s="158"/>
      <c r="G140" s="158"/>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c r="CD140" s="158"/>
      <c r="CE140" s="158"/>
      <c r="CF140" s="158"/>
      <c r="CG140" s="158"/>
      <c r="CH140" s="158"/>
      <c r="CI140" s="158"/>
      <c r="CJ140" s="158"/>
      <c r="CK140" s="158"/>
      <c r="CL140" s="158"/>
      <c r="CM140" s="158"/>
      <c r="CN140" s="158"/>
      <c r="CO140" s="158"/>
      <c r="CP140" s="158"/>
      <c r="CQ140" s="158"/>
    </row>
    <row r="141" spans="1:95" ht="14.5" outlineLevel="1" x14ac:dyDescent="0.35">
      <c r="A141" s="158"/>
      <c r="B141" s="158" t="s">
        <v>16310</v>
      </c>
      <c r="C141" s="83" t="str">
        <f>Exceedance_method_in</f>
        <v>Road - Outer London</v>
      </c>
      <c r="D141" s="79" t="s">
        <v>16492</v>
      </c>
      <c r="E141" s="158"/>
      <c r="F141" s="158"/>
      <c r="G141" s="158"/>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c r="CD141" s="158"/>
      <c r="CE141" s="158"/>
      <c r="CF141" s="158"/>
      <c r="CG141" s="158"/>
      <c r="CH141" s="158"/>
      <c r="CI141" s="158"/>
      <c r="CJ141" s="158"/>
      <c r="CK141" s="158"/>
      <c r="CL141" s="158"/>
      <c r="CM141" s="158"/>
      <c r="CN141" s="158"/>
      <c r="CO141" s="158"/>
      <c r="CP141" s="158"/>
      <c r="CQ141" s="158"/>
    </row>
    <row r="142" spans="1:95" ht="14.5" outlineLevel="1" x14ac:dyDescent="0.35">
      <c r="A142" s="158"/>
      <c r="B142" s="158"/>
      <c r="C142" s="83"/>
      <c r="D142" s="79"/>
      <c r="E142" s="158"/>
      <c r="F142" s="158"/>
      <c r="G142" s="158"/>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L142" s="158"/>
      <c r="CM142" s="158"/>
      <c r="CN142" s="158"/>
      <c r="CO142" s="158"/>
      <c r="CP142" s="158"/>
      <c r="CQ142" s="158"/>
    </row>
    <row r="143" spans="1:95" ht="15.5" outlineLevel="1" x14ac:dyDescent="0.35">
      <c r="A143" s="158"/>
      <c r="B143" s="158" t="s">
        <v>16493</v>
      </c>
      <c r="C143" s="83"/>
      <c r="D143" s="106"/>
      <c r="E143" s="106"/>
      <c r="F143" s="106"/>
      <c r="G143" s="106"/>
      <c r="H143" s="106"/>
      <c r="I143" s="106"/>
      <c r="J143" s="106"/>
      <c r="K143" s="106"/>
      <c r="L143" s="106"/>
      <c r="M143" s="106">
        <f>INDEX(Inputs!$D$96:$CG$108,MATCH(Exceedance_method,Inputs!$B$96:$B$108,0),MATCH(Calculations!year,Inputs!$D$95:$CG$95,0))</f>
        <v>0.56633181818181555</v>
      </c>
      <c r="N143" s="106">
        <f>INDEX(Inputs!$D$96:$CG$108,MATCH(Exceedance_method,Inputs!$B$96:$B$108,0),MATCH(Calculations!year,Inputs!$D$95:$CG$95,0))</f>
        <v>0.318</v>
      </c>
      <c r="O143" s="106">
        <f>INDEX(Inputs!$D$96:$CG$108,MATCH(Exceedance_method,Inputs!$B$96:$B$108,0),MATCH(Calculations!year,Inputs!$D$95:$CG$95,0))</f>
        <v>0.25559999999999999</v>
      </c>
      <c r="P143" s="106">
        <f>INDEX(Inputs!$D$96:$CG$108,MATCH(Exceedance_method,Inputs!$B$96:$B$108,0),MATCH(Calculations!year,Inputs!$D$95:$CG$95,0))</f>
        <v>0.19319999999999998</v>
      </c>
      <c r="Q143" s="106">
        <f>INDEX(Inputs!$D$96:$CG$108,MATCH(Exceedance_method,Inputs!$B$96:$B$108,0),MATCH(Calculations!year,Inputs!$D$95:$CG$95,0))</f>
        <v>0.13079999999999997</v>
      </c>
      <c r="R143" s="106">
        <f>INDEX(Inputs!$D$96:$CG$108,MATCH(Exceedance_method,Inputs!$B$96:$B$108,0),MATCH(Calculations!year,Inputs!$D$95:$CG$95,0))</f>
        <v>6.8399999999999975E-2</v>
      </c>
      <c r="S143" s="106">
        <f>INDEX(Inputs!$D$96:$CG$108,MATCH(Exceedance_method,Inputs!$B$96:$B$108,0),MATCH(Calculations!year,Inputs!$D$95:$CG$95,0))</f>
        <v>6.0000000000000001E-3</v>
      </c>
      <c r="T143" s="106">
        <f>INDEX(Inputs!$D$96:$CG$108,MATCH(Exceedance_method,Inputs!$B$96:$B$108,0),MATCH(Calculations!year,Inputs!$D$95:$CG$95,0))</f>
        <v>4.8199999999999996E-3</v>
      </c>
      <c r="U143" s="106">
        <f>INDEX(Inputs!$D$96:$CG$108,MATCH(Exceedance_method,Inputs!$B$96:$B$108,0),MATCH(Calculations!year,Inputs!$D$95:$CG$95,0))</f>
        <v>3.6399999999999996E-3</v>
      </c>
      <c r="V143" s="106">
        <f>INDEX(Inputs!$D$96:$CG$108,MATCH(Exceedance_method,Inputs!$B$96:$B$108,0),MATCH(Calculations!year,Inputs!$D$95:$CG$95,0))</f>
        <v>2.4599999999999995E-3</v>
      </c>
      <c r="W143" s="106">
        <f>INDEX(Inputs!$D$96:$CG$108,MATCH(Exceedance_method,Inputs!$B$96:$B$108,0),MATCH(Calculations!year,Inputs!$D$95:$CG$95,0))</f>
        <v>1.2799999999999995E-3</v>
      </c>
      <c r="X143" s="106">
        <f>INDEX(Inputs!$D$96:$CG$108,MATCH(Exceedance_method,Inputs!$B$96:$B$108,0),MATCH(Calculations!year,Inputs!$D$95:$CG$95,0))</f>
        <v>1E-4</v>
      </c>
      <c r="Y143" s="106">
        <f>INDEX(Inputs!$D$96:$CG$108,MATCH(Exceedance_method,Inputs!$B$96:$B$108,0),MATCH(Calculations!year,Inputs!$D$95:$CG$95,0))</f>
        <v>0</v>
      </c>
      <c r="Z143" s="106">
        <f>INDEX(Inputs!$D$96:$CG$108,MATCH(Exceedance_method,Inputs!$B$96:$B$108,0),MATCH(Calculations!year,Inputs!$D$95:$CG$95,0))</f>
        <v>0</v>
      </c>
      <c r="AA143" s="106">
        <f>INDEX(Inputs!$D$96:$CG$108,MATCH(Exceedance_method,Inputs!$B$96:$B$108,0),MATCH(Calculations!year,Inputs!$D$95:$CG$95,0))</f>
        <v>0</v>
      </c>
      <c r="AB143" s="106">
        <f>INDEX(Inputs!$D$96:$CG$108,MATCH(Exceedance_method,Inputs!$B$96:$B$108,0),MATCH(Calculations!year,Inputs!$D$95:$CG$95,0))</f>
        <v>0</v>
      </c>
      <c r="AC143" s="106">
        <f>INDEX(Inputs!$D$96:$CG$108,MATCH(Exceedance_method,Inputs!$B$96:$B$108,0),MATCH(Calculations!year,Inputs!$D$95:$CG$95,0))</f>
        <v>0</v>
      </c>
      <c r="AD143" s="106">
        <f>INDEX(Inputs!$D$96:$CG$108,MATCH(Exceedance_method,Inputs!$B$96:$B$108,0),MATCH(Calculations!year,Inputs!$D$95:$CG$95,0))</f>
        <v>0</v>
      </c>
      <c r="AE143" s="106">
        <f>INDEX(Inputs!$D$96:$CG$108,MATCH(Exceedance_method,Inputs!$B$96:$B$108,0),MATCH(Calculations!year,Inputs!$D$95:$CG$95,0))</f>
        <v>0</v>
      </c>
      <c r="AF143" s="106">
        <f>INDEX(Inputs!$D$96:$CG$108,MATCH(Exceedance_method,Inputs!$B$96:$B$108,0),MATCH(Calculations!year,Inputs!$D$95:$CG$95,0))</f>
        <v>0</v>
      </c>
      <c r="AG143" s="106">
        <f>INDEX(Inputs!$D$96:$CG$108,MATCH(Exceedance_method,Inputs!$B$96:$B$108,0),MATCH(Calculations!year,Inputs!$D$95:$CG$95,0))</f>
        <v>0</v>
      </c>
      <c r="AH143" s="106">
        <f>INDEX(Inputs!$D$96:$CG$108,MATCH(Exceedance_method,Inputs!$B$96:$B$108,0),MATCH(Calculations!year,Inputs!$D$95:$CG$95,0))</f>
        <v>0</v>
      </c>
      <c r="AI143" s="106">
        <f>INDEX(Inputs!$D$96:$CG$108,MATCH(Exceedance_method,Inputs!$B$96:$B$108,0),MATCH(Calculations!year,Inputs!$D$95:$CG$95,0))</f>
        <v>0</v>
      </c>
      <c r="AJ143" s="106">
        <f>INDEX(Inputs!$D$96:$CG$108,MATCH(Exceedance_method,Inputs!$B$96:$B$108,0),MATCH(Calculations!year,Inputs!$D$95:$CG$95,0))</f>
        <v>0</v>
      </c>
      <c r="AK143" s="106">
        <f>INDEX(Inputs!$D$96:$CG$108,MATCH(Exceedance_method,Inputs!$B$96:$B$108,0),MATCH(Calculations!year,Inputs!$D$95:$CG$95,0))</f>
        <v>0</v>
      </c>
      <c r="AL143" s="106">
        <f>INDEX(Inputs!$D$96:$CG$108,MATCH(Exceedance_method,Inputs!$B$96:$B$108,0),MATCH(Calculations!year,Inputs!$D$95:$CG$95,0))</f>
        <v>0</v>
      </c>
      <c r="AM143" s="106">
        <f>INDEX(Inputs!$D$96:$CG$108,MATCH(Exceedance_method,Inputs!$B$96:$B$108,0),MATCH(Calculations!year,Inputs!$D$95:$CG$95,0))</f>
        <v>0</v>
      </c>
      <c r="AN143" s="106">
        <f>INDEX(Inputs!$D$96:$CG$108,MATCH(Exceedance_method,Inputs!$B$96:$B$108,0),MATCH(Calculations!year,Inputs!$D$95:$CG$95,0))</f>
        <v>0</v>
      </c>
      <c r="AO143" s="106">
        <f>INDEX(Inputs!$D$96:$CG$108,MATCH(Exceedance_method,Inputs!$B$96:$B$108,0),MATCH(Calculations!year,Inputs!$D$95:$CG$95,0))</f>
        <v>0</v>
      </c>
      <c r="AP143" s="106">
        <f>INDEX(Inputs!$D$96:$CG$108,MATCH(Exceedance_method,Inputs!$B$96:$B$108,0),MATCH(Calculations!year,Inputs!$D$95:$CG$95,0))</f>
        <v>0</v>
      </c>
      <c r="AQ143" s="106">
        <f>INDEX(Inputs!$D$96:$CG$108,MATCH(Exceedance_method,Inputs!$B$96:$B$108,0),MATCH(Calculations!year,Inputs!$D$95:$CG$95,0))</f>
        <v>0</v>
      </c>
      <c r="AR143" s="106">
        <f>INDEX(Inputs!$D$96:$CG$108,MATCH(Exceedance_method,Inputs!$B$96:$B$108,0),MATCH(Calculations!year,Inputs!$D$95:$CG$95,0))</f>
        <v>0</v>
      </c>
      <c r="AS143" s="106">
        <f>INDEX(Inputs!$D$96:$CG$108,MATCH(Exceedance_method,Inputs!$B$96:$B$108,0),MATCH(Calculations!year,Inputs!$D$95:$CG$95,0))</f>
        <v>0</v>
      </c>
      <c r="AT143" s="106">
        <f>INDEX(Inputs!$D$96:$CG$108,MATCH(Exceedance_method,Inputs!$B$96:$B$108,0),MATCH(Calculations!year,Inputs!$D$95:$CG$95,0))</f>
        <v>0</v>
      </c>
      <c r="AU143" s="106">
        <f>INDEX(Inputs!$D$96:$CG$108,MATCH(Exceedance_method,Inputs!$B$96:$B$108,0),MATCH(Calculations!year,Inputs!$D$95:$CG$95,0))</f>
        <v>0</v>
      </c>
      <c r="AV143" s="106">
        <f>INDEX(Inputs!$D$96:$CG$108,MATCH(Exceedance_method,Inputs!$B$96:$B$108,0),MATCH(Calculations!year,Inputs!$D$95:$CG$95,0))</f>
        <v>0</v>
      </c>
      <c r="AW143" s="106">
        <f>INDEX(Inputs!$D$96:$CG$108,MATCH(Exceedance_method,Inputs!$B$96:$B$108,0),MATCH(Calculations!year,Inputs!$D$95:$CG$95,0))</f>
        <v>0</v>
      </c>
      <c r="AX143" s="106">
        <f>INDEX(Inputs!$D$96:$CG$108,MATCH(Exceedance_method,Inputs!$B$96:$B$108,0),MATCH(Calculations!year,Inputs!$D$95:$CG$95,0))</f>
        <v>0</v>
      </c>
      <c r="AY143" s="106">
        <f>INDEX(Inputs!$D$96:$CG$108,MATCH(Exceedance_method,Inputs!$B$96:$B$108,0),MATCH(Calculations!year,Inputs!$D$95:$CG$95,0))</f>
        <v>0</v>
      </c>
      <c r="AZ143" s="106">
        <f>INDEX(Inputs!$D$96:$CG$108,MATCH(Exceedance_method,Inputs!$B$96:$B$108,0),MATCH(Calculations!year,Inputs!$D$95:$CG$95,0))</f>
        <v>0</v>
      </c>
      <c r="BA143" s="106">
        <f>INDEX(Inputs!$D$96:$CG$108,MATCH(Exceedance_method,Inputs!$B$96:$B$108,0),MATCH(Calculations!year,Inputs!$D$95:$CG$95,0))</f>
        <v>0</v>
      </c>
      <c r="BB143" s="106">
        <f>INDEX(Inputs!$D$96:$CG$108,MATCH(Exceedance_method,Inputs!$B$96:$B$108,0),MATCH(Calculations!year,Inputs!$D$95:$CG$95,0))</f>
        <v>0</v>
      </c>
      <c r="BC143" s="106">
        <f>INDEX(Inputs!$D$96:$CG$108,MATCH(Exceedance_method,Inputs!$B$96:$B$108,0),MATCH(Calculations!year,Inputs!$D$95:$CG$95,0))</f>
        <v>0</v>
      </c>
      <c r="BD143" s="106">
        <f>INDEX(Inputs!$D$96:$CG$108,MATCH(Exceedance_method,Inputs!$B$96:$B$108,0),MATCH(Calculations!year,Inputs!$D$95:$CG$95,0))</f>
        <v>0</v>
      </c>
      <c r="BE143" s="106">
        <f>INDEX(Inputs!$D$96:$CG$108,MATCH(Exceedance_method,Inputs!$B$96:$B$108,0),MATCH(Calculations!year,Inputs!$D$95:$CG$95,0))</f>
        <v>0</v>
      </c>
      <c r="BF143" s="106">
        <f>INDEX(Inputs!$D$96:$CG$108,MATCH(Exceedance_method,Inputs!$B$96:$B$108,0),MATCH(Calculations!year,Inputs!$D$95:$CG$95,0))</f>
        <v>0</v>
      </c>
      <c r="BG143" s="106">
        <f>INDEX(Inputs!$D$96:$CG$108,MATCH(Exceedance_method,Inputs!$B$96:$B$108,0),MATCH(Calculations!year,Inputs!$D$95:$CG$95,0))</f>
        <v>0</v>
      </c>
      <c r="BH143" s="106">
        <f>INDEX(Inputs!$D$96:$CG$108,MATCH(Exceedance_method,Inputs!$B$96:$B$108,0),MATCH(Calculations!year,Inputs!$D$95:$CG$95,0))</f>
        <v>0</v>
      </c>
      <c r="BI143" s="106">
        <f>INDEX(Inputs!$D$96:$CG$108,MATCH(Exceedance_method,Inputs!$B$96:$B$108,0),MATCH(Calculations!year,Inputs!$D$95:$CG$95,0))</f>
        <v>0</v>
      </c>
      <c r="BJ143" s="106">
        <f>INDEX(Inputs!$D$96:$CG$108,MATCH(Exceedance_method,Inputs!$B$96:$B$108,0),MATCH(Calculations!year,Inputs!$D$95:$CG$95,0))</f>
        <v>0</v>
      </c>
      <c r="BK143" s="106">
        <f>INDEX(Inputs!$D$96:$CG$108,MATCH(Exceedance_method,Inputs!$B$96:$B$108,0),MATCH(Calculations!year,Inputs!$D$95:$CG$95,0))</f>
        <v>0</v>
      </c>
      <c r="BL143" s="106">
        <f>INDEX(Inputs!$D$96:$CG$108,MATCH(Exceedance_method,Inputs!$B$96:$B$108,0),MATCH(Calculations!year,Inputs!$D$95:$CG$95,0))</f>
        <v>0</v>
      </c>
      <c r="BM143" s="106">
        <f>INDEX(Inputs!$D$96:$CG$108,MATCH(Exceedance_method,Inputs!$B$96:$B$108,0),MATCH(Calculations!year,Inputs!$D$95:$CG$95,0))</f>
        <v>0</v>
      </c>
      <c r="BN143" s="106">
        <f>INDEX(Inputs!$D$96:$CG$108,MATCH(Exceedance_method,Inputs!$B$96:$B$108,0),MATCH(Calculations!year,Inputs!$D$95:$CG$95,0))</f>
        <v>0</v>
      </c>
      <c r="BO143" s="106">
        <f>INDEX(Inputs!$D$96:$CG$108,MATCH(Exceedance_method,Inputs!$B$96:$B$108,0),MATCH(Calculations!year,Inputs!$D$95:$CG$95,0))</f>
        <v>0</v>
      </c>
      <c r="BP143" s="106">
        <f>INDEX(Inputs!$D$96:$CG$108,MATCH(Exceedance_method,Inputs!$B$96:$B$108,0),MATCH(Calculations!year,Inputs!$D$95:$CG$95,0))</f>
        <v>0</v>
      </c>
      <c r="BQ143" s="106">
        <f>INDEX(Inputs!$D$96:$CG$108,MATCH(Exceedance_method,Inputs!$B$96:$B$108,0),MATCH(Calculations!year,Inputs!$D$95:$CG$95,0))</f>
        <v>0</v>
      </c>
      <c r="BR143" s="106">
        <f>INDEX(Inputs!$D$96:$CG$108,MATCH(Exceedance_method,Inputs!$B$96:$B$108,0),MATCH(Calculations!year,Inputs!$D$95:$CG$95,0))</f>
        <v>0</v>
      </c>
      <c r="BS143" s="106">
        <f>INDEX(Inputs!$D$96:$CG$108,MATCH(Exceedance_method,Inputs!$B$96:$B$108,0),MATCH(Calculations!year,Inputs!$D$95:$CG$95,0))</f>
        <v>0</v>
      </c>
      <c r="BT143" s="106">
        <f>INDEX(Inputs!$D$96:$CG$108,MATCH(Exceedance_method,Inputs!$B$96:$B$108,0),MATCH(Calculations!year,Inputs!$D$95:$CG$95,0))</f>
        <v>0</v>
      </c>
      <c r="BU143" s="106">
        <f>INDEX(Inputs!$D$96:$CG$108,MATCH(Exceedance_method,Inputs!$B$96:$B$108,0),MATCH(Calculations!year,Inputs!$D$95:$CG$95,0))</f>
        <v>0</v>
      </c>
      <c r="BV143" s="106">
        <f>INDEX(Inputs!$D$96:$CG$108,MATCH(Exceedance_method,Inputs!$B$96:$B$108,0),MATCH(Calculations!year,Inputs!$D$95:$CG$95,0))</f>
        <v>0</v>
      </c>
      <c r="BW143" s="106">
        <f>INDEX(Inputs!$D$96:$CG$108,MATCH(Exceedance_method,Inputs!$B$96:$B$108,0),MATCH(Calculations!year,Inputs!$D$95:$CG$95,0))</f>
        <v>0</v>
      </c>
      <c r="BX143" s="106">
        <f>INDEX(Inputs!$D$96:$CG$108,MATCH(Exceedance_method,Inputs!$B$96:$B$108,0),MATCH(Calculations!year,Inputs!$D$95:$CG$95,0))</f>
        <v>0</v>
      </c>
      <c r="BY143" s="106">
        <f>INDEX(Inputs!$D$96:$CG$108,MATCH(Exceedance_method,Inputs!$B$96:$B$108,0),MATCH(Calculations!year,Inputs!$D$95:$CG$95,0))</f>
        <v>0</v>
      </c>
      <c r="BZ143" s="106">
        <f>INDEX(Inputs!$D$96:$CG$108,MATCH(Exceedance_method,Inputs!$B$96:$B$108,0),MATCH(Calculations!year,Inputs!$D$95:$CG$95,0))</f>
        <v>0</v>
      </c>
      <c r="CA143" s="106">
        <f>INDEX(Inputs!$D$96:$CG$108,MATCH(Exceedance_method,Inputs!$B$96:$B$108,0),MATCH(Calculations!year,Inputs!$D$95:$CG$95,0))</f>
        <v>0</v>
      </c>
      <c r="CB143" s="106">
        <f>INDEX(Inputs!$D$96:$CG$108,MATCH(Exceedance_method,Inputs!$B$96:$B$108,0),MATCH(Calculations!year,Inputs!$D$95:$CG$95,0))</f>
        <v>0</v>
      </c>
      <c r="CC143" s="106">
        <f>INDEX(Inputs!$D$96:$CG$108,MATCH(Exceedance_method,Inputs!$B$96:$B$108,0),MATCH(Calculations!year,Inputs!$D$95:$CG$95,0))</f>
        <v>0</v>
      </c>
      <c r="CD143" s="106">
        <f>INDEX(Inputs!$D$96:$CG$108,MATCH(Exceedance_method,Inputs!$B$96:$B$108,0),MATCH(Calculations!year,Inputs!$D$95:$CG$95,0))</f>
        <v>0</v>
      </c>
      <c r="CE143" s="106">
        <f>INDEX(Inputs!$D$96:$CG$108,MATCH(Exceedance_method,Inputs!$B$96:$B$108,0),MATCH(Calculations!year,Inputs!$D$95:$CG$95,0))</f>
        <v>0</v>
      </c>
      <c r="CF143" s="106">
        <f>INDEX(Inputs!$D$96:$CG$108,MATCH(Exceedance_method,Inputs!$B$96:$B$108,0),MATCH(Calculations!year,Inputs!$D$95:$CG$95,0))</f>
        <v>0</v>
      </c>
      <c r="CG143" s="106">
        <f>INDEX(Inputs!$D$96:$CG$108,MATCH(Exceedance_method,Inputs!$B$96:$B$108,0),MATCH(Calculations!year,Inputs!$D$95:$CG$95,0))</f>
        <v>0</v>
      </c>
      <c r="CH143" s="106">
        <f>INDEX(Inputs!$D$96:$CG$108,MATCH(Exceedance_method,Inputs!$B$96:$B$108,0),MATCH(Calculations!year,Inputs!$D$95:$CG$95,0))</f>
        <v>0</v>
      </c>
      <c r="CI143" s="106">
        <f>INDEX(Inputs!$D$96:$CG$108,MATCH(Exceedance_method,Inputs!$B$96:$B$108,0),MATCH(Calculations!year,Inputs!$D$95:$CG$95,0))</f>
        <v>0</v>
      </c>
      <c r="CJ143" s="106">
        <f>INDEX(Inputs!$D$96:$CG$108,MATCH(Exceedance_method,Inputs!$B$96:$B$108,0),MATCH(Calculations!year,Inputs!$D$95:$CG$95,0))</f>
        <v>0</v>
      </c>
      <c r="CK143" s="106">
        <f>INDEX(Inputs!$D$96:$CG$108,MATCH(Exceedance_method,Inputs!$B$96:$B$108,0),MATCH(Calculations!year,Inputs!$D$95:$CG$95,0))</f>
        <v>0</v>
      </c>
      <c r="CL143" s="106">
        <f>INDEX(Inputs!$D$96:$CG$108,MATCH(Exceedance_method,Inputs!$B$96:$B$108,0),MATCH(Calculations!year,Inputs!$D$95:$CG$95,0))</f>
        <v>0</v>
      </c>
      <c r="CM143" s="106">
        <f>INDEX(Inputs!$D$96:$CG$108,MATCH(Exceedance_method,Inputs!$B$96:$B$108,0),MATCH(Calculations!year,Inputs!$D$95:$CG$95,0))</f>
        <v>0</v>
      </c>
      <c r="CN143" s="106">
        <f>INDEX(Inputs!$D$96:$CG$108,MATCH(Exceedance_method,Inputs!$B$96:$B$108,0),MATCH(Calculations!year,Inputs!$D$95:$CG$95,0))</f>
        <v>0</v>
      </c>
      <c r="CO143" s="106">
        <f>INDEX(Inputs!$D$96:$CG$108,MATCH(Exceedance_method,Inputs!$B$96:$B$108,0),MATCH(Calculations!year,Inputs!$D$95:$CG$95,0))</f>
        <v>0</v>
      </c>
      <c r="CP143" s="106">
        <f>INDEX(Inputs!$D$96:$CG$108,MATCH(Exceedance_method,Inputs!$B$96:$B$108,0),MATCH(Calculations!year,Inputs!$D$95:$CG$95,0))</f>
        <v>0</v>
      </c>
      <c r="CQ143" s="107" t="s">
        <v>16494</v>
      </c>
    </row>
    <row r="144" spans="1:95" ht="14.5" outlineLevel="1" x14ac:dyDescent="0.35">
      <c r="A144" s="158"/>
      <c r="B144" s="158" t="s">
        <v>16495</v>
      </c>
      <c r="C144" s="83"/>
      <c r="D144" s="181"/>
      <c r="E144" s="181"/>
      <c r="F144" s="181"/>
      <c r="G144" s="181"/>
      <c r="H144" s="181"/>
      <c r="I144" s="181"/>
      <c r="J144" s="181"/>
      <c r="K144" s="181"/>
      <c r="L144" s="181"/>
      <c r="M144" s="181">
        <f t="shared" ref="M144:AI144" si="107">Total_without_scheme_NOx_emissions*Exceedance_percentages</f>
        <v>0</v>
      </c>
      <c r="N144" s="181">
        <f>Total_without_scheme_NOx_emissions*Exceedance_percentages</f>
        <v>0</v>
      </c>
      <c r="O144" s="181">
        <f t="shared" si="107"/>
        <v>0</v>
      </c>
      <c r="P144" s="181">
        <f t="shared" si="107"/>
        <v>0</v>
      </c>
      <c r="Q144" s="181">
        <f t="shared" si="107"/>
        <v>0</v>
      </c>
      <c r="R144" s="181">
        <f t="shared" si="107"/>
        <v>0</v>
      </c>
      <c r="S144" s="181">
        <f t="shared" si="107"/>
        <v>0</v>
      </c>
      <c r="T144" s="181">
        <f t="shared" si="107"/>
        <v>0</v>
      </c>
      <c r="U144" s="181">
        <f t="shared" si="107"/>
        <v>0</v>
      </c>
      <c r="V144" s="181">
        <f t="shared" si="107"/>
        <v>0</v>
      </c>
      <c r="W144" s="181">
        <f t="shared" si="107"/>
        <v>0</v>
      </c>
      <c r="X144" s="181">
        <f t="shared" si="107"/>
        <v>0</v>
      </c>
      <c r="Y144" s="181">
        <f t="shared" si="107"/>
        <v>0</v>
      </c>
      <c r="Z144" s="181">
        <f t="shared" si="107"/>
        <v>0</v>
      </c>
      <c r="AA144" s="181">
        <f t="shared" si="107"/>
        <v>0</v>
      </c>
      <c r="AB144" s="181">
        <f t="shared" si="107"/>
        <v>0</v>
      </c>
      <c r="AC144" s="181">
        <f t="shared" si="107"/>
        <v>0</v>
      </c>
      <c r="AD144" s="181">
        <f t="shared" si="107"/>
        <v>0</v>
      </c>
      <c r="AE144" s="181">
        <f t="shared" si="107"/>
        <v>0</v>
      </c>
      <c r="AF144" s="181">
        <f t="shared" si="107"/>
        <v>0</v>
      </c>
      <c r="AG144" s="181">
        <f t="shared" si="107"/>
        <v>0</v>
      </c>
      <c r="AH144" s="181">
        <f t="shared" si="107"/>
        <v>0</v>
      </c>
      <c r="AI144" s="181">
        <f t="shared" si="107"/>
        <v>0</v>
      </c>
      <c r="AJ144" s="181">
        <f t="shared" ref="AJ144:BO144" si="108">Total_without_scheme_NOx_emissions*Exceedance_percentages</f>
        <v>0</v>
      </c>
      <c r="AK144" s="181">
        <f t="shared" si="108"/>
        <v>0</v>
      </c>
      <c r="AL144" s="181">
        <f t="shared" si="108"/>
        <v>0</v>
      </c>
      <c r="AM144" s="181">
        <f t="shared" si="108"/>
        <v>0</v>
      </c>
      <c r="AN144" s="181">
        <f t="shared" si="108"/>
        <v>0</v>
      </c>
      <c r="AO144" s="181">
        <f t="shared" si="108"/>
        <v>0</v>
      </c>
      <c r="AP144" s="181">
        <f t="shared" si="108"/>
        <v>0</v>
      </c>
      <c r="AQ144" s="181">
        <f t="shared" si="108"/>
        <v>0</v>
      </c>
      <c r="AR144" s="181">
        <f t="shared" si="108"/>
        <v>0</v>
      </c>
      <c r="AS144" s="181">
        <f t="shared" si="108"/>
        <v>0</v>
      </c>
      <c r="AT144" s="181">
        <f t="shared" si="108"/>
        <v>0</v>
      </c>
      <c r="AU144" s="181">
        <f t="shared" si="108"/>
        <v>0</v>
      </c>
      <c r="AV144" s="181">
        <f t="shared" si="108"/>
        <v>0</v>
      </c>
      <c r="AW144" s="181">
        <f t="shared" si="108"/>
        <v>0</v>
      </c>
      <c r="AX144" s="181">
        <f t="shared" si="108"/>
        <v>0</v>
      </c>
      <c r="AY144" s="181">
        <f t="shared" si="108"/>
        <v>0</v>
      </c>
      <c r="AZ144" s="181">
        <f t="shared" si="108"/>
        <v>0</v>
      </c>
      <c r="BA144" s="181">
        <f t="shared" si="108"/>
        <v>0</v>
      </c>
      <c r="BB144" s="181">
        <f t="shared" si="108"/>
        <v>0</v>
      </c>
      <c r="BC144" s="181">
        <f t="shared" si="108"/>
        <v>0</v>
      </c>
      <c r="BD144" s="181">
        <f t="shared" si="108"/>
        <v>0</v>
      </c>
      <c r="BE144" s="181">
        <f t="shared" si="108"/>
        <v>0</v>
      </c>
      <c r="BF144" s="181">
        <f t="shared" si="108"/>
        <v>0</v>
      </c>
      <c r="BG144" s="181">
        <f t="shared" si="108"/>
        <v>0</v>
      </c>
      <c r="BH144" s="181">
        <f t="shared" si="108"/>
        <v>0</v>
      </c>
      <c r="BI144" s="181">
        <f t="shared" si="108"/>
        <v>0</v>
      </c>
      <c r="BJ144" s="181">
        <f t="shared" si="108"/>
        <v>0</v>
      </c>
      <c r="BK144" s="181">
        <f t="shared" si="108"/>
        <v>0</v>
      </c>
      <c r="BL144" s="181">
        <f t="shared" si="108"/>
        <v>0</v>
      </c>
      <c r="BM144" s="181">
        <f t="shared" si="108"/>
        <v>0</v>
      </c>
      <c r="BN144" s="181">
        <f t="shared" si="108"/>
        <v>0</v>
      </c>
      <c r="BO144" s="181">
        <f t="shared" si="108"/>
        <v>0</v>
      </c>
      <c r="BP144" s="181">
        <f t="shared" ref="BP144:CP144" si="109">Total_without_scheme_NOx_emissions*Exceedance_percentages</f>
        <v>0</v>
      </c>
      <c r="BQ144" s="181">
        <f t="shared" si="109"/>
        <v>0</v>
      </c>
      <c r="BR144" s="181">
        <f t="shared" si="109"/>
        <v>0</v>
      </c>
      <c r="BS144" s="181">
        <f t="shared" si="109"/>
        <v>0</v>
      </c>
      <c r="BT144" s="181">
        <f t="shared" si="109"/>
        <v>0</v>
      </c>
      <c r="BU144" s="181">
        <f t="shared" si="109"/>
        <v>0</v>
      </c>
      <c r="BV144" s="181">
        <f t="shared" si="109"/>
        <v>0</v>
      </c>
      <c r="BW144" s="181">
        <f t="shared" si="109"/>
        <v>0</v>
      </c>
      <c r="BX144" s="181">
        <f t="shared" si="109"/>
        <v>0</v>
      </c>
      <c r="BY144" s="181">
        <f t="shared" si="109"/>
        <v>0</v>
      </c>
      <c r="BZ144" s="181">
        <f t="shared" si="109"/>
        <v>0</v>
      </c>
      <c r="CA144" s="181">
        <f t="shared" si="109"/>
        <v>0</v>
      </c>
      <c r="CB144" s="181">
        <f t="shared" si="109"/>
        <v>0</v>
      </c>
      <c r="CC144" s="181">
        <f t="shared" si="109"/>
        <v>0</v>
      </c>
      <c r="CD144" s="181">
        <f t="shared" si="109"/>
        <v>0</v>
      </c>
      <c r="CE144" s="181">
        <f t="shared" si="109"/>
        <v>0</v>
      </c>
      <c r="CF144" s="181">
        <f t="shared" si="109"/>
        <v>0</v>
      </c>
      <c r="CG144" s="181">
        <f t="shared" si="109"/>
        <v>0</v>
      </c>
      <c r="CH144" s="181">
        <f t="shared" si="109"/>
        <v>0</v>
      </c>
      <c r="CI144" s="181">
        <f t="shared" si="109"/>
        <v>0</v>
      </c>
      <c r="CJ144" s="181">
        <f t="shared" si="109"/>
        <v>0</v>
      </c>
      <c r="CK144" s="181">
        <f t="shared" si="109"/>
        <v>0</v>
      </c>
      <c r="CL144" s="181">
        <f t="shared" si="109"/>
        <v>0</v>
      </c>
      <c r="CM144" s="181">
        <f t="shared" si="109"/>
        <v>0</v>
      </c>
      <c r="CN144" s="181">
        <f t="shared" si="109"/>
        <v>0</v>
      </c>
      <c r="CO144" s="181">
        <f t="shared" si="109"/>
        <v>0</v>
      </c>
      <c r="CP144" s="181">
        <f t="shared" si="109"/>
        <v>0</v>
      </c>
      <c r="CQ144" s="79" t="s">
        <v>16496</v>
      </c>
    </row>
    <row r="145" spans="1:95" ht="14.5" outlineLevel="1" x14ac:dyDescent="0.35">
      <c r="A145" s="158"/>
      <c r="B145" s="158" t="s">
        <v>16497</v>
      </c>
      <c r="C145" s="83"/>
      <c r="D145" s="181"/>
      <c r="E145" s="181"/>
      <c r="F145" s="181"/>
      <c r="G145" s="181"/>
      <c r="H145" s="181"/>
      <c r="I145" s="181"/>
      <c r="J145" s="181"/>
      <c r="K145" s="181"/>
      <c r="L145" s="181"/>
      <c r="M145" s="181">
        <f t="shared" ref="M145:AI145" si="110">Total_with_scheme_NOx_emissions*Exceedance_percentages</f>
        <v>0</v>
      </c>
      <c r="N145" s="181">
        <f>Total_with_scheme_NOx_emissions*Exceedance_percentages</f>
        <v>0</v>
      </c>
      <c r="O145" s="181">
        <f t="shared" si="110"/>
        <v>0</v>
      </c>
      <c r="P145" s="181">
        <f t="shared" si="110"/>
        <v>0</v>
      </c>
      <c r="Q145" s="181">
        <f t="shared" si="110"/>
        <v>0</v>
      </c>
      <c r="R145" s="181">
        <f t="shared" si="110"/>
        <v>0</v>
      </c>
      <c r="S145" s="181">
        <f t="shared" si="110"/>
        <v>0</v>
      </c>
      <c r="T145" s="181">
        <f t="shared" si="110"/>
        <v>0</v>
      </c>
      <c r="U145" s="181">
        <f t="shared" si="110"/>
        <v>0</v>
      </c>
      <c r="V145" s="181">
        <f t="shared" si="110"/>
        <v>0</v>
      </c>
      <c r="W145" s="181">
        <f t="shared" si="110"/>
        <v>0</v>
      </c>
      <c r="X145" s="181">
        <f t="shared" si="110"/>
        <v>0</v>
      </c>
      <c r="Y145" s="181">
        <f t="shared" si="110"/>
        <v>0</v>
      </c>
      <c r="Z145" s="181">
        <f t="shared" si="110"/>
        <v>0</v>
      </c>
      <c r="AA145" s="181">
        <f t="shared" si="110"/>
        <v>0</v>
      </c>
      <c r="AB145" s="181">
        <f t="shared" si="110"/>
        <v>0</v>
      </c>
      <c r="AC145" s="181">
        <f t="shared" si="110"/>
        <v>0</v>
      </c>
      <c r="AD145" s="181">
        <f t="shared" si="110"/>
        <v>0</v>
      </c>
      <c r="AE145" s="181">
        <f t="shared" si="110"/>
        <v>0</v>
      </c>
      <c r="AF145" s="181">
        <f t="shared" si="110"/>
        <v>0</v>
      </c>
      <c r="AG145" s="181">
        <f t="shared" si="110"/>
        <v>0</v>
      </c>
      <c r="AH145" s="181">
        <f t="shared" si="110"/>
        <v>0</v>
      </c>
      <c r="AI145" s="181">
        <f t="shared" si="110"/>
        <v>0</v>
      </c>
      <c r="AJ145" s="181">
        <f t="shared" ref="AJ145:BO145" si="111">Total_with_scheme_NOx_emissions*Exceedance_percentages</f>
        <v>0</v>
      </c>
      <c r="AK145" s="181">
        <f t="shared" si="111"/>
        <v>0</v>
      </c>
      <c r="AL145" s="181">
        <f t="shared" si="111"/>
        <v>0</v>
      </c>
      <c r="AM145" s="181">
        <f t="shared" si="111"/>
        <v>0</v>
      </c>
      <c r="AN145" s="181">
        <f t="shared" si="111"/>
        <v>0</v>
      </c>
      <c r="AO145" s="181">
        <f t="shared" si="111"/>
        <v>0</v>
      </c>
      <c r="AP145" s="181">
        <f t="shared" si="111"/>
        <v>0</v>
      </c>
      <c r="AQ145" s="181">
        <f t="shared" si="111"/>
        <v>0</v>
      </c>
      <c r="AR145" s="181">
        <f t="shared" si="111"/>
        <v>0</v>
      </c>
      <c r="AS145" s="181">
        <f t="shared" si="111"/>
        <v>0</v>
      </c>
      <c r="AT145" s="181">
        <f t="shared" si="111"/>
        <v>0</v>
      </c>
      <c r="AU145" s="181">
        <f t="shared" si="111"/>
        <v>0</v>
      </c>
      <c r="AV145" s="181">
        <f t="shared" si="111"/>
        <v>0</v>
      </c>
      <c r="AW145" s="181">
        <f t="shared" si="111"/>
        <v>0</v>
      </c>
      <c r="AX145" s="181">
        <f t="shared" si="111"/>
        <v>0</v>
      </c>
      <c r="AY145" s="181">
        <f t="shared" si="111"/>
        <v>0</v>
      </c>
      <c r="AZ145" s="181">
        <f t="shared" si="111"/>
        <v>0</v>
      </c>
      <c r="BA145" s="181">
        <f t="shared" si="111"/>
        <v>0</v>
      </c>
      <c r="BB145" s="181">
        <f t="shared" si="111"/>
        <v>0</v>
      </c>
      <c r="BC145" s="181">
        <f t="shared" si="111"/>
        <v>0</v>
      </c>
      <c r="BD145" s="181">
        <f t="shared" si="111"/>
        <v>0</v>
      </c>
      <c r="BE145" s="181">
        <f t="shared" si="111"/>
        <v>0</v>
      </c>
      <c r="BF145" s="181">
        <f t="shared" si="111"/>
        <v>0</v>
      </c>
      <c r="BG145" s="181">
        <f t="shared" si="111"/>
        <v>0</v>
      </c>
      <c r="BH145" s="181">
        <f t="shared" si="111"/>
        <v>0</v>
      </c>
      <c r="BI145" s="181">
        <f t="shared" si="111"/>
        <v>0</v>
      </c>
      <c r="BJ145" s="181">
        <f t="shared" si="111"/>
        <v>0</v>
      </c>
      <c r="BK145" s="181">
        <f t="shared" si="111"/>
        <v>0</v>
      </c>
      <c r="BL145" s="181">
        <f t="shared" si="111"/>
        <v>0</v>
      </c>
      <c r="BM145" s="181">
        <f t="shared" si="111"/>
        <v>0</v>
      </c>
      <c r="BN145" s="181">
        <f t="shared" si="111"/>
        <v>0</v>
      </c>
      <c r="BO145" s="181">
        <f t="shared" si="111"/>
        <v>0</v>
      </c>
      <c r="BP145" s="181">
        <f t="shared" ref="BP145:CP145" si="112">Total_with_scheme_NOx_emissions*Exceedance_percentages</f>
        <v>0</v>
      </c>
      <c r="BQ145" s="181">
        <f t="shared" si="112"/>
        <v>0</v>
      </c>
      <c r="BR145" s="181">
        <f t="shared" si="112"/>
        <v>0</v>
      </c>
      <c r="BS145" s="181">
        <f t="shared" si="112"/>
        <v>0</v>
      </c>
      <c r="BT145" s="181">
        <f t="shared" si="112"/>
        <v>0</v>
      </c>
      <c r="BU145" s="181">
        <f t="shared" si="112"/>
        <v>0</v>
      </c>
      <c r="BV145" s="181">
        <f t="shared" si="112"/>
        <v>0</v>
      </c>
      <c r="BW145" s="181">
        <f t="shared" si="112"/>
        <v>0</v>
      </c>
      <c r="BX145" s="181">
        <f t="shared" si="112"/>
        <v>0</v>
      </c>
      <c r="BY145" s="181">
        <f t="shared" si="112"/>
        <v>0</v>
      </c>
      <c r="BZ145" s="181">
        <f t="shared" si="112"/>
        <v>0</v>
      </c>
      <c r="CA145" s="181">
        <f t="shared" si="112"/>
        <v>0</v>
      </c>
      <c r="CB145" s="181">
        <f t="shared" si="112"/>
        <v>0</v>
      </c>
      <c r="CC145" s="181">
        <f t="shared" si="112"/>
        <v>0</v>
      </c>
      <c r="CD145" s="181">
        <f t="shared" si="112"/>
        <v>0</v>
      </c>
      <c r="CE145" s="181">
        <f t="shared" si="112"/>
        <v>0</v>
      </c>
      <c r="CF145" s="181">
        <f t="shared" si="112"/>
        <v>0</v>
      </c>
      <c r="CG145" s="181">
        <f t="shared" si="112"/>
        <v>0</v>
      </c>
      <c r="CH145" s="181">
        <f t="shared" si="112"/>
        <v>0</v>
      </c>
      <c r="CI145" s="181">
        <f t="shared" si="112"/>
        <v>0</v>
      </c>
      <c r="CJ145" s="181">
        <f t="shared" si="112"/>
        <v>0</v>
      </c>
      <c r="CK145" s="181">
        <f t="shared" si="112"/>
        <v>0</v>
      </c>
      <c r="CL145" s="181">
        <f t="shared" si="112"/>
        <v>0</v>
      </c>
      <c r="CM145" s="181">
        <f t="shared" si="112"/>
        <v>0</v>
      </c>
      <c r="CN145" s="181">
        <f t="shared" si="112"/>
        <v>0</v>
      </c>
      <c r="CO145" s="181">
        <f t="shared" si="112"/>
        <v>0</v>
      </c>
      <c r="CP145" s="181">
        <f t="shared" si="112"/>
        <v>0</v>
      </c>
      <c r="CQ145" s="79" t="s">
        <v>16498</v>
      </c>
    </row>
    <row r="146" spans="1:95" ht="14.5" outlineLevel="1" x14ac:dyDescent="0.35">
      <c r="A146" s="158"/>
      <c r="B146" s="158" t="s">
        <v>16499</v>
      </c>
      <c r="C146" s="83"/>
      <c r="D146" s="181"/>
      <c r="E146" s="181"/>
      <c r="F146" s="181"/>
      <c r="G146" s="181"/>
      <c r="H146" s="181"/>
      <c r="I146" s="181"/>
      <c r="J146" s="181"/>
      <c r="K146" s="181"/>
      <c r="L146" s="181"/>
      <c r="M146" s="181">
        <f t="shared" ref="M146:AI146" si="113">Exceedance_with-Exceedance_without</f>
        <v>0</v>
      </c>
      <c r="N146" s="181">
        <f t="shared" si="113"/>
        <v>0</v>
      </c>
      <c r="O146" s="181">
        <f>Exceedance_with-Exceedance_without</f>
        <v>0</v>
      </c>
      <c r="P146" s="181">
        <f t="shared" si="113"/>
        <v>0</v>
      </c>
      <c r="Q146" s="181">
        <f t="shared" si="113"/>
        <v>0</v>
      </c>
      <c r="R146" s="181">
        <f t="shared" si="113"/>
        <v>0</v>
      </c>
      <c r="S146" s="181">
        <f t="shared" si="113"/>
        <v>0</v>
      </c>
      <c r="T146" s="181">
        <f t="shared" si="113"/>
        <v>0</v>
      </c>
      <c r="U146" s="181">
        <f t="shared" si="113"/>
        <v>0</v>
      </c>
      <c r="V146" s="181">
        <f t="shared" si="113"/>
        <v>0</v>
      </c>
      <c r="W146" s="181">
        <f t="shared" si="113"/>
        <v>0</v>
      </c>
      <c r="X146" s="181">
        <f t="shared" si="113"/>
        <v>0</v>
      </c>
      <c r="Y146" s="181">
        <f t="shared" si="113"/>
        <v>0</v>
      </c>
      <c r="Z146" s="181">
        <f t="shared" si="113"/>
        <v>0</v>
      </c>
      <c r="AA146" s="181">
        <f t="shared" si="113"/>
        <v>0</v>
      </c>
      <c r="AB146" s="181">
        <f t="shared" si="113"/>
        <v>0</v>
      </c>
      <c r="AC146" s="181">
        <f t="shared" si="113"/>
        <v>0</v>
      </c>
      <c r="AD146" s="181">
        <f t="shared" si="113"/>
        <v>0</v>
      </c>
      <c r="AE146" s="181">
        <f t="shared" si="113"/>
        <v>0</v>
      </c>
      <c r="AF146" s="181">
        <f t="shared" si="113"/>
        <v>0</v>
      </c>
      <c r="AG146" s="181">
        <f t="shared" si="113"/>
        <v>0</v>
      </c>
      <c r="AH146" s="181">
        <f t="shared" si="113"/>
        <v>0</v>
      </c>
      <c r="AI146" s="181">
        <f t="shared" si="113"/>
        <v>0</v>
      </c>
      <c r="AJ146" s="181">
        <f t="shared" ref="AJ146:BO146" si="114">Exceedance_with-Exceedance_without</f>
        <v>0</v>
      </c>
      <c r="AK146" s="181">
        <f t="shared" si="114"/>
        <v>0</v>
      </c>
      <c r="AL146" s="181">
        <f t="shared" si="114"/>
        <v>0</v>
      </c>
      <c r="AM146" s="181">
        <f t="shared" si="114"/>
        <v>0</v>
      </c>
      <c r="AN146" s="181">
        <f t="shared" si="114"/>
        <v>0</v>
      </c>
      <c r="AO146" s="181">
        <f t="shared" si="114"/>
        <v>0</v>
      </c>
      <c r="AP146" s="181">
        <f t="shared" si="114"/>
        <v>0</v>
      </c>
      <c r="AQ146" s="181">
        <f t="shared" si="114"/>
        <v>0</v>
      </c>
      <c r="AR146" s="181">
        <f t="shared" si="114"/>
        <v>0</v>
      </c>
      <c r="AS146" s="181">
        <f t="shared" si="114"/>
        <v>0</v>
      </c>
      <c r="AT146" s="181">
        <f t="shared" si="114"/>
        <v>0</v>
      </c>
      <c r="AU146" s="181">
        <f t="shared" si="114"/>
        <v>0</v>
      </c>
      <c r="AV146" s="181">
        <f t="shared" si="114"/>
        <v>0</v>
      </c>
      <c r="AW146" s="181">
        <f t="shared" si="114"/>
        <v>0</v>
      </c>
      <c r="AX146" s="181">
        <f t="shared" si="114"/>
        <v>0</v>
      </c>
      <c r="AY146" s="181">
        <f t="shared" si="114"/>
        <v>0</v>
      </c>
      <c r="AZ146" s="181">
        <f t="shared" si="114"/>
        <v>0</v>
      </c>
      <c r="BA146" s="181">
        <f t="shared" si="114"/>
        <v>0</v>
      </c>
      <c r="BB146" s="181">
        <f t="shared" si="114"/>
        <v>0</v>
      </c>
      <c r="BC146" s="181">
        <f t="shared" si="114"/>
        <v>0</v>
      </c>
      <c r="BD146" s="181">
        <f t="shared" si="114"/>
        <v>0</v>
      </c>
      <c r="BE146" s="181">
        <f t="shared" si="114"/>
        <v>0</v>
      </c>
      <c r="BF146" s="181">
        <f t="shared" si="114"/>
        <v>0</v>
      </c>
      <c r="BG146" s="181">
        <f t="shared" si="114"/>
        <v>0</v>
      </c>
      <c r="BH146" s="181">
        <f t="shared" si="114"/>
        <v>0</v>
      </c>
      <c r="BI146" s="181">
        <f t="shared" si="114"/>
        <v>0</v>
      </c>
      <c r="BJ146" s="181">
        <f t="shared" si="114"/>
        <v>0</v>
      </c>
      <c r="BK146" s="181">
        <f t="shared" si="114"/>
        <v>0</v>
      </c>
      <c r="BL146" s="181">
        <f t="shared" si="114"/>
        <v>0</v>
      </c>
      <c r="BM146" s="181">
        <f t="shared" si="114"/>
        <v>0</v>
      </c>
      <c r="BN146" s="181">
        <f t="shared" si="114"/>
        <v>0</v>
      </c>
      <c r="BO146" s="181">
        <f t="shared" si="114"/>
        <v>0</v>
      </c>
      <c r="BP146" s="181">
        <f t="shared" ref="BP146:CP146" si="115">Exceedance_with-Exceedance_without</f>
        <v>0</v>
      </c>
      <c r="BQ146" s="181">
        <f t="shared" si="115"/>
        <v>0</v>
      </c>
      <c r="BR146" s="181">
        <f t="shared" si="115"/>
        <v>0</v>
      </c>
      <c r="BS146" s="181">
        <f t="shared" si="115"/>
        <v>0</v>
      </c>
      <c r="BT146" s="181">
        <f t="shared" si="115"/>
        <v>0</v>
      </c>
      <c r="BU146" s="181">
        <f t="shared" si="115"/>
        <v>0</v>
      </c>
      <c r="BV146" s="181">
        <f t="shared" si="115"/>
        <v>0</v>
      </c>
      <c r="BW146" s="181">
        <f t="shared" si="115"/>
        <v>0</v>
      </c>
      <c r="BX146" s="181">
        <f t="shared" si="115"/>
        <v>0</v>
      </c>
      <c r="BY146" s="181">
        <f t="shared" si="115"/>
        <v>0</v>
      </c>
      <c r="BZ146" s="181">
        <f t="shared" si="115"/>
        <v>0</v>
      </c>
      <c r="CA146" s="181">
        <f t="shared" si="115"/>
        <v>0</v>
      </c>
      <c r="CB146" s="181">
        <f t="shared" si="115"/>
        <v>0</v>
      </c>
      <c r="CC146" s="181">
        <f t="shared" si="115"/>
        <v>0</v>
      </c>
      <c r="CD146" s="181">
        <f t="shared" si="115"/>
        <v>0</v>
      </c>
      <c r="CE146" s="181">
        <f t="shared" si="115"/>
        <v>0</v>
      </c>
      <c r="CF146" s="181">
        <f t="shared" si="115"/>
        <v>0</v>
      </c>
      <c r="CG146" s="181">
        <f t="shared" si="115"/>
        <v>0</v>
      </c>
      <c r="CH146" s="181">
        <f t="shared" si="115"/>
        <v>0</v>
      </c>
      <c r="CI146" s="181">
        <f t="shared" si="115"/>
        <v>0</v>
      </c>
      <c r="CJ146" s="181">
        <f t="shared" si="115"/>
        <v>0</v>
      </c>
      <c r="CK146" s="181">
        <f t="shared" si="115"/>
        <v>0</v>
      </c>
      <c r="CL146" s="181">
        <f t="shared" si="115"/>
        <v>0</v>
      </c>
      <c r="CM146" s="181">
        <f t="shared" si="115"/>
        <v>0</v>
      </c>
      <c r="CN146" s="181">
        <f t="shared" si="115"/>
        <v>0</v>
      </c>
      <c r="CO146" s="181">
        <f t="shared" si="115"/>
        <v>0</v>
      </c>
      <c r="CP146" s="181">
        <f t="shared" si="115"/>
        <v>0</v>
      </c>
      <c r="CQ146" s="79" t="s">
        <v>16500</v>
      </c>
    </row>
    <row r="147" spans="1:95" ht="14" outlineLevel="1" x14ac:dyDescent="0.3">
      <c r="A147" s="158"/>
      <c r="B147" s="158"/>
      <c r="C147" s="158"/>
      <c r="D147" s="158"/>
      <c r="E147" s="158"/>
      <c r="F147" s="158"/>
      <c r="G147" s="158"/>
      <c r="H147" s="158"/>
      <c r="I147" s="158"/>
      <c r="J147" s="158"/>
      <c r="K147" s="158"/>
      <c r="L147" s="158"/>
      <c r="M147" s="158"/>
      <c r="N147" s="158"/>
      <c r="O147" s="158"/>
      <c r="P147" s="158"/>
      <c r="Q147" s="158"/>
      <c r="R147" s="158"/>
      <c r="S147" s="158"/>
      <c r="T147" s="158"/>
      <c r="U147" s="158"/>
      <c r="V147" s="158"/>
      <c r="W147" s="158"/>
      <c r="X147" s="158"/>
      <c r="Y147" s="158"/>
      <c r="Z147" s="158"/>
      <c r="AA147" s="158"/>
      <c r="AB147" s="158"/>
      <c r="AC147" s="158"/>
      <c r="AD147" s="158"/>
      <c r="AE147" s="158"/>
      <c r="AF147" s="158"/>
      <c r="AG147" s="158"/>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c r="CD147" s="158"/>
      <c r="CE147" s="158"/>
      <c r="CF147" s="158"/>
      <c r="CG147" s="158"/>
      <c r="CH147" s="158"/>
      <c r="CI147" s="158"/>
      <c r="CJ147" s="158"/>
      <c r="CK147" s="158"/>
      <c r="CL147" s="158"/>
      <c r="CM147" s="158"/>
      <c r="CN147" s="158"/>
      <c r="CO147" s="158"/>
      <c r="CP147" s="158"/>
      <c r="CQ147" s="158"/>
    </row>
    <row r="148" spans="1:95" ht="15.5" outlineLevel="1" x14ac:dyDescent="0.35">
      <c r="A148" s="90"/>
      <c r="B148" s="90" t="s">
        <v>16501</v>
      </c>
      <c r="C148" s="90"/>
      <c r="D148" s="109"/>
      <c r="E148" s="109"/>
      <c r="F148" s="109"/>
      <c r="G148" s="109"/>
      <c r="H148" s="109"/>
      <c r="I148" s="109"/>
      <c r="J148" s="109"/>
      <c r="K148" s="109"/>
      <c r="L148" s="109"/>
      <c r="M148" s="109"/>
      <c r="N148" s="109"/>
      <c r="O148" s="109"/>
      <c r="P148" s="109"/>
      <c r="Q148" s="109"/>
      <c r="R148" s="109"/>
      <c r="S148" s="109"/>
      <c r="T148" s="109"/>
      <c r="U148" s="109"/>
      <c r="V148" s="109"/>
      <c r="W148" s="109"/>
      <c r="X148" s="109"/>
      <c r="Y148" s="109"/>
      <c r="Z148" s="109"/>
      <c r="AA148" s="109"/>
      <c r="AB148" s="109"/>
      <c r="AC148" s="109"/>
      <c r="AD148" s="109"/>
      <c r="AE148" s="109"/>
      <c r="AF148" s="109"/>
      <c r="AG148" s="109"/>
      <c r="AH148" s="109"/>
      <c r="AI148" s="109"/>
      <c r="AJ148" s="109"/>
      <c r="AK148" s="109"/>
      <c r="AL148" s="109"/>
      <c r="AM148" s="109"/>
      <c r="AN148" s="109"/>
      <c r="AO148" s="109"/>
      <c r="AP148" s="109"/>
      <c r="AQ148" s="109"/>
      <c r="AR148" s="109"/>
      <c r="AS148" s="109"/>
      <c r="AT148" s="109"/>
      <c r="AU148" s="109"/>
      <c r="AV148" s="109"/>
      <c r="AW148" s="109"/>
      <c r="AX148" s="109"/>
      <c r="AY148" s="109"/>
      <c r="AZ148" s="109"/>
      <c r="BA148" s="109"/>
      <c r="BB148" s="109"/>
      <c r="BC148" s="109"/>
      <c r="BD148" s="109"/>
      <c r="BE148" s="109"/>
      <c r="BF148" s="109"/>
      <c r="BG148" s="109"/>
      <c r="BH148" s="109"/>
      <c r="BI148" s="109"/>
      <c r="BJ148" s="109"/>
      <c r="BK148" s="109"/>
      <c r="BL148" s="109"/>
      <c r="BM148" s="109"/>
      <c r="BN148" s="109"/>
      <c r="BO148" s="109"/>
      <c r="BP148" s="109"/>
      <c r="BQ148" s="109"/>
      <c r="BR148" s="109"/>
      <c r="BS148" s="109"/>
      <c r="BT148" s="109"/>
      <c r="BU148" s="109"/>
      <c r="BV148" s="109"/>
      <c r="BW148" s="109"/>
      <c r="BX148" s="109"/>
      <c r="BY148" s="109"/>
      <c r="BZ148" s="109"/>
      <c r="CA148" s="109"/>
      <c r="CB148" s="109"/>
      <c r="CC148" s="109"/>
      <c r="CD148" s="109"/>
      <c r="CE148" s="109"/>
      <c r="CF148" s="109"/>
      <c r="CG148" s="109"/>
      <c r="CH148" s="109"/>
      <c r="CI148" s="109"/>
      <c r="CJ148" s="109"/>
      <c r="CK148" s="109"/>
      <c r="CL148" s="109"/>
      <c r="CM148" s="109"/>
      <c r="CN148" s="109"/>
      <c r="CO148" s="109"/>
      <c r="CP148" s="109"/>
      <c r="CQ148" s="110"/>
    </row>
    <row r="149" spans="1:95" ht="15.5" outlineLevel="1" x14ac:dyDescent="0.35">
      <c r="A149" s="108"/>
      <c r="B149" s="108"/>
      <c r="C149" s="108"/>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1"/>
      <c r="AR149" s="111"/>
      <c r="AS149" s="111"/>
      <c r="AT149" s="111"/>
      <c r="AU149" s="111"/>
      <c r="AV149" s="111"/>
      <c r="AW149" s="111"/>
      <c r="AX149" s="111"/>
      <c r="AY149" s="111"/>
      <c r="AZ149" s="111"/>
      <c r="BA149" s="111"/>
      <c r="BB149" s="111"/>
      <c r="BC149" s="111"/>
      <c r="BD149" s="111"/>
      <c r="BE149" s="111"/>
      <c r="BF149" s="111"/>
      <c r="BG149" s="111"/>
      <c r="BH149" s="111"/>
      <c r="BI149" s="111"/>
      <c r="BJ149" s="111"/>
      <c r="BK149" s="111"/>
      <c r="BL149" s="111"/>
      <c r="BM149" s="111"/>
      <c r="BN149" s="111"/>
      <c r="BO149" s="111"/>
      <c r="BP149" s="111"/>
      <c r="BQ149" s="111"/>
      <c r="BR149" s="111"/>
      <c r="BS149" s="111"/>
      <c r="BT149" s="111"/>
      <c r="BU149" s="111"/>
      <c r="BV149" s="111"/>
      <c r="BW149" s="111"/>
      <c r="BX149" s="111"/>
      <c r="BY149" s="111"/>
      <c r="BZ149" s="111"/>
      <c r="CA149" s="111"/>
      <c r="CB149" s="111"/>
      <c r="CC149" s="111"/>
      <c r="CD149" s="111"/>
      <c r="CE149" s="111"/>
      <c r="CF149" s="111"/>
      <c r="CG149" s="111"/>
      <c r="CH149" s="111"/>
      <c r="CI149" s="111"/>
      <c r="CJ149" s="111"/>
      <c r="CK149" s="111"/>
      <c r="CL149" s="111"/>
      <c r="CM149" s="111"/>
      <c r="CN149" s="111"/>
      <c r="CO149" s="111"/>
      <c r="CP149" s="111"/>
      <c r="CQ149" s="112"/>
    </row>
    <row r="150" spans="1:95" ht="15.5" outlineLevel="1" x14ac:dyDescent="0.35">
      <c r="A150" s="108"/>
      <c r="B150" s="108"/>
      <c r="C150" s="108"/>
      <c r="D150" s="83"/>
      <c r="E150" s="83"/>
      <c r="F150" s="83"/>
      <c r="G150" s="83"/>
      <c r="H150" s="83"/>
      <c r="I150" s="83"/>
      <c r="J150" s="83"/>
      <c r="K150" s="83"/>
      <c r="L150" s="83"/>
      <c r="M150" s="83">
        <v>2019</v>
      </c>
      <c r="N150" s="83">
        <v>2020</v>
      </c>
      <c r="O150" s="83">
        <v>2021</v>
      </c>
      <c r="P150" s="83">
        <v>2022</v>
      </c>
      <c r="Q150" s="83">
        <v>2023</v>
      </c>
      <c r="R150" s="83">
        <v>2024</v>
      </c>
      <c r="S150" s="83">
        <v>2025</v>
      </c>
      <c r="T150" s="83">
        <v>2026</v>
      </c>
      <c r="U150" s="83">
        <v>2027</v>
      </c>
      <c r="V150" s="83">
        <v>2028</v>
      </c>
      <c r="W150" s="83">
        <v>2029</v>
      </c>
      <c r="X150" s="83">
        <v>2030</v>
      </c>
      <c r="Y150" s="83">
        <v>2031</v>
      </c>
      <c r="Z150" s="83">
        <v>2032</v>
      </c>
      <c r="AA150" s="83">
        <v>2033</v>
      </c>
      <c r="AB150" s="83">
        <v>2034</v>
      </c>
      <c r="AC150" s="83">
        <v>2035</v>
      </c>
      <c r="AD150" s="83">
        <v>2036</v>
      </c>
      <c r="AE150" s="83">
        <v>2037</v>
      </c>
      <c r="AF150" s="83">
        <v>2038</v>
      </c>
      <c r="AG150" s="83">
        <v>2039</v>
      </c>
      <c r="AH150" s="83">
        <v>2040</v>
      </c>
      <c r="AI150" s="83">
        <v>2041</v>
      </c>
      <c r="AJ150" s="83">
        <v>2042</v>
      </c>
      <c r="AK150" s="83">
        <v>2043</v>
      </c>
      <c r="AL150" s="83">
        <v>2044</v>
      </c>
      <c r="AM150" s="83">
        <v>2045</v>
      </c>
      <c r="AN150" s="83">
        <v>2046</v>
      </c>
      <c r="AO150" s="83">
        <v>2047</v>
      </c>
      <c r="AP150" s="83">
        <v>2048</v>
      </c>
      <c r="AQ150" s="83">
        <v>2049</v>
      </c>
      <c r="AR150" s="83">
        <v>2050</v>
      </c>
      <c r="AS150" s="83">
        <v>2051</v>
      </c>
      <c r="AT150" s="83">
        <v>2052</v>
      </c>
      <c r="AU150" s="83">
        <v>2053</v>
      </c>
      <c r="AV150" s="83">
        <v>2054</v>
      </c>
      <c r="AW150" s="83">
        <v>2055</v>
      </c>
      <c r="AX150" s="83">
        <v>2056</v>
      </c>
      <c r="AY150" s="83">
        <v>2057</v>
      </c>
      <c r="AZ150" s="83">
        <v>2058</v>
      </c>
      <c r="BA150" s="83">
        <v>2059</v>
      </c>
      <c r="BB150" s="83">
        <v>2060</v>
      </c>
      <c r="BC150" s="83">
        <v>2061</v>
      </c>
      <c r="BD150" s="83">
        <v>2062</v>
      </c>
      <c r="BE150" s="83">
        <v>2063</v>
      </c>
      <c r="BF150" s="83">
        <v>2064</v>
      </c>
      <c r="BG150" s="83">
        <v>2065</v>
      </c>
      <c r="BH150" s="83">
        <v>2066</v>
      </c>
      <c r="BI150" s="83">
        <v>2067</v>
      </c>
      <c r="BJ150" s="83">
        <v>2068</v>
      </c>
      <c r="BK150" s="83">
        <v>2069</v>
      </c>
      <c r="BL150" s="83">
        <v>2070</v>
      </c>
      <c r="BM150" s="83">
        <v>2071</v>
      </c>
      <c r="BN150" s="83">
        <v>2072</v>
      </c>
      <c r="BO150" s="83">
        <v>2073</v>
      </c>
      <c r="BP150" s="83">
        <v>2074</v>
      </c>
      <c r="BQ150" s="83">
        <v>2075</v>
      </c>
      <c r="BR150" s="83">
        <v>2076</v>
      </c>
      <c r="BS150" s="83">
        <v>2077</v>
      </c>
      <c r="BT150" s="83">
        <v>2078</v>
      </c>
      <c r="BU150" s="83">
        <v>2079</v>
      </c>
      <c r="BV150" s="83">
        <v>2080</v>
      </c>
      <c r="BW150" s="83">
        <v>2081</v>
      </c>
      <c r="BX150" s="83">
        <v>2082</v>
      </c>
      <c r="BY150" s="83">
        <v>2083</v>
      </c>
      <c r="BZ150" s="83">
        <v>2084</v>
      </c>
      <c r="CA150" s="83">
        <v>2085</v>
      </c>
      <c r="CB150" s="83">
        <v>2086</v>
      </c>
      <c r="CC150" s="83">
        <v>2087</v>
      </c>
      <c r="CD150" s="83">
        <v>2088</v>
      </c>
      <c r="CE150" s="83">
        <v>2089</v>
      </c>
      <c r="CF150" s="83">
        <v>2090</v>
      </c>
      <c r="CG150" s="83">
        <v>2091</v>
      </c>
      <c r="CH150" s="83">
        <v>2092</v>
      </c>
      <c r="CI150" s="83">
        <v>2093</v>
      </c>
      <c r="CJ150" s="83">
        <v>2094</v>
      </c>
      <c r="CK150" s="83">
        <v>2095</v>
      </c>
      <c r="CL150" s="83">
        <v>2096</v>
      </c>
      <c r="CM150" s="83">
        <v>2097</v>
      </c>
      <c r="CN150" s="83">
        <v>2098</v>
      </c>
      <c r="CO150" s="83">
        <v>2099</v>
      </c>
      <c r="CP150" s="83">
        <v>2100</v>
      </c>
      <c r="CQ150" s="112"/>
    </row>
    <row r="151" spans="1:95" ht="15.5" outlineLevel="1" x14ac:dyDescent="0.35">
      <c r="A151" s="108"/>
      <c r="B151" s="158" t="s">
        <v>16270</v>
      </c>
      <c r="C151" s="108"/>
      <c r="D151" s="181"/>
      <c r="E151" s="181"/>
      <c r="F151" s="181"/>
      <c r="G151" s="181"/>
      <c r="H151" s="181"/>
      <c r="I151" s="181"/>
      <c r="J151" s="181"/>
      <c r="K151" s="181"/>
      <c r="L151" s="181"/>
      <c r="M151" s="181">
        <f>Exceedance_without</f>
        <v>0</v>
      </c>
      <c r="N151" s="181">
        <f>Exceedance_without</f>
        <v>0</v>
      </c>
      <c r="O151" s="181">
        <f t="shared" ref="O151:AI151" si="116">Exceedance_without</f>
        <v>0</v>
      </c>
      <c r="P151" s="181">
        <f t="shared" si="116"/>
        <v>0</v>
      </c>
      <c r="Q151" s="181">
        <f t="shared" si="116"/>
        <v>0</v>
      </c>
      <c r="R151" s="181">
        <f t="shared" si="116"/>
        <v>0</v>
      </c>
      <c r="S151" s="181">
        <f t="shared" si="116"/>
        <v>0</v>
      </c>
      <c r="T151" s="181">
        <f t="shared" si="116"/>
        <v>0</v>
      </c>
      <c r="U151" s="181">
        <f t="shared" si="116"/>
        <v>0</v>
      </c>
      <c r="V151" s="181">
        <f t="shared" si="116"/>
        <v>0</v>
      </c>
      <c r="W151" s="181">
        <f t="shared" si="116"/>
        <v>0</v>
      </c>
      <c r="X151" s="181">
        <f t="shared" si="116"/>
        <v>0</v>
      </c>
      <c r="Y151" s="181">
        <f t="shared" si="116"/>
        <v>0</v>
      </c>
      <c r="Z151" s="181">
        <f t="shared" si="116"/>
        <v>0</v>
      </c>
      <c r="AA151" s="181">
        <f t="shared" si="116"/>
        <v>0</v>
      </c>
      <c r="AB151" s="181">
        <f t="shared" si="116"/>
        <v>0</v>
      </c>
      <c r="AC151" s="181">
        <f t="shared" si="116"/>
        <v>0</v>
      </c>
      <c r="AD151" s="181">
        <f t="shared" si="116"/>
        <v>0</v>
      </c>
      <c r="AE151" s="181">
        <f t="shared" si="116"/>
        <v>0</v>
      </c>
      <c r="AF151" s="181">
        <f t="shared" si="116"/>
        <v>0</v>
      </c>
      <c r="AG151" s="181">
        <f t="shared" si="116"/>
        <v>0</v>
      </c>
      <c r="AH151" s="181">
        <f t="shared" si="116"/>
        <v>0</v>
      </c>
      <c r="AI151" s="181">
        <f t="shared" si="116"/>
        <v>0</v>
      </c>
      <c r="AJ151" s="181">
        <f t="shared" ref="AJ151:BO151" si="117">Exceedance_without</f>
        <v>0</v>
      </c>
      <c r="AK151" s="181">
        <f t="shared" si="117"/>
        <v>0</v>
      </c>
      <c r="AL151" s="181">
        <f t="shared" si="117"/>
        <v>0</v>
      </c>
      <c r="AM151" s="181">
        <f t="shared" si="117"/>
        <v>0</v>
      </c>
      <c r="AN151" s="181">
        <f t="shared" si="117"/>
        <v>0</v>
      </c>
      <c r="AO151" s="181">
        <f t="shared" si="117"/>
        <v>0</v>
      </c>
      <c r="AP151" s="181">
        <f t="shared" si="117"/>
        <v>0</v>
      </c>
      <c r="AQ151" s="181">
        <f t="shared" si="117"/>
        <v>0</v>
      </c>
      <c r="AR151" s="181">
        <f t="shared" si="117"/>
        <v>0</v>
      </c>
      <c r="AS151" s="181">
        <f t="shared" si="117"/>
        <v>0</v>
      </c>
      <c r="AT151" s="181">
        <f t="shared" si="117"/>
        <v>0</v>
      </c>
      <c r="AU151" s="181">
        <f t="shared" si="117"/>
        <v>0</v>
      </c>
      <c r="AV151" s="181">
        <f t="shared" si="117"/>
        <v>0</v>
      </c>
      <c r="AW151" s="181">
        <f t="shared" si="117"/>
        <v>0</v>
      </c>
      <c r="AX151" s="181">
        <f t="shared" si="117"/>
        <v>0</v>
      </c>
      <c r="AY151" s="181">
        <f t="shared" si="117"/>
        <v>0</v>
      </c>
      <c r="AZ151" s="181">
        <f t="shared" si="117"/>
        <v>0</v>
      </c>
      <c r="BA151" s="181">
        <f t="shared" si="117"/>
        <v>0</v>
      </c>
      <c r="BB151" s="181">
        <f t="shared" si="117"/>
        <v>0</v>
      </c>
      <c r="BC151" s="181">
        <f t="shared" si="117"/>
        <v>0</v>
      </c>
      <c r="BD151" s="181">
        <f t="shared" si="117"/>
        <v>0</v>
      </c>
      <c r="BE151" s="181">
        <f t="shared" si="117"/>
        <v>0</v>
      </c>
      <c r="BF151" s="181">
        <f t="shared" si="117"/>
        <v>0</v>
      </c>
      <c r="BG151" s="181">
        <f t="shared" si="117"/>
        <v>0</v>
      </c>
      <c r="BH151" s="181">
        <f t="shared" si="117"/>
        <v>0</v>
      </c>
      <c r="BI151" s="181">
        <f t="shared" si="117"/>
        <v>0</v>
      </c>
      <c r="BJ151" s="181">
        <f t="shared" si="117"/>
        <v>0</v>
      </c>
      <c r="BK151" s="181">
        <f t="shared" si="117"/>
        <v>0</v>
      </c>
      <c r="BL151" s="181">
        <f t="shared" si="117"/>
        <v>0</v>
      </c>
      <c r="BM151" s="181">
        <f t="shared" si="117"/>
        <v>0</v>
      </c>
      <c r="BN151" s="181">
        <f t="shared" si="117"/>
        <v>0</v>
      </c>
      <c r="BO151" s="181">
        <f t="shared" si="117"/>
        <v>0</v>
      </c>
      <c r="BP151" s="181">
        <f t="shared" ref="BP151:CP151" si="118">Exceedance_without</f>
        <v>0</v>
      </c>
      <c r="BQ151" s="181">
        <f t="shared" si="118"/>
        <v>0</v>
      </c>
      <c r="BR151" s="181">
        <f t="shared" si="118"/>
        <v>0</v>
      </c>
      <c r="BS151" s="181">
        <f t="shared" si="118"/>
        <v>0</v>
      </c>
      <c r="BT151" s="181">
        <f t="shared" si="118"/>
        <v>0</v>
      </c>
      <c r="BU151" s="181">
        <f t="shared" si="118"/>
        <v>0</v>
      </c>
      <c r="BV151" s="181">
        <f t="shared" si="118"/>
        <v>0</v>
      </c>
      <c r="BW151" s="181">
        <f t="shared" si="118"/>
        <v>0</v>
      </c>
      <c r="BX151" s="181">
        <f t="shared" si="118"/>
        <v>0</v>
      </c>
      <c r="BY151" s="181">
        <f t="shared" si="118"/>
        <v>0</v>
      </c>
      <c r="BZ151" s="181">
        <f t="shared" si="118"/>
        <v>0</v>
      </c>
      <c r="CA151" s="181">
        <f t="shared" si="118"/>
        <v>0</v>
      </c>
      <c r="CB151" s="181">
        <f t="shared" si="118"/>
        <v>0</v>
      </c>
      <c r="CC151" s="181">
        <f t="shared" si="118"/>
        <v>0</v>
      </c>
      <c r="CD151" s="181">
        <f t="shared" si="118"/>
        <v>0</v>
      </c>
      <c r="CE151" s="181">
        <f t="shared" si="118"/>
        <v>0</v>
      </c>
      <c r="CF151" s="181">
        <f t="shared" si="118"/>
        <v>0</v>
      </c>
      <c r="CG151" s="181">
        <f t="shared" si="118"/>
        <v>0</v>
      </c>
      <c r="CH151" s="181">
        <f t="shared" si="118"/>
        <v>0</v>
      </c>
      <c r="CI151" s="181">
        <f t="shared" si="118"/>
        <v>0</v>
      </c>
      <c r="CJ151" s="181">
        <f t="shared" si="118"/>
        <v>0</v>
      </c>
      <c r="CK151" s="181">
        <f t="shared" si="118"/>
        <v>0</v>
      </c>
      <c r="CL151" s="181">
        <f t="shared" si="118"/>
        <v>0</v>
      </c>
      <c r="CM151" s="181">
        <f t="shared" si="118"/>
        <v>0</v>
      </c>
      <c r="CN151" s="181">
        <f t="shared" si="118"/>
        <v>0</v>
      </c>
      <c r="CO151" s="181">
        <f t="shared" si="118"/>
        <v>0</v>
      </c>
      <c r="CP151" s="181">
        <f t="shared" si="118"/>
        <v>0</v>
      </c>
      <c r="CQ151" s="79" t="s">
        <v>16502</v>
      </c>
    </row>
    <row r="152" spans="1:95" ht="15.5" outlineLevel="1" x14ac:dyDescent="0.35">
      <c r="A152" s="108"/>
      <c r="B152" s="158" t="s">
        <v>16272</v>
      </c>
      <c r="C152" s="108"/>
      <c r="D152" s="181"/>
      <c r="E152" s="181"/>
      <c r="F152" s="181"/>
      <c r="G152" s="181"/>
      <c r="H152" s="181"/>
      <c r="I152" s="181"/>
      <c r="J152" s="181"/>
      <c r="K152" s="181"/>
      <c r="L152" s="181"/>
      <c r="M152" s="181">
        <f>Exceedance_with</f>
        <v>0</v>
      </c>
      <c r="N152" s="181">
        <f>Exceedance_with</f>
        <v>0</v>
      </c>
      <c r="O152" s="181">
        <f t="shared" ref="O152:AI152" si="119">Exceedance_with</f>
        <v>0</v>
      </c>
      <c r="P152" s="181">
        <f t="shared" si="119"/>
        <v>0</v>
      </c>
      <c r="Q152" s="181">
        <f t="shared" si="119"/>
        <v>0</v>
      </c>
      <c r="R152" s="181">
        <f t="shared" si="119"/>
        <v>0</v>
      </c>
      <c r="S152" s="181">
        <f t="shared" si="119"/>
        <v>0</v>
      </c>
      <c r="T152" s="181">
        <f t="shared" si="119"/>
        <v>0</v>
      </c>
      <c r="U152" s="181">
        <f t="shared" si="119"/>
        <v>0</v>
      </c>
      <c r="V152" s="181">
        <f t="shared" si="119"/>
        <v>0</v>
      </c>
      <c r="W152" s="181">
        <f t="shared" si="119"/>
        <v>0</v>
      </c>
      <c r="X152" s="181">
        <f t="shared" si="119"/>
        <v>0</v>
      </c>
      <c r="Y152" s="181">
        <f t="shared" si="119"/>
        <v>0</v>
      </c>
      <c r="Z152" s="181">
        <f t="shared" si="119"/>
        <v>0</v>
      </c>
      <c r="AA152" s="181">
        <f t="shared" si="119"/>
        <v>0</v>
      </c>
      <c r="AB152" s="181">
        <f t="shared" si="119"/>
        <v>0</v>
      </c>
      <c r="AC152" s="181">
        <f t="shared" si="119"/>
        <v>0</v>
      </c>
      <c r="AD152" s="181">
        <f t="shared" si="119"/>
        <v>0</v>
      </c>
      <c r="AE152" s="181">
        <f t="shared" si="119"/>
        <v>0</v>
      </c>
      <c r="AF152" s="181">
        <f t="shared" si="119"/>
        <v>0</v>
      </c>
      <c r="AG152" s="181">
        <f t="shared" si="119"/>
        <v>0</v>
      </c>
      <c r="AH152" s="181">
        <f t="shared" si="119"/>
        <v>0</v>
      </c>
      <c r="AI152" s="181">
        <f t="shared" si="119"/>
        <v>0</v>
      </c>
      <c r="AJ152" s="181">
        <f t="shared" ref="AJ152:BO152" si="120">Exceedance_with</f>
        <v>0</v>
      </c>
      <c r="AK152" s="181">
        <f t="shared" si="120"/>
        <v>0</v>
      </c>
      <c r="AL152" s="181">
        <f t="shared" si="120"/>
        <v>0</v>
      </c>
      <c r="AM152" s="181">
        <f t="shared" si="120"/>
        <v>0</v>
      </c>
      <c r="AN152" s="181">
        <f t="shared" si="120"/>
        <v>0</v>
      </c>
      <c r="AO152" s="181">
        <f t="shared" si="120"/>
        <v>0</v>
      </c>
      <c r="AP152" s="181">
        <f t="shared" si="120"/>
        <v>0</v>
      </c>
      <c r="AQ152" s="181">
        <f t="shared" si="120"/>
        <v>0</v>
      </c>
      <c r="AR152" s="181">
        <f t="shared" si="120"/>
        <v>0</v>
      </c>
      <c r="AS152" s="181">
        <f t="shared" si="120"/>
        <v>0</v>
      </c>
      <c r="AT152" s="181">
        <f t="shared" si="120"/>
        <v>0</v>
      </c>
      <c r="AU152" s="181">
        <f t="shared" si="120"/>
        <v>0</v>
      </c>
      <c r="AV152" s="181">
        <f t="shared" si="120"/>
        <v>0</v>
      </c>
      <c r="AW152" s="181">
        <f t="shared" si="120"/>
        <v>0</v>
      </c>
      <c r="AX152" s="181">
        <f t="shared" si="120"/>
        <v>0</v>
      </c>
      <c r="AY152" s="181">
        <f t="shared" si="120"/>
        <v>0</v>
      </c>
      <c r="AZ152" s="181">
        <f t="shared" si="120"/>
        <v>0</v>
      </c>
      <c r="BA152" s="181">
        <f t="shared" si="120"/>
        <v>0</v>
      </c>
      <c r="BB152" s="181">
        <f t="shared" si="120"/>
        <v>0</v>
      </c>
      <c r="BC152" s="181">
        <f t="shared" si="120"/>
        <v>0</v>
      </c>
      <c r="BD152" s="181">
        <f t="shared" si="120"/>
        <v>0</v>
      </c>
      <c r="BE152" s="181">
        <f t="shared" si="120"/>
        <v>0</v>
      </c>
      <c r="BF152" s="181">
        <f t="shared" si="120"/>
        <v>0</v>
      </c>
      <c r="BG152" s="181">
        <f t="shared" si="120"/>
        <v>0</v>
      </c>
      <c r="BH152" s="181">
        <f t="shared" si="120"/>
        <v>0</v>
      </c>
      <c r="BI152" s="181">
        <f t="shared" si="120"/>
        <v>0</v>
      </c>
      <c r="BJ152" s="181">
        <f t="shared" si="120"/>
        <v>0</v>
      </c>
      <c r="BK152" s="181">
        <f t="shared" si="120"/>
        <v>0</v>
      </c>
      <c r="BL152" s="181">
        <f t="shared" si="120"/>
        <v>0</v>
      </c>
      <c r="BM152" s="181">
        <f t="shared" si="120"/>
        <v>0</v>
      </c>
      <c r="BN152" s="181">
        <f t="shared" si="120"/>
        <v>0</v>
      </c>
      <c r="BO152" s="181">
        <f t="shared" si="120"/>
        <v>0</v>
      </c>
      <c r="BP152" s="181">
        <f t="shared" ref="BP152:CP152" si="121">Exceedance_with</f>
        <v>0</v>
      </c>
      <c r="BQ152" s="181">
        <f t="shared" si="121"/>
        <v>0</v>
      </c>
      <c r="BR152" s="181">
        <f t="shared" si="121"/>
        <v>0</v>
      </c>
      <c r="BS152" s="181">
        <f t="shared" si="121"/>
        <v>0</v>
      </c>
      <c r="BT152" s="181">
        <f t="shared" si="121"/>
        <v>0</v>
      </c>
      <c r="BU152" s="181">
        <f t="shared" si="121"/>
        <v>0</v>
      </c>
      <c r="BV152" s="181">
        <f t="shared" si="121"/>
        <v>0</v>
      </c>
      <c r="BW152" s="181">
        <f t="shared" si="121"/>
        <v>0</v>
      </c>
      <c r="BX152" s="181">
        <f t="shared" si="121"/>
        <v>0</v>
      </c>
      <c r="BY152" s="181">
        <f t="shared" si="121"/>
        <v>0</v>
      </c>
      <c r="BZ152" s="181">
        <f t="shared" si="121"/>
        <v>0</v>
      </c>
      <c r="CA152" s="181">
        <f t="shared" si="121"/>
        <v>0</v>
      </c>
      <c r="CB152" s="181">
        <f t="shared" si="121"/>
        <v>0</v>
      </c>
      <c r="CC152" s="181">
        <f t="shared" si="121"/>
        <v>0</v>
      </c>
      <c r="CD152" s="181">
        <f t="shared" si="121"/>
        <v>0</v>
      </c>
      <c r="CE152" s="181">
        <f t="shared" si="121"/>
        <v>0</v>
      </c>
      <c r="CF152" s="181">
        <f t="shared" si="121"/>
        <v>0</v>
      </c>
      <c r="CG152" s="181">
        <f t="shared" si="121"/>
        <v>0</v>
      </c>
      <c r="CH152" s="181">
        <f t="shared" si="121"/>
        <v>0</v>
      </c>
      <c r="CI152" s="181">
        <f t="shared" si="121"/>
        <v>0</v>
      </c>
      <c r="CJ152" s="181">
        <f t="shared" si="121"/>
        <v>0</v>
      </c>
      <c r="CK152" s="181">
        <f t="shared" si="121"/>
        <v>0</v>
      </c>
      <c r="CL152" s="181">
        <f t="shared" si="121"/>
        <v>0</v>
      </c>
      <c r="CM152" s="181">
        <f t="shared" si="121"/>
        <v>0</v>
      </c>
      <c r="CN152" s="181">
        <f t="shared" si="121"/>
        <v>0</v>
      </c>
      <c r="CO152" s="181">
        <f t="shared" si="121"/>
        <v>0</v>
      </c>
      <c r="CP152" s="181">
        <f t="shared" si="121"/>
        <v>0</v>
      </c>
      <c r="CQ152" s="79" t="s">
        <v>16503</v>
      </c>
    </row>
    <row r="153" spans="1:95" ht="15.5" outlineLevel="1" x14ac:dyDescent="0.35">
      <c r="A153" s="108"/>
      <c r="B153" s="158" t="s">
        <v>16504</v>
      </c>
      <c r="C153" s="108"/>
      <c r="D153" s="181"/>
      <c r="E153" s="181"/>
      <c r="F153" s="181"/>
      <c r="G153" s="181"/>
      <c r="H153" s="181"/>
      <c r="I153" s="181"/>
      <c r="J153" s="181"/>
      <c r="K153" s="181"/>
      <c r="L153" s="181"/>
      <c r="M153" s="181">
        <f t="shared" ref="M153:AI153" si="122">Exceedance_difference</f>
        <v>0</v>
      </c>
      <c r="N153" s="181">
        <f>Exceedance_difference</f>
        <v>0</v>
      </c>
      <c r="O153" s="181">
        <f t="shared" si="122"/>
        <v>0</v>
      </c>
      <c r="P153" s="181">
        <f t="shared" si="122"/>
        <v>0</v>
      </c>
      <c r="Q153" s="181">
        <f t="shared" si="122"/>
        <v>0</v>
      </c>
      <c r="R153" s="181">
        <f t="shared" si="122"/>
        <v>0</v>
      </c>
      <c r="S153" s="181">
        <f t="shared" si="122"/>
        <v>0</v>
      </c>
      <c r="T153" s="181">
        <f t="shared" si="122"/>
        <v>0</v>
      </c>
      <c r="U153" s="181">
        <f t="shared" si="122"/>
        <v>0</v>
      </c>
      <c r="V153" s="181">
        <f t="shared" si="122"/>
        <v>0</v>
      </c>
      <c r="W153" s="181">
        <f t="shared" si="122"/>
        <v>0</v>
      </c>
      <c r="X153" s="181">
        <f t="shared" si="122"/>
        <v>0</v>
      </c>
      <c r="Y153" s="181">
        <f t="shared" si="122"/>
        <v>0</v>
      </c>
      <c r="Z153" s="181">
        <f t="shared" si="122"/>
        <v>0</v>
      </c>
      <c r="AA153" s="181">
        <f t="shared" si="122"/>
        <v>0</v>
      </c>
      <c r="AB153" s="181">
        <f t="shared" si="122"/>
        <v>0</v>
      </c>
      <c r="AC153" s="181">
        <f t="shared" si="122"/>
        <v>0</v>
      </c>
      <c r="AD153" s="181">
        <f t="shared" si="122"/>
        <v>0</v>
      </c>
      <c r="AE153" s="181">
        <f t="shared" si="122"/>
        <v>0</v>
      </c>
      <c r="AF153" s="181">
        <f t="shared" si="122"/>
        <v>0</v>
      </c>
      <c r="AG153" s="181">
        <f t="shared" si="122"/>
        <v>0</v>
      </c>
      <c r="AH153" s="181">
        <f t="shared" si="122"/>
        <v>0</v>
      </c>
      <c r="AI153" s="181">
        <f t="shared" si="122"/>
        <v>0</v>
      </c>
      <c r="AJ153" s="181">
        <f t="shared" ref="AJ153:BO153" si="123">Exceedance_difference</f>
        <v>0</v>
      </c>
      <c r="AK153" s="181">
        <f t="shared" si="123"/>
        <v>0</v>
      </c>
      <c r="AL153" s="181">
        <f t="shared" si="123"/>
        <v>0</v>
      </c>
      <c r="AM153" s="181">
        <f t="shared" si="123"/>
        <v>0</v>
      </c>
      <c r="AN153" s="181">
        <f t="shared" si="123"/>
        <v>0</v>
      </c>
      <c r="AO153" s="181">
        <f t="shared" si="123"/>
        <v>0</v>
      </c>
      <c r="AP153" s="181">
        <f t="shared" si="123"/>
        <v>0</v>
      </c>
      <c r="AQ153" s="181">
        <f t="shared" si="123"/>
        <v>0</v>
      </c>
      <c r="AR153" s="181">
        <f t="shared" si="123"/>
        <v>0</v>
      </c>
      <c r="AS153" s="181">
        <f t="shared" si="123"/>
        <v>0</v>
      </c>
      <c r="AT153" s="181">
        <f t="shared" si="123"/>
        <v>0</v>
      </c>
      <c r="AU153" s="181">
        <f t="shared" si="123"/>
        <v>0</v>
      </c>
      <c r="AV153" s="181">
        <f t="shared" si="123"/>
        <v>0</v>
      </c>
      <c r="AW153" s="181">
        <f t="shared" si="123"/>
        <v>0</v>
      </c>
      <c r="AX153" s="181">
        <f t="shared" si="123"/>
        <v>0</v>
      </c>
      <c r="AY153" s="181">
        <f t="shared" si="123"/>
        <v>0</v>
      </c>
      <c r="AZ153" s="181">
        <f t="shared" si="123"/>
        <v>0</v>
      </c>
      <c r="BA153" s="181">
        <f t="shared" si="123"/>
        <v>0</v>
      </c>
      <c r="BB153" s="181">
        <f t="shared" si="123"/>
        <v>0</v>
      </c>
      <c r="BC153" s="181">
        <f t="shared" si="123"/>
        <v>0</v>
      </c>
      <c r="BD153" s="181">
        <f t="shared" si="123"/>
        <v>0</v>
      </c>
      <c r="BE153" s="181">
        <f t="shared" si="123"/>
        <v>0</v>
      </c>
      <c r="BF153" s="181">
        <f t="shared" si="123"/>
        <v>0</v>
      </c>
      <c r="BG153" s="181">
        <f t="shared" si="123"/>
        <v>0</v>
      </c>
      <c r="BH153" s="181">
        <f t="shared" si="123"/>
        <v>0</v>
      </c>
      <c r="BI153" s="181">
        <f t="shared" si="123"/>
        <v>0</v>
      </c>
      <c r="BJ153" s="181">
        <f t="shared" si="123"/>
        <v>0</v>
      </c>
      <c r="BK153" s="181">
        <f t="shared" si="123"/>
        <v>0</v>
      </c>
      <c r="BL153" s="181">
        <f t="shared" si="123"/>
        <v>0</v>
      </c>
      <c r="BM153" s="181">
        <f t="shared" si="123"/>
        <v>0</v>
      </c>
      <c r="BN153" s="181">
        <f t="shared" si="123"/>
        <v>0</v>
      </c>
      <c r="BO153" s="181">
        <f t="shared" si="123"/>
        <v>0</v>
      </c>
      <c r="BP153" s="181">
        <f t="shared" ref="BP153:CP153" si="124">Exceedance_difference</f>
        <v>0</v>
      </c>
      <c r="BQ153" s="181">
        <f t="shared" si="124"/>
        <v>0</v>
      </c>
      <c r="BR153" s="181">
        <f t="shared" si="124"/>
        <v>0</v>
      </c>
      <c r="BS153" s="181">
        <f t="shared" si="124"/>
        <v>0</v>
      </c>
      <c r="BT153" s="181">
        <f t="shared" si="124"/>
        <v>0</v>
      </c>
      <c r="BU153" s="181">
        <f t="shared" si="124"/>
        <v>0</v>
      </c>
      <c r="BV153" s="181">
        <f t="shared" si="124"/>
        <v>0</v>
      </c>
      <c r="BW153" s="181">
        <f t="shared" si="124"/>
        <v>0</v>
      </c>
      <c r="BX153" s="181">
        <f t="shared" si="124"/>
        <v>0</v>
      </c>
      <c r="BY153" s="181">
        <f t="shared" si="124"/>
        <v>0</v>
      </c>
      <c r="BZ153" s="181">
        <f t="shared" si="124"/>
        <v>0</v>
      </c>
      <c r="CA153" s="181">
        <f t="shared" si="124"/>
        <v>0</v>
      </c>
      <c r="CB153" s="181">
        <f t="shared" si="124"/>
        <v>0</v>
      </c>
      <c r="CC153" s="181">
        <f t="shared" si="124"/>
        <v>0</v>
      </c>
      <c r="CD153" s="181">
        <f t="shared" si="124"/>
        <v>0</v>
      </c>
      <c r="CE153" s="181">
        <f t="shared" si="124"/>
        <v>0</v>
      </c>
      <c r="CF153" s="181">
        <f t="shared" si="124"/>
        <v>0</v>
      </c>
      <c r="CG153" s="181">
        <f t="shared" si="124"/>
        <v>0</v>
      </c>
      <c r="CH153" s="181">
        <f t="shared" si="124"/>
        <v>0</v>
      </c>
      <c r="CI153" s="181">
        <f t="shared" si="124"/>
        <v>0</v>
      </c>
      <c r="CJ153" s="181">
        <f t="shared" si="124"/>
        <v>0</v>
      </c>
      <c r="CK153" s="181">
        <f t="shared" si="124"/>
        <v>0</v>
      </c>
      <c r="CL153" s="181">
        <f t="shared" si="124"/>
        <v>0</v>
      </c>
      <c r="CM153" s="181">
        <f t="shared" si="124"/>
        <v>0</v>
      </c>
      <c r="CN153" s="181">
        <f t="shared" si="124"/>
        <v>0</v>
      </c>
      <c r="CO153" s="181">
        <f t="shared" si="124"/>
        <v>0</v>
      </c>
      <c r="CP153" s="181">
        <f t="shared" si="124"/>
        <v>0</v>
      </c>
      <c r="CQ153" s="79" t="s">
        <v>16505</v>
      </c>
    </row>
    <row r="154" spans="1:95" ht="14.5" outlineLevel="1" x14ac:dyDescent="0.35">
      <c r="A154" s="158"/>
      <c r="B154" s="158"/>
      <c r="C154" s="158"/>
      <c r="D154" s="181"/>
      <c r="E154" s="181"/>
      <c r="F154" s="181"/>
      <c r="G154" s="181"/>
      <c r="H154" s="181"/>
      <c r="I154" s="181"/>
      <c r="J154" s="181"/>
      <c r="K154" s="181"/>
      <c r="L154" s="181"/>
      <c r="M154" s="181"/>
      <c r="N154" s="181"/>
      <c r="O154" s="181"/>
      <c r="P154" s="181"/>
      <c r="Q154" s="181"/>
      <c r="R154" s="181"/>
      <c r="S154" s="181"/>
      <c r="T154" s="181"/>
      <c r="U154" s="181"/>
      <c r="V154" s="181"/>
      <c r="W154" s="181"/>
      <c r="X154" s="181"/>
      <c r="Y154" s="181"/>
      <c r="Z154" s="181"/>
      <c r="AA154" s="181"/>
      <c r="AB154" s="181"/>
      <c r="AC154" s="181"/>
      <c r="AD154" s="181"/>
      <c r="AE154" s="181"/>
      <c r="AF154" s="181"/>
      <c r="AG154" s="181"/>
      <c r="AH154" s="181"/>
      <c r="AI154" s="181"/>
      <c r="AJ154" s="181"/>
      <c r="AK154" s="181"/>
      <c r="AL154" s="181"/>
      <c r="AM154" s="181"/>
      <c r="AN154" s="181"/>
      <c r="AO154" s="181"/>
      <c r="AP154" s="181"/>
      <c r="AQ154" s="181"/>
      <c r="AR154" s="181"/>
      <c r="AS154" s="181"/>
      <c r="AT154" s="181"/>
      <c r="AU154" s="181"/>
      <c r="AV154" s="181"/>
      <c r="AW154" s="181"/>
      <c r="AX154" s="181"/>
      <c r="AY154" s="181"/>
      <c r="AZ154" s="181"/>
      <c r="BA154" s="181"/>
      <c r="BB154" s="181"/>
      <c r="BC154" s="181"/>
      <c r="BD154" s="181"/>
      <c r="BE154" s="181"/>
      <c r="BF154" s="181"/>
      <c r="BG154" s="181"/>
      <c r="BH154" s="181"/>
      <c r="BI154" s="181"/>
      <c r="BJ154" s="181"/>
      <c r="BK154" s="181"/>
      <c r="BL154" s="181"/>
      <c r="BM154" s="181"/>
      <c r="BN154" s="181"/>
      <c r="BO154" s="181"/>
      <c r="BP154" s="181"/>
      <c r="BQ154" s="181"/>
      <c r="BR154" s="181"/>
      <c r="BS154" s="181"/>
      <c r="BT154" s="181"/>
      <c r="BU154" s="181"/>
      <c r="BV154" s="181"/>
      <c r="BW154" s="181"/>
      <c r="BX154" s="181"/>
      <c r="BY154" s="181"/>
      <c r="BZ154" s="181"/>
      <c r="CA154" s="181"/>
      <c r="CB154" s="181"/>
      <c r="CC154" s="181"/>
      <c r="CD154" s="181"/>
      <c r="CE154" s="181"/>
      <c r="CF154" s="181"/>
      <c r="CG154" s="181"/>
      <c r="CH154" s="181"/>
      <c r="CI154" s="181"/>
      <c r="CJ154" s="181"/>
      <c r="CK154" s="181"/>
      <c r="CL154" s="181"/>
      <c r="CM154" s="181"/>
      <c r="CN154" s="181"/>
      <c r="CO154" s="181"/>
      <c r="CP154" s="181"/>
      <c r="CQ154" s="79"/>
    </row>
    <row r="155" spans="1:95" ht="14.5" outlineLevel="1" x14ac:dyDescent="0.35">
      <c r="A155" s="158"/>
      <c r="B155" s="158" t="s">
        <v>16506</v>
      </c>
      <c r="C155" s="181">
        <f>HLOOKUP(Opening_year,NOx_exceedance_emission_table,2,0)</f>
        <v>0</v>
      </c>
      <c r="D155" s="101" t="s">
        <v>16507</v>
      </c>
      <c r="E155" s="181"/>
      <c r="F155" s="181"/>
      <c r="G155" s="181"/>
      <c r="H155" s="181"/>
      <c r="I155" s="181"/>
      <c r="J155" s="181"/>
      <c r="K155" s="181"/>
      <c r="L155" s="181"/>
      <c r="M155" s="181"/>
      <c r="N155" s="181"/>
      <c r="O155" s="181"/>
      <c r="P155" s="181"/>
      <c r="Q155" s="181"/>
      <c r="R155" s="181"/>
      <c r="S155" s="181"/>
      <c r="T155" s="181"/>
      <c r="U155" s="181"/>
      <c r="V155" s="181"/>
      <c r="W155" s="181"/>
      <c r="X155" s="181"/>
      <c r="Y155" s="181"/>
      <c r="Z155" s="181"/>
      <c r="AA155" s="181"/>
      <c r="AB155" s="181"/>
      <c r="AC155" s="181"/>
      <c r="AD155" s="18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1"/>
      <c r="AY155" s="181"/>
      <c r="AZ155" s="181"/>
      <c r="BA155" s="181"/>
      <c r="BB155" s="181"/>
      <c r="BC155" s="181"/>
      <c r="BD155" s="181"/>
      <c r="BE155" s="181"/>
      <c r="BF155" s="181"/>
      <c r="BG155" s="181"/>
      <c r="BH155" s="181"/>
      <c r="BI155" s="181"/>
      <c r="BJ155" s="181"/>
      <c r="BK155" s="181"/>
      <c r="BL155" s="181"/>
      <c r="BM155" s="181"/>
      <c r="BN155" s="181"/>
      <c r="BO155" s="181"/>
      <c r="BP155" s="181"/>
      <c r="BQ155" s="181"/>
      <c r="BR155" s="181"/>
      <c r="BS155" s="181"/>
      <c r="BT155" s="181"/>
      <c r="BU155" s="181"/>
      <c r="BV155" s="181"/>
      <c r="BW155" s="181"/>
      <c r="BX155" s="181"/>
      <c r="BY155" s="181"/>
      <c r="BZ155" s="181"/>
      <c r="CA155" s="181"/>
      <c r="CB155" s="181"/>
      <c r="CC155" s="181"/>
      <c r="CD155" s="181"/>
      <c r="CE155" s="181"/>
      <c r="CF155" s="181"/>
      <c r="CG155" s="181"/>
      <c r="CH155" s="181"/>
      <c r="CI155" s="181"/>
      <c r="CJ155" s="181"/>
      <c r="CK155" s="181"/>
      <c r="CL155" s="181"/>
      <c r="CM155" s="181"/>
      <c r="CN155" s="181"/>
      <c r="CO155" s="181"/>
      <c r="CP155" s="181"/>
      <c r="CQ155" s="79"/>
    </row>
    <row r="156" spans="1:95" ht="14.5" outlineLevel="1" x14ac:dyDescent="0.35">
      <c r="A156" s="158"/>
      <c r="B156" s="158" t="s">
        <v>16508</v>
      </c>
      <c r="C156" s="181">
        <f>HLOOKUP(Opening_year,NOx_exceedance_emission_table,3,0)</f>
        <v>0</v>
      </c>
      <c r="D156" s="101" t="s">
        <v>16509</v>
      </c>
      <c r="E156" s="181"/>
      <c r="F156" s="181"/>
      <c r="G156" s="181"/>
      <c r="H156" s="181"/>
      <c r="I156" s="181"/>
      <c r="J156" s="181"/>
      <c r="K156" s="181"/>
      <c r="L156" s="181"/>
      <c r="M156" s="181"/>
      <c r="N156" s="181"/>
      <c r="O156" s="181"/>
      <c r="P156" s="181"/>
      <c r="Q156" s="181"/>
      <c r="R156" s="181"/>
      <c r="S156" s="181"/>
      <c r="T156" s="181"/>
      <c r="U156" s="181"/>
      <c r="V156" s="181"/>
      <c r="W156" s="181"/>
      <c r="X156" s="181"/>
      <c r="Y156" s="181"/>
      <c r="Z156" s="181"/>
      <c r="AA156" s="181"/>
      <c r="AB156" s="181"/>
      <c r="AC156" s="181"/>
      <c r="AD156" s="181"/>
      <c r="AE156" s="181"/>
      <c r="AF156" s="181"/>
      <c r="AG156" s="181"/>
      <c r="AH156" s="181"/>
      <c r="AI156" s="181"/>
      <c r="AJ156" s="181"/>
      <c r="AK156" s="181"/>
      <c r="AL156" s="181"/>
      <c r="AM156" s="181"/>
      <c r="AN156" s="181"/>
      <c r="AO156" s="181"/>
      <c r="AP156" s="181"/>
      <c r="AQ156" s="181"/>
      <c r="AR156" s="181"/>
      <c r="AS156" s="181"/>
      <c r="AT156" s="181"/>
      <c r="AU156" s="181"/>
      <c r="AV156" s="181"/>
      <c r="AW156" s="181"/>
      <c r="AX156" s="181"/>
      <c r="AY156" s="181"/>
      <c r="AZ156" s="181"/>
      <c r="BA156" s="181"/>
      <c r="BB156" s="181"/>
      <c r="BC156" s="181"/>
      <c r="BD156" s="181"/>
      <c r="BE156" s="181"/>
      <c r="BF156" s="181"/>
      <c r="BG156" s="181"/>
      <c r="BH156" s="181"/>
      <c r="BI156" s="181"/>
      <c r="BJ156" s="181"/>
      <c r="BK156" s="181"/>
      <c r="BL156" s="181"/>
      <c r="BM156" s="181"/>
      <c r="BN156" s="181"/>
      <c r="BO156" s="181"/>
      <c r="BP156" s="181"/>
      <c r="BQ156" s="181"/>
      <c r="BR156" s="181"/>
      <c r="BS156" s="181"/>
      <c r="BT156" s="181"/>
      <c r="BU156" s="181"/>
      <c r="BV156" s="181"/>
      <c r="BW156" s="181"/>
      <c r="BX156" s="181"/>
      <c r="BY156" s="181"/>
      <c r="BZ156" s="181"/>
      <c r="CA156" s="181"/>
      <c r="CB156" s="181"/>
      <c r="CC156" s="181"/>
      <c r="CD156" s="181"/>
      <c r="CE156" s="181"/>
      <c r="CF156" s="181"/>
      <c r="CG156" s="181"/>
      <c r="CH156" s="181"/>
      <c r="CI156" s="181"/>
      <c r="CJ156" s="181"/>
      <c r="CK156" s="181"/>
      <c r="CL156" s="181"/>
      <c r="CM156" s="181"/>
      <c r="CN156" s="181"/>
      <c r="CO156" s="181"/>
      <c r="CP156" s="181"/>
      <c r="CQ156" s="79"/>
    </row>
    <row r="157" spans="1:95" ht="14.5" outlineLevel="1" x14ac:dyDescent="0.35">
      <c r="A157" s="158"/>
      <c r="B157" s="158" t="s">
        <v>16510</v>
      </c>
      <c r="C157" s="181">
        <f>With_scheme_opening_year_exceedance-Without_scheme_opening_year_exceedance</f>
        <v>0</v>
      </c>
      <c r="D157" s="101" t="s">
        <v>16511</v>
      </c>
      <c r="E157" s="181"/>
      <c r="F157" s="181"/>
      <c r="G157" s="181"/>
      <c r="H157" s="181"/>
      <c r="I157" s="181"/>
      <c r="J157" s="181"/>
      <c r="K157" s="181"/>
      <c r="L157" s="181"/>
      <c r="M157" s="181"/>
      <c r="N157" s="181"/>
      <c r="O157" s="181"/>
      <c r="P157" s="181"/>
      <c r="Q157" s="181"/>
      <c r="R157" s="181"/>
      <c r="S157" s="181"/>
      <c r="T157" s="181"/>
      <c r="U157" s="181"/>
      <c r="V157" s="181"/>
      <c r="W157" s="181"/>
      <c r="X157" s="181"/>
      <c r="Y157" s="181"/>
      <c r="Z157" s="181"/>
      <c r="AA157" s="181"/>
      <c r="AB157" s="181"/>
      <c r="AC157" s="181"/>
      <c r="AD157" s="181"/>
      <c r="AE157" s="181"/>
      <c r="AF157" s="181"/>
      <c r="AG157" s="181"/>
      <c r="AH157" s="181"/>
      <c r="AI157" s="181"/>
      <c r="AJ157" s="181"/>
      <c r="AK157" s="181"/>
      <c r="AL157" s="181"/>
      <c r="AM157" s="181"/>
      <c r="AN157" s="181"/>
      <c r="AO157" s="181"/>
      <c r="AP157" s="181"/>
      <c r="AQ157" s="181"/>
      <c r="AR157" s="181"/>
      <c r="AS157" s="181"/>
      <c r="AT157" s="181"/>
      <c r="AU157" s="181"/>
      <c r="AV157" s="181"/>
      <c r="AW157" s="181"/>
      <c r="AX157" s="181"/>
      <c r="AY157" s="181"/>
      <c r="AZ157" s="181"/>
      <c r="BA157" s="181"/>
      <c r="BB157" s="181"/>
      <c r="BC157" s="181"/>
      <c r="BD157" s="181"/>
      <c r="BE157" s="181"/>
      <c r="BF157" s="181"/>
      <c r="BG157" s="181"/>
      <c r="BH157" s="181"/>
      <c r="BI157" s="181"/>
      <c r="BJ157" s="181"/>
      <c r="BK157" s="181"/>
      <c r="BL157" s="181"/>
      <c r="BM157" s="181"/>
      <c r="BN157" s="181"/>
      <c r="BO157" s="181"/>
      <c r="BP157" s="181"/>
      <c r="BQ157" s="181"/>
      <c r="BR157" s="181"/>
      <c r="BS157" s="181"/>
      <c r="BT157" s="181"/>
      <c r="BU157" s="181"/>
      <c r="BV157" s="181"/>
      <c r="BW157" s="181"/>
      <c r="BX157" s="181"/>
      <c r="BY157" s="181"/>
      <c r="BZ157" s="181"/>
      <c r="CA157" s="181"/>
      <c r="CB157" s="181"/>
      <c r="CC157" s="181"/>
      <c r="CD157" s="181"/>
      <c r="CE157" s="181"/>
      <c r="CF157" s="181"/>
      <c r="CG157" s="181"/>
      <c r="CH157" s="181"/>
      <c r="CI157" s="181"/>
      <c r="CJ157" s="181"/>
      <c r="CK157" s="181"/>
      <c r="CL157" s="181"/>
      <c r="CM157" s="181"/>
      <c r="CN157" s="181"/>
      <c r="CO157" s="181"/>
      <c r="CP157" s="181"/>
      <c r="CQ157" s="79"/>
    </row>
    <row r="158" spans="1:95" ht="14.5" outlineLevel="1" x14ac:dyDescent="0.35">
      <c r="A158" s="158"/>
      <c r="B158" s="158"/>
      <c r="C158" s="181"/>
      <c r="D158" s="181"/>
      <c r="E158" s="181"/>
      <c r="F158" s="181"/>
      <c r="G158" s="181"/>
      <c r="H158" s="181"/>
      <c r="I158" s="181"/>
      <c r="J158" s="181"/>
      <c r="K158" s="181"/>
      <c r="L158" s="181"/>
      <c r="M158" s="181"/>
      <c r="N158" s="181"/>
      <c r="O158" s="181"/>
      <c r="P158" s="181"/>
      <c r="Q158" s="181"/>
      <c r="R158" s="181"/>
      <c r="S158" s="181"/>
      <c r="T158" s="181"/>
      <c r="U158" s="181"/>
      <c r="V158" s="181"/>
      <c r="W158" s="181"/>
      <c r="X158" s="181"/>
      <c r="Y158" s="181"/>
      <c r="Z158" s="181"/>
      <c r="AA158" s="181"/>
      <c r="AB158" s="181"/>
      <c r="AC158" s="181"/>
      <c r="AD158" s="181"/>
      <c r="AE158" s="181"/>
      <c r="AF158" s="181"/>
      <c r="AG158" s="181"/>
      <c r="AH158" s="181"/>
      <c r="AI158" s="181"/>
      <c r="AJ158" s="181"/>
      <c r="AK158" s="181"/>
      <c r="AL158" s="181"/>
      <c r="AM158" s="181"/>
      <c r="AN158" s="181"/>
      <c r="AO158" s="181"/>
      <c r="AP158" s="181"/>
      <c r="AQ158" s="181"/>
      <c r="AR158" s="181"/>
      <c r="AS158" s="181"/>
      <c r="AT158" s="181"/>
      <c r="AU158" s="181"/>
      <c r="AV158" s="181"/>
      <c r="AW158" s="181"/>
      <c r="AX158" s="181"/>
      <c r="AY158" s="181"/>
      <c r="AZ158" s="181"/>
      <c r="BA158" s="181"/>
      <c r="BB158" s="181"/>
      <c r="BC158" s="181"/>
      <c r="BD158" s="181"/>
      <c r="BE158" s="181"/>
      <c r="BF158" s="181"/>
      <c r="BG158" s="181"/>
      <c r="BH158" s="181"/>
      <c r="BI158" s="181"/>
      <c r="BJ158" s="181"/>
      <c r="BK158" s="181"/>
      <c r="BL158" s="181"/>
      <c r="BM158" s="181"/>
      <c r="BN158" s="181"/>
      <c r="BO158" s="181"/>
      <c r="BP158" s="181"/>
      <c r="BQ158" s="181"/>
      <c r="BR158" s="181"/>
      <c r="BS158" s="181"/>
      <c r="BT158" s="181"/>
      <c r="BU158" s="181"/>
      <c r="BV158" s="181"/>
      <c r="BW158" s="181"/>
      <c r="BX158" s="181"/>
      <c r="BY158" s="181"/>
      <c r="BZ158" s="181"/>
      <c r="CA158" s="181"/>
      <c r="CB158" s="181"/>
      <c r="CC158" s="181"/>
      <c r="CD158" s="181"/>
      <c r="CE158" s="181"/>
      <c r="CF158" s="181"/>
      <c r="CG158" s="181"/>
      <c r="CH158" s="181"/>
      <c r="CI158" s="181"/>
      <c r="CJ158" s="181"/>
      <c r="CK158" s="181"/>
      <c r="CL158" s="181"/>
      <c r="CM158" s="181"/>
      <c r="CN158" s="181"/>
      <c r="CO158" s="181"/>
      <c r="CP158" s="181"/>
      <c r="CQ158" s="79"/>
    </row>
    <row r="159" spans="1:95" ht="14.5" outlineLevel="1" x14ac:dyDescent="0.35">
      <c r="A159" s="158"/>
      <c r="B159" s="158" t="s">
        <v>16512</v>
      </c>
      <c r="C159" s="181">
        <f>HLOOKUP(Forecast_year,NOx_exceedance_emission_table,2,0)</f>
        <v>0</v>
      </c>
      <c r="D159" s="101" t="s">
        <v>16513</v>
      </c>
      <c r="E159" s="181"/>
      <c r="F159" s="181"/>
      <c r="G159" s="181"/>
      <c r="H159" s="181"/>
      <c r="I159" s="181"/>
      <c r="J159" s="181"/>
      <c r="K159" s="181"/>
      <c r="L159" s="181"/>
      <c r="M159" s="181"/>
      <c r="N159" s="181"/>
      <c r="O159" s="181"/>
      <c r="P159" s="181"/>
      <c r="Q159" s="181"/>
      <c r="R159" s="181"/>
      <c r="S159" s="181"/>
      <c r="T159" s="181"/>
      <c r="U159" s="181"/>
      <c r="V159" s="181"/>
      <c r="W159" s="181"/>
      <c r="X159" s="181"/>
      <c r="Y159" s="181"/>
      <c r="Z159" s="181"/>
      <c r="AA159" s="181"/>
      <c r="AB159" s="181"/>
      <c r="AC159" s="181"/>
      <c r="AD159" s="181"/>
      <c r="AE159" s="181"/>
      <c r="AF159" s="181"/>
      <c r="AG159" s="181"/>
      <c r="AH159" s="181"/>
      <c r="AI159" s="181"/>
      <c r="AJ159" s="181"/>
      <c r="AK159" s="181"/>
      <c r="AL159" s="181"/>
      <c r="AM159" s="181"/>
      <c r="AN159" s="181"/>
      <c r="AO159" s="181"/>
      <c r="AP159" s="181"/>
      <c r="AQ159" s="181"/>
      <c r="AR159" s="181"/>
      <c r="AS159" s="181"/>
      <c r="AT159" s="181"/>
      <c r="AU159" s="181"/>
      <c r="AV159" s="181"/>
      <c r="AW159" s="181"/>
      <c r="AX159" s="181"/>
      <c r="AY159" s="181"/>
      <c r="AZ159" s="181"/>
      <c r="BA159" s="181"/>
      <c r="BB159" s="181"/>
      <c r="BC159" s="181"/>
      <c r="BD159" s="181"/>
      <c r="BE159" s="181"/>
      <c r="BF159" s="181"/>
      <c r="BG159" s="181"/>
      <c r="BH159" s="181"/>
      <c r="BI159" s="181"/>
      <c r="BJ159" s="181"/>
      <c r="BK159" s="181"/>
      <c r="BL159" s="181"/>
      <c r="BM159" s="181"/>
      <c r="BN159" s="181"/>
      <c r="BO159" s="181"/>
      <c r="BP159" s="181"/>
      <c r="BQ159" s="181"/>
      <c r="BR159" s="181"/>
      <c r="BS159" s="181"/>
      <c r="BT159" s="181"/>
      <c r="BU159" s="181"/>
      <c r="BV159" s="181"/>
      <c r="BW159" s="181"/>
      <c r="BX159" s="181"/>
      <c r="BY159" s="181"/>
      <c r="BZ159" s="181"/>
      <c r="CA159" s="181"/>
      <c r="CB159" s="181"/>
      <c r="CC159" s="181"/>
      <c r="CD159" s="181"/>
      <c r="CE159" s="181"/>
      <c r="CF159" s="181"/>
      <c r="CG159" s="181"/>
      <c r="CH159" s="181"/>
      <c r="CI159" s="181"/>
      <c r="CJ159" s="181"/>
      <c r="CK159" s="181"/>
      <c r="CL159" s="181"/>
      <c r="CM159" s="181"/>
      <c r="CN159" s="181"/>
      <c r="CO159" s="181"/>
      <c r="CP159" s="181"/>
      <c r="CQ159" s="79"/>
    </row>
    <row r="160" spans="1:95" ht="14.5" outlineLevel="1" x14ac:dyDescent="0.35">
      <c r="A160" s="158"/>
      <c r="B160" s="158" t="s">
        <v>16514</v>
      </c>
      <c r="C160" s="181">
        <f>HLOOKUP(Forecast_year,NOx_exceedance_emission_table,3,0)</f>
        <v>0</v>
      </c>
      <c r="D160" s="101" t="s">
        <v>16515</v>
      </c>
      <c r="E160" s="181"/>
      <c r="F160" s="181"/>
      <c r="G160" s="181"/>
      <c r="H160" s="181"/>
      <c r="I160" s="181"/>
      <c r="J160" s="181"/>
      <c r="K160" s="181"/>
      <c r="L160" s="181"/>
      <c r="M160" s="181"/>
      <c r="N160" s="181"/>
      <c r="O160" s="181"/>
      <c r="P160" s="181"/>
      <c r="Q160" s="181"/>
      <c r="R160" s="181"/>
      <c r="S160" s="181"/>
      <c r="T160" s="181"/>
      <c r="U160" s="181"/>
      <c r="V160" s="181"/>
      <c r="W160" s="181"/>
      <c r="X160" s="181"/>
      <c r="Y160" s="181"/>
      <c r="Z160" s="181"/>
      <c r="AA160" s="181"/>
      <c r="AB160" s="181"/>
      <c r="AC160" s="181"/>
      <c r="AD160" s="181"/>
      <c r="AE160" s="181"/>
      <c r="AF160" s="181"/>
      <c r="AG160" s="181"/>
      <c r="AH160" s="181"/>
      <c r="AI160" s="181"/>
      <c r="AJ160" s="181"/>
      <c r="AK160" s="181"/>
      <c r="AL160" s="181"/>
      <c r="AM160" s="181"/>
      <c r="AN160" s="181"/>
      <c r="AO160" s="181"/>
      <c r="AP160" s="181"/>
      <c r="AQ160" s="181"/>
      <c r="AR160" s="181"/>
      <c r="AS160" s="181"/>
      <c r="AT160" s="181"/>
      <c r="AU160" s="181"/>
      <c r="AV160" s="181"/>
      <c r="AW160" s="181"/>
      <c r="AX160" s="181"/>
      <c r="AY160" s="181"/>
      <c r="AZ160" s="181"/>
      <c r="BA160" s="181"/>
      <c r="BB160" s="181"/>
      <c r="BC160" s="181"/>
      <c r="BD160" s="181"/>
      <c r="BE160" s="181"/>
      <c r="BF160" s="181"/>
      <c r="BG160" s="181"/>
      <c r="BH160" s="181"/>
      <c r="BI160" s="181"/>
      <c r="BJ160" s="181"/>
      <c r="BK160" s="181"/>
      <c r="BL160" s="181"/>
      <c r="BM160" s="181"/>
      <c r="BN160" s="181"/>
      <c r="BO160" s="181"/>
      <c r="BP160" s="181"/>
      <c r="BQ160" s="181"/>
      <c r="BR160" s="181"/>
      <c r="BS160" s="181"/>
      <c r="BT160" s="181"/>
      <c r="BU160" s="181"/>
      <c r="BV160" s="181"/>
      <c r="BW160" s="181"/>
      <c r="BX160" s="181"/>
      <c r="BY160" s="181"/>
      <c r="BZ160" s="181"/>
      <c r="CA160" s="181"/>
      <c r="CB160" s="181"/>
      <c r="CC160" s="181"/>
      <c r="CD160" s="181"/>
      <c r="CE160" s="181"/>
      <c r="CF160" s="181"/>
      <c r="CG160" s="181"/>
      <c r="CH160" s="181"/>
      <c r="CI160" s="181"/>
      <c r="CJ160" s="181"/>
      <c r="CK160" s="181"/>
      <c r="CL160" s="181"/>
      <c r="CM160" s="181"/>
      <c r="CN160" s="181"/>
      <c r="CO160" s="181"/>
      <c r="CP160" s="181"/>
      <c r="CQ160" s="79"/>
    </row>
    <row r="161" spans="1:95" ht="14.5" outlineLevel="1" x14ac:dyDescent="0.35">
      <c r="A161" s="158"/>
      <c r="B161" s="158" t="s">
        <v>16510</v>
      </c>
      <c r="C161" s="181">
        <f>With_scheme_forecast_year_exceedance-Without_scheme_forecast_year_exceedance</f>
        <v>0</v>
      </c>
      <c r="D161" s="101" t="s">
        <v>16516</v>
      </c>
      <c r="E161" s="181"/>
      <c r="F161" s="181"/>
      <c r="G161" s="181"/>
      <c r="H161" s="181"/>
      <c r="I161" s="181"/>
      <c r="J161" s="181"/>
      <c r="K161" s="181"/>
      <c r="L161" s="181"/>
      <c r="M161" s="181"/>
      <c r="N161" s="181"/>
      <c r="O161" s="181"/>
      <c r="P161" s="181"/>
      <c r="Q161" s="181"/>
      <c r="R161" s="181"/>
      <c r="S161" s="181"/>
      <c r="T161" s="181"/>
      <c r="U161" s="181"/>
      <c r="V161" s="181"/>
      <c r="W161" s="181"/>
      <c r="X161" s="181"/>
      <c r="Y161" s="181"/>
      <c r="Z161" s="181"/>
      <c r="AA161" s="181"/>
      <c r="AB161" s="181"/>
      <c r="AC161" s="181"/>
      <c r="AD161" s="181"/>
      <c r="AE161" s="181"/>
      <c r="AF161" s="181"/>
      <c r="AG161" s="181"/>
      <c r="AH161" s="181"/>
      <c r="AI161" s="181"/>
      <c r="AJ161" s="181"/>
      <c r="AK161" s="181"/>
      <c r="AL161" s="181"/>
      <c r="AM161" s="181"/>
      <c r="AN161" s="181"/>
      <c r="AO161" s="181"/>
      <c r="AP161" s="181"/>
      <c r="AQ161" s="181"/>
      <c r="AR161" s="181"/>
      <c r="AS161" s="181"/>
      <c r="AT161" s="181"/>
      <c r="AU161" s="181"/>
      <c r="AV161" s="181"/>
      <c r="AW161" s="181"/>
      <c r="AX161" s="181"/>
      <c r="AY161" s="181"/>
      <c r="AZ161" s="181"/>
      <c r="BA161" s="181"/>
      <c r="BB161" s="181"/>
      <c r="BC161" s="181"/>
      <c r="BD161" s="181"/>
      <c r="BE161" s="181"/>
      <c r="BF161" s="181"/>
      <c r="BG161" s="181"/>
      <c r="BH161" s="181"/>
      <c r="BI161" s="181"/>
      <c r="BJ161" s="181"/>
      <c r="BK161" s="181"/>
      <c r="BL161" s="181"/>
      <c r="BM161" s="181"/>
      <c r="BN161" s="181"/>
      <c r="BO161" s="181"/>
      <c r="BP161" s="181"/>
      <c r="BQ161" s="181"/>
      <c r="BR161" s="181"/>
      <c r="BS161" s="181"/>
      <c r="BT161" s="181"/>
      <c r="BU161" s="181"/>
      <c r="BV161" s="181"/>
      <c r="BW161" s="181"/>
      <c r="BX161" s="181"/>
      <c r="BY161" s="181"/>
      <c r="BZ161" s="181"/>
      <c r="CA161" s="181"/>
      <c r="CB161" s="181"/>
      <c r="CC161" s="181"/>
      <c r="CD161" s="181"/>
      <c r="CE161" s="181"/>
      <c r="CF161" s="181"/>
      <c r="CG161" s="181"/>
      <c r="CH161" s="181"/>
      <c r="CI161" s="181"/>
      <c r="CJ161" s="181"/>
      <c r="CK161" s="181"/>
      <c r="CL161" s="181"/>
      <c r="CM161" s="181"/>
      <c r="CN161" s="181"/>
      <c r="CO161" s="181"/>
      <c r="CP161" s="181"/>
      <c r="CQ161" s="79"/>
    </row>
    <row r="162" spans="1:95" ht="14.5" outlineLevel="1" x14ac:dyDescent="0.35">
      <c r="A162" s="158"/>
      <c r="B162" s="158"/>
      <c r="C162" s="158"/>
      <c r="D162" s="181"/>
      <c r="E162" s="181"/>
      <c r="F162" s="181"/>
      <c r="G162" s="181"/>
      <c r="H162" s="181"/>
      <c r="I162" s="181"/>
      <c r="J162" s="181"/>
      <c r="K162" s="181"/>
      <c r="L162" s="181"/>
      <c r="M162" s="181"/>
      <c r="N162" s="181"/>
      <c r="O162" s="181"/>
      <c r="P162" s="181"/>
      <c r="Q162" s="181"/>
      <c r="R162" s="181"/>
      <c r="S162" s="181"/>
      <c r="T162" s="181"/>
      <c r="U162" s="181"/>
      <c r="V162" s="181"/>
      <c r="W162" s="181"/>
      <c r="X162" s="181"/>
      <c r="Y162" s="181"/>
      <c r="Z162" s="181"/>
      <c r="AA162" s="181"/>
      <c r="AB162" s="181"/>
      <c r="AC162" s="181"/>
      <c r="AD162" s="18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1"/>
      <c r="AY162" s="181"/>
      <c r="AZ162" s="181"/>
      <c r="BA162" s="181"/>
      <c r="BB162" s="181"/>
      <c r="BC162" s="181"/>
      <c r="BD162" s="181"/>
      <c r="BE162" s="181"/>
      <c r="BF162" s="181"/>
      <c r="BG162" s="181"/>
      <c r="BH162" s="181"/>
      <c r="BI162" s="181"/>
      <c r="BJ162" s="181"/>
      <c r="BK162" s="181"/>
      <c r="BL162" s="181"/>
      <c r="BM162" s="181"/>
      <c r="BN162" s="181"/>
      <c r="BO162" s="181"/>
      <c r="BP162" s="181"/>
      <c r="BQ162" s="181"/>
      <c r="BR162" s="181"/>
      <c r="BS162" s="181"/>
      <c r="BT162" s="181"/>
      <c r="BU162" s="181"/>
      <c r="BV162" s="181"/>
      <c r="BW162" s="181"/>
      <c r="BX162" s="181"/>
      <c r="BY162" s="181"/>
      <c r="BZ162" s="181"/>
      <c r="CA162" s="181"/>
      <c r="CB162" s="181"/>
      <c r="CC162" s="181"/>
      <c r="CD162" s="181"/>
      <c r="CE162" s="181"/>
      <c r="CF162" s="181"/>
      <c r="CG162" s="181"/>
      <c r="CH162" s="181"/>
      <c r="CI162" s="181"/>
      <c r="CJ162" s="181"/>
      <c r="CK162" s="181"/>
      <c r="CL162" s="181"/>
      <c r="CM162" s="181"/>
      <c r="CN162" s="181"/>
      <c r="CO162" s="181"/>
      <c r="CP162" s="181"/>
      <c r="CQ162" s="79"/>
    </row>
    <row r="163" spans="1:95" ht="15.5" outlineLevel="1" x14ac:dyDescent="0.35">
      <c r="A163" s="90"/>
      <c r="B163" s="90" t="s">
        <v>16517</v>
      </c>
      <c r="C163" s="90"/>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3"/>
      <c r="AL163" s="113"/>
      <c r="AM163" s="113"/>
      <c r="AN163" s="113"/>
      <c r="AO163" s="113"/>
      <c r="AP163" s="113"/>
      <c r="AQ163" s="113"/>
      <c r="AR163" s="113"/>
      <c r="AS163" s="113"/>
      <c r="AT163" s="113"/>
      <c r="AU163" s="113"/>
      <c r="AV163" s="113"/>
      <c r="AW163" s="113"/>
      <c r="AX163" s="113"/>
      <c r="AY163" s="113"/>
      <c r="AZ163" s="113"/>
      <c r="BA163" s="113"/>
      <c r="BB163" s="113"/>
      <c r="BC163" s="113"/>
      <c r="BD163" s="113"/>
      <c r="BE163" s="113"/>
      <c r="BF163" s="113"/>
      <c r="BG163" s="113"/>
      <c r="BH163" s="113"/>
      <c r="BI163" s="113"/>
      <c r="BJ163" s="113"/>
      <c r="BK163" s="113"/>
      <c r="BL163" s="113"/>
      <c r="BM163" s="113"/>
      <c r="BN163" s="113"/>
      <c r="BO163" s="113"/>
      <c r="BP163" s="113"/>
      <c r="BQ163" s="113"/>
      <c r="BR163" s="113"/>
      <c r="BS163" s="113"/>
      <c r="BT163" s="113"/>
      <c r="BU163" s="113"/>
      <c r="BV163" s="113"/>
      <c r="BW163" s="113"/>
      <c r="BX163" s="113"/>
      <c r="BY163" s="113"/>
      <c r="BZ163" s="113"/>
      <c r="CA163" s="113"/>
      <c r="CB163" s="113"/>
      <c r="CC163" s="113"/>
      <c r="CD163" s="113"/>
      <c r="CE163" s="113"/>
      <c r="CF163" s="113"/>
      <c r="CG163" s="113"/>
      <c r="CH163" s="113"/>
      <c r="CI163" s="113"/>
      <c r="CJ163" s="113"/>
      <c r="CK163" s="113"/>
      <c r="CL163" s="113"/>
      <c r="CM163" s="113"/>
      <c r="CN163" s="113"/>
      <c r="CO163" s="113"/>
      <c r="CP163" s="113"/>
      <c r="CQ163" s="114"/>
    </row>
    <row r="164" spans="1:95" ht="15.5" outlineLevel="1" x14ac:dyDescent="0.35">
      <c r="A164" s="108"/>
      <c r="B164" s="108"/>
      <c r="C164" s="108"/>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1"/>
      <c r="AY164" s="111"/>
      <c r="AZ164" s="111"/>
      <c r="BA164" s="111"/>
      <c r="BB164" s="111"/>
      <c r="BC164" s="111"/>
      <c r="BD164" s="111"/>
      <c r="BE164" s="111"/>
      <c r="BF164" s="111"/>
      <c r="BG164" s="111"/>
      <c r="BH164" s="111"/>
      <c r="BI164" s="111"/>
      <c r="BJ164" s="111"/>
      <c r="BK164" s="111"/>
      <c r="BL164" s="111"/>
      <c r="BM164" s="111"/>
      <c r="BN164" s="111"/>
      <c r="BO164" s="111"/>
      <c r="BP164" s="111"/>
      <c r="BQ164" s="111"/>
      <c r="BR164" s="111"/>
      <c r="BS164" s="111"/>
      <c r="BT164" s="111"/>
      <c r="BU164" s="111"/>
      <c r="BV164" s="111"/>
      <c r="BW164" s="111"/>
      <c r="BX164" s="111"/>
      <c r="BY164" s="111"/>
      <c r="BZ164" s="111"/>
      <c r="CA164" s="111"/>
      <c r="CB164" s="111"/>
      <c r="CC164" s="111"/>
      <c r="CD164" s="111"/>
      <c r="CE164" s="111"/>
      <c r="CF164" s="111"/>
      <c r="CG164" s="111"/>
      <c r="CH164" s="111"/>
      <c r="CI164" s="111"/>
      <c r="CJ164" s="111"/>
      <c r="CK164" s="111"/>
      <c r="CL164" s="111"/>
      <c r="CM164" s="111"/>
      <c r="CN164" s="111"/>
      <c r="CO164" s="111"/>
      <c r="CP164" s="111"/>
      <c r="CQ164" s="112"/>
    </row>
    <row r="165" spans="1:95" ht="15.5" outlineLevel="1" x14ac:dyDescent="0.35">
      <c r="A165" s="108"/>
      <c r="B165" s="108"/>
      <c r="C165" s="108"/>
      <c r="D165" s="83"/>
      <c r="E165" s="83"/>
      <c r="F165" s="83"/>
      <c r="G165" s="83"/>
      <c r="H165" s="83"/>
      <c r="I165" s="83"/>
      <c r="J165" s="83"/>
      <c r="K165" s="83"/>
      <c r="L165" s="83"/>
      <c r="M165" s="83">
        <v>2019</v>
      </c>
      <c r="N165" s="83">
        <v>2020</v>
      </c>
      <c r="O165" s="83">
        <v>2021</v>
      </c>
      <c r="P165" s="83">
        <v>2022</v>
      </c>
      <c r="Q165" s="83">
        <v>2023</v>
      </c>
      <c r="R165" s="83">
        <v>2024</v>
      </c>
      <c r="S165" s="83">
        <v>2025</v>
      </c>
      <c r="T165" s="83">
        <v>2026</v>
      </c>
      <c r="U165" s="83">
        <v>2027</v>
      </c>
      <c r="V165" s="83">
        <v>2028</v>
      </c>
      <c r="W165" s="83">
        <v>2029</v>
      </c>
      <c r="X165" s="83">
        <v>2030</v>
      </c>
      <c r="Y165" s="83">
        <v>2031</v>
      </c>
      <c r="Z165" s="83">
        <v>2032</v>
      </c>
      <c r="AA165" s="83">
        <v>2033</v>
      </c>
      <c r="AB165" s="83">
        <v>2034</v>
      </c>
      <c r="AC165" s="83">
        <v>2035</v>
      </c>
      <c r="AD165" s="83">
        <v>2036</v>
      </c>
      <c r="AE165" s="83">
        <v>2037</v>
      </c>
      <c r="AF165" s="83">
        <v>2038</v>
      </c>
      <c r="AG165" s="83">
        <v>2039</v>
      </c>
      <c r="AH165" s="83">
        <v>2040</v>
      </c>
      <c r="AI165" s="83">
        <v>2041</v>
      </c>
      <c r="AJ165" s="83">
        <v>2042</v>
      </c>
      <c r="AK165" s="83">
        <v>2043</v>
      </c>
      <c r="AL165" s="83">
        <v>2044</v>
      </c>
      <c r="AM165" s="83">
        <v>2045</v>
      </c>
      <c r="AN165" s="83">
        <v>2046</v>
      </c>
      <c r="AO165" s="83">
        <v>2047</v>
      </c>
      <c r="AP165" s="83">
        <v>2048</v>
      </c>
      <c r="AQ165" s="83">
        <v>2049</v>
      </c>
      <c r="AR165" s="83">
        <v>2050</v>
      </c>
      <c r="AS165" s="83">
        <v>2051</v>
      </c>
      <c r="AT165" s="83">
        <v>2052</v>
      </c>
      <c r="AU165" s="83">
        <v>2053</v>
      </c>
      <c r="AV165" s="83">
        <v>2054</v>
      </c>
      <c r="AW165" s="83">
        <v>2055</v>
      </c>
      <c r="AX165" s="83">
        <v>2056</v>
      </c>
      <c r="AY165" s="83">
        <v>2057</v>
      </c>
      <c r="AZ165" s="83">
        <v>2058</v>
      </c>
      <c r="BA165" s="83">
        <v>2059</v>
      </c>
      <c r="BB165" s="83">
        <v>2060</v>
      </c>
      <c r="BC165" s="83">
        <v>2061</v>
      </c>
      <c r="BD165" s="83">
        <v>2062</v>
      </c>
      <c r="BE165" s="83">
        <v>2063</v>
      </c>
      <c r="BF165" s="83">
        <v>2064</v>
      </c>
      <c r="BG165" s="83">
        <v>2065</v>
      </c>
      <c r="BH165" s="83">
        <v>2066</v>
      </c>
      <c r="BI165" s="83">
        <v>2067</v>
      </c>
      <c r="BJ165" s="83">
        <v>2068</v>
      </c>
      <c r="BK165" s="83">
        <v>2069</v>
      </c>
      <c r="BL165" s="83">
        <v>2070</v>
      </c>
      <c r="BM165" s="83">
        <v>2071</v>
      </c>
      <c r="BN165" s="83">
        <v>2072</v>
      </c>
      <c r="BO165" s="83">
        <v>2073</v>
      </c>
      <c r="BP165" s="83">
        <v>2074</v>
      </c>
      <c r="BQ165" s="83">
        <v>2075</v>
      </c>
      <c r="BR165" s="83">
        <v>2076</v>
      </c>
      <c r="BS165" s="83">
        <v>2077</v>
      </c>
      <c r="BT165" s="83">
        <v>2078</v>
      </c>
      <c r="BU165" s="83">
        <v>2079</v>
      </c>
      <c r="BV165" s="83">
        <v>2080</v>
      </c>
      <c r="BW165" s="83">
        <v>2081</v>
      </c>
      <c r="BX165" s="83">
        <v>2082</v>
      </c>
      <c r="BY165" s="83">
        <v>2083</v>
      </c>
      <c r="BZ165" s="83">
        <v>2084</v>
      </c>
      <c r="CA165" s="83">
        <v>2085</v>
      </c>
      <c r="CB165" s="83">
        <v>2086</v>
      </c>
      <c r="CC165" s="83">
        <v>2087</v>
      </c>
      <c r="CD165" s="83">
        <v>2088</v>
      </c>
      <c r="CE165" s="83">
        <v>2089</v>
      </c>
      <c r="CF165" s="83">
        <v>2090</v>
      </c>
      <c r="CG165" s="83">
        <v>2091</v>
      </c>
      <c r="CH165" s="83">
        <v>2092</v>
      </c>
      <c r="CI165" s="83">
        <v>2093</v>
      </c>
      <c r="CJ165" s="83">
        <v>2094</v>
      </c>
      <c r="CK165" s="83">
        <v>2095</v>
      </c>
      <c r="CL165" s="83">
        <v>2096</v>
      </c>
      <c r="CM165" s="83">
        <v>2097</v>
      </c>
      <c r="CN165" s="83">
        <v>2098</v>
      </c>
      <c r="CO165" s="83">
        <v>2099</v>
      </c>
      <c r="CP165" s="83">
        <v>2100</v>
      </c>
      <c r="CQ165" s="112"/>
    </row>
    <row r="166" spans="1:95" ht="15.5" outlineLevel="1" x14ac:dyDescent="0.35">
      <c r="A166" s="108"/>
      <c r="B166" s="158" t="s">
        <v>16270</v>
      </c>
      <c r="C166" s="108"/>
      <c r="D166" s="181"/>
      <c r="E166" s="181"/>
      <c r="F166" s="181"/>
      <c r="G166" s="181"/>
      <c r="H166" s="181"/>
      <c r="I166" s="181"/>
      <c r="J166" s="181"/>
      <c r="K166" s="181"/>
      <c r="L166" s="181"/>
      <c r="M166" s="181">
        <f>Total_without_scheme_NOx_emissions-Without_scheme_NOx_emissions_in_exceedance</f>
        <v>0</v>
      </c>
      <c r="N166" s="181">
        <f>Total_without_scheme_NOx_emissions-Without_scheme_NOx_emissions_in_exceedance</f>
        <v>0</v>
      </c>
      <c r="O166" s="181">
        <f t="shared" ref="O166:BO166" si="125">Total_without_scheme_NOx_emissions-Without_scheme_NOx_emissions_in_exceedance</f>
        <v>0</v>
      </c>
      <c r="P166" s="181">
        <f t="shared" si="125"/>
        <v>0</v>
      </c>
      <c r="Q166" s="181">
        <f t="shared" si="125"/>
        <v>0</v>
      </c>
      <c r="R166" s="181">
        <f t="shared" si="125"/>
        <v>0</v>
      </c>
      <c r="S166" s="181">
        <f t="shared" si="125"/>
        <v>0</v>
      </c>
      <c r="T166" s="181">
        <f t="shared" si="125"/>
        <v>0</v>
      </c>
      <c r="U166" s="181">
        <f t="shared" si="125"/>
        <v>0</v>
      </c>
      <c r="V166" s="181">
        <f t="shared" si="125"/>
        <v>0</v>
      </c>
      <c r="W166" s="181">
        <f t="shared" si="125"/>
        <v>0</v>
      </c>
      <c r="X166" s="181">
        <f t="shared" si="125"/>
        <v>0</v>
      </c>
      <c r="Y166" s="181">
        <f t="shared" si="125"/>
        <v>0</v>
      </c>
      <c r="Z166" s="181">
        <f t="shared" si="125"/>
        <v>0</v>
      </c>
      <c r="AA166" s="181">
        <f t="shared" si="125"/>
        <v>0</v>
      </c>
      <c r="AB166" s="181">
        <f t="shared" si="125"/>
        <v>0</v>
      </c>
      <c r="AC166" s="181">
        <f t="shared" si="125"/>
        <v>0</v>
      </c>
      <c r="AD166" s="181">
        <f t="shared" si="125"/>
        <v>0</v>
      </c>
      <c r="AE166" s="181">
        <f t="shared" si="125"/>
        <v>0</v>
      </c>
      <c r="AF166" s="181">
        <f t="shared" si="125"/>
        <v>0</v>
      </c>
      <c r="AG166" s="181">
        <f t="shared" si="125"/>
        <v>0</v>
      </c>
      <c r="AH166" s="181">
        <f t="shared" si="125"/>
        <v>0</v>
      </c>
      <c r="AI166" s="181">
        <f t="shared" si="125"/>
        <v>0</v>
      </c>
      <c r="AJ166" s="181">
        <f t="shared" si="125"/>
        <v>0</v>
      </c>
      <c r="AK166" s="181">
        <f t="shared" si="125"/>
        <v>0</v>
      </c>
      <c r="AL166" s="181">
        <f t="shared" si="125"/>
        <v>0</v>
      </c>
      <c r="AM166" s="181">
        <f t="shared" si="125"/>
        <v>0</v>
      </c>
      <c r="AN166" s="181">
        <f t="shared" si="125"/>
        <v>0</v>
      </c>
      <c r="AO166" s="181">
        <f t="shared" si="125"/>
        <v>0</v>
      </c>
      <c r="AP166" s="181">
        <f t="shared" si="125"/>
        <v>0</v>
      </c>
      <c r="AQ166" s="181">
        <f t="shared" si="125"/>
        <v>0</v>
      </c>
      <c r="AR166" s="181">
        <f t="shared" si="125"/>
        <v>0</v>
      </c>
      <c r="AS166" s="181">
        <f t="shared" si="125"/>
        <v>0</v>
      </c>
      <c r="AT166" s="181">
        <f t="shared" si="125"/>
        <v>0</v>
      </c>
      <c r="AU166" s="181">
        <f t="shared" si="125"/>
        <v>0</v>
      </c>
      <c r="AV166" s="181">
        <f t="shared" si="125"/>
        <v>0</v>
      </c>
      <c r="AW166" s="181">
        <f t="shared" si="125"/>
        <v>0</v>
      </c>
      <c r="AX166" s="181">
        <f t="shared" si="125"/>
        <v>0</v>
      </c>
      <c r="AY166" s="181">
        <f t="shared" si="125"/>
        <v>0</v>
      </c>
      <c r="AZ166" s="181">
        <f t="shared" si="125"/>
        <v>0</v>
      </c>
      <c r="BA166" s="181">
        <f t="shared" si="125"/>
        <v>0</v>
      </c>
      <c r="BB166" s="181">
        <f t="shared" si="125"/>
        <v>0</v>
      </c>
      <c r="BC166" s="181">
        <f t="shared" si="125"/>
        <v>0</v>
      </c>
      <c r="BD166" s="181">
        <f t="shared" si="125"/>
        <v>0</v>
      </c>
      <c r="BE166" s="181">
        <f t="shared" si="125"/>
        <v>0</v>
      </c>
      <c r="BF166" s="181">
        <f t="shared" si="125"/>
        <v>0</v>
      </c>
      <c r="BG166" s="181">
        <f t="shared" si="125"/>
        <v>0</v>
      </c>
      <c r="BH166" s="181">
        <f t="shared" si="125"/>
        <v>0</v>
      </c>
      <c r="BI166" s="181">
        <f t="shared" si="125"/>
        <v>0</v>
      </c>
      <c r="BJ166" s="181">
        <f t="shared" si="125"/>
        <v>0</v>
      </c>
      <c r="BK166" s="181">
        <f t="shared" si="125"/>
        <v>0</v>
      </c>
      <c r="BL166" s="181">
        <f t="shared" si="125"/>
        <v>0</v>
      </c>
      <c r="BM166" s="181">
        <f t="shared" si="125"/>
        <v>0</v>
      </c>
      <c r="BN166" s="181">
        <f t="shared" si="125"/>
        <v>0</v>
      </c>
      <c r="BO166" s="181">
        <f t="shared" si="125"/>
        <v>0</v>
      </c>
      <c r="BP166" s="181">
        <f t="shared" ref="BP166:CP166" si="126">Total_without_scheme_NOx_emissions-Without_scheme_NOx_emissions_in_exceedance</f>
        <v>0</v>
      </c>
      <c r="BQ166" s="181">
        <f t="shared" si="126"/>
        <v>0</v>
      </c>
      <c r="BR166" s="181">
        <f t="shared" si="126"/>
        <v>0</v>
      </c>
      <c r="BS166" s="181">
        <f t="shared" si="126"/>
        <v>0</v>
      </c>
      <c r="BT166" s="181">
        <f t="shared" si="126"/>
        <v>0</v>
      </c>
      <c r="BU166" s="181">
        <f t="shared" si="126"/>
        <v>0</v>
      </c>
      <c r="BV166" s="181">
        <f t="shared" si="126"/>
        <v>0</v>
      </c>
      <c r="BW166" s="181">
        <f t="shared" si="126"/>
        <v>0</v>
      </c>
      <c r="BX166" s="181">
        <f t="shared" si="126"/>
        <v>0</v>
      </c>
      <c r="BY166" s="181">
        <f t="shared" si="126"/>
        <v>0</v>
      </c>
      <c r="BZ166" s="181">
        <f t="shared" si="126"/>
        <v>0</v>
      </c>
      <c r="CA166" s="181">
        <f t="shared" si="126"/>
        <v>0</v>
      </c>
      <c r="CB166" s="181">
        <f t="shared" si="126"/>
        <v>0</v>
      </c>
      <c r="CC166" s="181">
        <f t="shared" si="126"/>
        <v>0</v>
      </c>
      <c r="CD166" s="181">
        <f t="shared" si="126"/>
        <v>0</v>
      </c>
      <c r="CE166" s="181">
        <f t="shared" si="126"/>
        <v>0</v>
      </c>
      <c r="CF166" s="181">
        <f t="shared" si="126"/>
        <v>0</v>
      </c>
      <c r="CG166" s="181">
        <f t="shared" si="126"/>
        <v>0</v>
      </c>
      <c r="CH166" s="181">
        <f t="shared" si="126"/>
        <v>0</v>
      </c>
      <c r="CI166" s="181">
        <f t="shared" si="126"/>
        <v>0</v>
      </c>
      <c r="CJ166" s="181">
        <f t="shared" si="126"/>
        <v>0</v>
      </c>
      <c r="CK166" s="181">
        <f t="shared" si="126"/>
        <v>0</v>
      </c>
      <c r="CL166" s="181">
        <f t="shared" si="126"/>
        <v>0</v>
      </c>
      <c r="CM166" s="181">
        <f t="shared" si="126"/>
        <v>0</v>
      </c>
      <c r="CN166" s="181">
        <f t="shared" si="126"/>
        <v>0</v>
      </c>
      <c r="CO166" s="181">
        <f t="shared" si="126"/>
        <v>0</v>
      </c>
      <c r="CP166" s="181">
        <f t="shared" si="126"/>
        <v>0</v>
      </c>
      <c r="CQ166" s="79" t="s">
        <v>16518</v>
      </c>
    </row>
    <row r="167" spans="1:95" ht="15.5" outlineLevel="1" x14ac:dyDescent="0.35">
      <c r="A167" s="108"/>
      <c r="B167" s="158" t="s">
        <v>16272</v>
      </c>
      <c r="C167" s="108"/>
      <c r="D167" s="181"/>
      <c r="E167" s="181"/>
      <c r="F167" s="181"/>
      <c r="G167" s="181"/>
      <c r="H167" s="181"/>
      <c r="I167" s="181"/>
      <c r="J167" s="181"/>
      <c r="K167" s="181"/>
      <c r="L167" s="181"/>
      <c r="M167" s="181">
        <f t="shared" ref="M167:BO167" si="127">Total_with_scheme_NOx_emissions-With_scheme_NOx_emissions_in_exceedance</f>
        <v>0</v>
      </c>
      <c r="N167" s="181">
        <f t="shared" si="127"/>
        <v>0</v>
      </c>
      <c r="O167" s="181">
        <f t="shared" si="127"/>
        <v>0</v>
      </c>
      <c r="P167" s="181">
        <f t="shared" si="127"/>
        <v>0</v>
      </c>
      <c r="Q167" s="181">
        <f t="shared" si="127"/>
        <v>0</v>
      </c>
      <c r="R167" s="181">
        <f t="shared" si="127"/>
        <v>0</v>
      </c>
      <c r="S167" s="181">
        <f t="shared" si="127"/>
        <v>0</v>
      </c>
      <c r="T167" s="181">
        <f t="shared" si="127"/>
        <v>0</v>
      </c>
      <c r="U167" s="181">
        <f t="shared" si="127"/>
        <v>0</v>
      </c>
      <c r="V167" s="181">
        <f t="shared" si="127"/>
        <v>0</v>
      </c>
      <c r="W167" s="181">
        <f t="shared" si="127"/>
        <v>0</v>
      </c>
      <c r="X167" s="181">
        <f t="shared" si="127"/>
        <v>0</v>
      </c>
      <c r="Y167" s="181">
        <f t="shared" si="127"/>
        <v>0</v>
      </c>
      <c r="Z167" s="181">
        <f t="shared" si="127"/>
        <v>0</v>
      </c>
      <c r="AA167" s="181">
        <f t="shared" si="127"/>
        <v>0</v>
      </c>
      <c r="AB167" s="181">
        <f t="shared" si="127"/>
        <v>0</v>
      </c>
      <c r="AC167" s="181">
        <f t="shared" si="127"/>
        <v>0</v>
      </c>
      <c r="AD167" s="181">
        <f t="shared" si="127"/>
        <v>0</v>
      </c>
      <c r="AE167" s="181">
        <f t="shared" si="127"/>
        <v>0</v>
      </c>
      <c r="AF167" s="181">
        <f t="shared" si="127"/>
        <v>0</v>
      </c>
      <c r="AG167" s="181">
        <f t="shared" si="127"/>
        <v>0</v>
      </c>
      <c r="AH167" s="181">
        <f t="shared" si="127"/>
        <v>0</v>
      </c>
      <c r="AI167" s="181">
        <f t="shared" si="127"/>
        <v>0</v>
      </c>
      <c r="AJ167" s="181">
        <f t="shared" si="127"/>
        <v>0</v>
      </c>
      <c r="AK167" s="181">
        <f t="shared" si="127"/>
        <v>0</v>
      </c>
      <c r="AL167" s="181">
        <f t="shared" si="127"/>
        <v>0</v>
      </c>
      <c r="AM167" s="181">
        <f t="shared" si="127"/>
        <v>0</v>
      </c>
      <c r="AN167" s="181">
        <f t="shared" si="127"/>
        <v>0</v>
      </c>
      <c r="AO167" s="181">
        <f t="shared" si="127"/>
        <v>0</v>
      </c>
      <c r="AP167" s="181">
        <f t="shared" si="127"/>
        <v>0</v>
      </c>
      <c r="AQ167" s="181">
        <f t="shared" si="127"/>
        <v>0</v>
      </c>
      <c r="AR167" s="181">
        <f t="shared" si="127"/>
        <v>0</v>
      </c>
      <c r="AS167" s="181">
        <f t="shared" si="127"/>
        <v>0</v>
      </c>
      <c r="AT167" s="181">
        <f t="shared" si="127"/>
        <v>0</v>
      </c>
      <c r="AU167" s="181">
        <f t="shared" si="127"/>
        <v>0</v>
      </c>
      <c r="AV167" s="181">
        <f t="shared" si="127"/>
        <v>0</v>
      </c>
      <c r="AW167" s="181">
        <f t="shared" si="127"/>
        <v>0</v>
      </c>
      <c r="AX167" s="181">
        <f t="shared" si="127"/>
        <v>0</v>
      </c>
      <c r="AY167" s="181">
        <f t="shared" si="127"/>
        <v>0</v>
      </c>
      <c r="AZ167" s="181">
        <f t="shared" si="127"/>
        <v>0</v>
      </c>
      <c r="BA167" s="181">
        <f t="shared" si="127"/>
        <v>0</v>
      </c>
      <c r="BB167" s="181">
        <f t="shared" si="127"/>
        <v>0</v>
      </c>
      <c r="BC167" s="181">
        <f t="shared" si="127"/>
        <v>0</v>
      </c>
      <c r="BD167" s="181">
        <f t="shared" si="127"/>
        <v>0</v>
      </c>
      <c r="BE167" s="181">
        <f t="shared" si="127"/>
        <v>0</v>
      </c>
      <c r="BF167" s="181">
        <f t="shared" si="127"/>
        <v>0</v>
      </c>
      <c r="BG167" s="181">
        <f t="shared" si="127"/>
        <v>0</v>
      </c>
      <c r="BH167" s="181">
        <f t="shared" si="127"/>
        <v>0</v>
      </c>
      <c r="BI167" s="181">
        <f t="shared" si="127"/>
        <v>0</v>
      </c>
      <c r="BJ167" s="181">
        <f t="shared" si="127"/>
        <v>0</v>
      </c>
      <c r="BK167" s="181">
        <f t="shared" si="127"/>
        <v>0</v>
      </c>
      <c r="BL167" s="181">
        <f t="shared" si="127"/>
        <v>0</v>
      </c>
      <c r="BM167" s="181">
        <f t="shared" si="127"/>
        <v>0</v>
      </c>
      <c r="BN167" s="181">
        <f t="shared" si="127"/>
        <v>0</v>
      </c>
      <c r="BO167" s="181">
        <f t="shared" si="127"/>
        <v>0</v>
      </c>
      <c r="BP167" s="181">
        <f t="shared" ref="BP167:CP167" si="128">Total_with_scheme_NOx_emissions-With_scheme_NOx_emissions_in_exceedance</f>
        <v>0</v>
      </c>
      <c r="BQ167" s="181">
        <f t="shared" si="128"/>
        <v>0</v>
      </c>
      <c r="BR167" s="181">
        <f t="shared" si="128"/>
        <v>0</v>
      </c>
      <c r="BS167" s="181">
        <f t="shared" si="128"/>
        <v>0</v>
      </c>
      <c r="BT167" s="181">
        <f t="shared" si="128"/>
        <v>0</v>
      </c>
      <c r="BU167" s="181">
        <f t="shared" si="128"/>
        <v>0</v>
      </c>
      <c r="BV167" s="181">
        <f t="shared" si="128"/>
        <v>0</v>
      </c>
      <c r="BW167" s="181">
        <f t="shared" si="128"/>
        <v>0</v>
      </c>
      <c r="BX167" s="181">
        <f t="shared" si="128"/>
        <v>0</v>
      </c>
      <c r="BY167" s="181">
        <f t="shared" si="128"/>
        <v>0</v>
      </c>
      <c r="BZ167" s="181">
        <f t="shared" si="128"/>
        <v>0</v>
      </c>
      <c r="CA167" s="181">
        <f t="shared" si="128"/>
        <v>0</v>
      </c>
      <c r="CB167" s="181">
        <f t="shared" si="128"/>
        <v>0</v>
      </c>
      <c r="CC167" s="181">
        <f t="shared" si="128"/>
        <v>0</v>
      </c>
      <c r="CD167" s="181">
        <f t="shared" si="128"/>
        <v>0</v>
      </c>
      <c r="CE167" s="181">
        <f t="shared" si="128"/>
        <v>0</v>
      </c>
      <c r="CF167" s="181">
        <f t="shared" si="128"/>
        <v>0</v>
      </c>
      <c r="CG167" s="181">
        <f t="shared" si="128"/>
        <v>0</v>
      </c>
      <c r="CH167" s="181">
        <f t="shared" si="128"/>
        <v>0</v>
      </c>
      <c r="CI167" s="181">
        <f t="shared" si="128"/>
        <v>0</v>
      </c>
      <c r="CJ167" s="181">
        <f t="shared" si="128"/>
        <v>0</v>
      </c>
      <c r="CK167" s="181">
        <f t="shared" si="128"/>
        <v>0</v>
      </c>
      <c r="CL167" s="181">
        <f t="shared" si="128"/>
        <v>0</v>
      </c>
      <c r="CM167" s="181">
        <f t="shared" si="128"/>
        <v>0</v>
      </c>
      <c r="CN167" s="181">
        <f t="shared" si="128"/>
        <v>0</v>
      </c>
      <c r="CO167" s="181">
        <f t="shared" si="128"/>
        <v>0</v>
      </c>
      <c r="CP167" s="181">
        <f t="shared" si="128"/>
        <v>0</v>
      </c>
      <c r="CQ167" s="79" t="s">
        <v>16519</v>
      </c>
    </row>
    <row r="168" spans="1:95" ht="14.5" outlineLevel="1" x14ac:dyDescent="0.35">
      <c r="A168" s="158"/>
      <c r="B168" s="158" t="s">
        <v>16504</v>
      </c>
      <c r="C168" s="158"/>
      <c r="D168" s="181"/>
      <c r="E168" s="181"/>
      <c r="F168" s="181"/>
      <c r="G168" s="181"/>
      <c r="H168" s="181"/>
      <c r="I168" s="181"/>
      <c r="J168" s="181"/>
      <c r="K168" s="181"/>
      <c r="L168" s="181"/>
      <c r="M168" s="181">
        <f t="shared" ref="M168:BO168" si="129">With_scheme_NOx_emissions_not_in_exceedance-Without_scheme_NOx_emissions_not_in_exceedance</f>
        <v>0</v>
      </c>
      <c r="N168" s="181">
        <f t="shared" si="129"/>
        <v>0</v>
      </c>
      <c r="O168" s="181">
        <f t="shared" si="129"/>
        <v>0</v>
      </c>
      <c r="P168" s="181">
        <f t="shared" si="129"/>
        <v>0</v>
      </c>
      <c r="Q168" s="181">
        <f t="shared" si="129"/>
        <v>0</v>
      </c>
      <c r="R168" s="181">
        <f t="shared" si="129"/>
        <v>0</v>
      </c>
      <c r="S168" s="181">
        <f t="shared" si="129"/>
        <v>0</v>
      </c>
      <c r="T168" s="181">
        <f t="shared" si="129"/>
        <v>0</v>
      </c>
      <c r="U168" s="181">
        <f t="shared" si="129"/>
        <v>0</v>
      </c>
      <c r="V168" s="181">
        <f t="shared" si="129"/>
        <v>0</v>
      </c>
      <c r="W168" s="181">
        <f t="shared" si="129"/>
        <v>0</v>
      </c>
      <c r="X168" s="181">
        <f t="shared" si="129"/>
        <v>0</v>
      </c>
      <c r="Y168" s="181">
        <f t="shared" si="129"/>
        <v>0</v>
      </c>
      <c r="Z168" s="181">
        <f t="shared" si="129"/>
        <v>0</v>
      </c>
      <c r="AA168" s="181">
        <f t="shared" si="129"/>
        <v>0</v>
      </c>
      <c r="AB168" s="181">
        <f t="shared" si="129"/>
        <v>0</v>
      </c>
      <c r="AC168" s="181">
        <f t="shared" si="129"/>
        <v>0</v>
      </c>
      <c r="AD168" s="181">
        <f t="shared" si="129"/>
        <v>0</v>
      </c>
      <c r="AE168" s="181">
        <f t="shared" si="129"/>
        <v>0</v>
      </c>
      <c r="AF168" s="181">
        <f t="shared" si="129"/>
        <v>0</v>
      </c>
      <c r="AG168" s="181">
        <f t="shared" si="129"/>
        <v>0</v>
      </c>
      <c r="AH168" s="181">
        <f t="shared" si="129"/>
        <v>0</v>
      </c>
      <c r="AI168" s="181">
        <f t="shared" si="129"/>
        <v>0</v>
      </c>
      <c r="AJ168" s="181">
        <f t="shared" si="129"/>
        <v>0</v>
      </c>
      <c r="AK168" s="181">
        <f t="shared" si="129"/>
        <v>0</v>
      </c>
      <c r="AL168" s="181">
        <f t="shared" si="129"/>
        <v>0</v>
      </c>
      <c r="AM168" s="181">
        <f t="shared" si="129"/>
        <v>0</v>
      </c>
      <c r="AN168" s="181">
        <f t="shared" si="129"/>
        <v>0</v>
      </c>
      <c r="AO168" s="181">
        <f t="shared" si="129"/>
        <v>0</v>
      </c>
      <c r="AP168" s="181">
        <f t="shared" si="129"/>
        <v>0</v>
      </c>
      <c r="AQ168" s="181">
        <f t="shared" si="129"/>
        <v>0</v>
      </c>
      <c r="AR168" s="181">
        <f t="shared" si="129"/>
        <v>0</v>
      </c>
      <c r="AS168" s="181">
        <f t="shared" si="129"/>
        <v>0</v>
      </c>
      <c r="AT168" s="181">
        <f t="shared" si="129"/>
        <v>0</v>
      </c>
      <c r="AU168" s="181">
        <f t="shared" si="129"/>
        <v>0</v>
      </c>
      <c r="AV168" s="181">
        <f t="shared" si="129"/>
        <v>0</v>
      </c>
      <c r="AW168" s="181">
        <f t="shared" si="129"/>
        <v>0</v>
      </c>
      <c r="AX168" s="181">
        <f t="shared" si="129"/>
        <v>0</v>
      </c>
      <c r="AY168" s="181">
        <f t="shared" si="129"/>
        <v>0</v>
      </c>
      <c r="AZ168" s="181">
        <f t="shared" si="129"/>
        <v>0</v>
      </c>
      <c r="BA168" s="181">
        <f t="shared" si="129"/>
        <v>0</v>
      </c>
      <c r="BB168" s="181">
        <f t="shared" si="129"/>
        <v>0</v>
      </c>
      <c r="BC168" s="181">
        <f t="shared" si="129"/>
        <v>0</v>
      </c>
      <c r="BD168" s="181">
        <f t="shared" si="129"/>
        <v>0</v>
      </c>
      <c r="BE168" s="181">
        <f t="shared" si="129"/>
        <v>0</v>
      </c>
      <c r="BF168" s="181">
        <f t="shared" si="129"/>
        <v>0</v>
      </c>
      <c r="BG168" s="181">
        <f t="shared" si="129"/>
        <v>0</v>
      </c>
      <c r="BH168" s="181">
        <f t="shared" si="129"/>
        <v>0</v>
      </c>
      <c r="BI168" s="181">
        <f t="shared" si="129"/>
        <v>0</v>
      </c>
      <c r="BJ168" s="181">
        <f t="shared" si="129"/>
        <v>0</v>
      </c>
      <c r="BK168" s="181">
        <f t="shared" si="129"/>
        <v>0</v>
      </c>
      <c r="BL168" s="181">
        <f t="shared" si="129"/>
        <v>0</v>
      </c>
      <c r="BM168" s="181">
        <f t="shared" si="129"/>
        <v>0</v>
      </c>
      <c r="BN168" s="181">
        <f t="shared" si="129"/>
        <v>0</v>
      </c>
      <c r="BO168" s="181">
        <f t="shared" si="129"/>
        <v>0</v>
      </c>
      <c r="BP168" s="181">
        <f t="shared" ref="BP168:CP168" si="130">With_scheme_NOx_emissions_not_in_exceedance-Without_scheme_NOx_emissions_not_in_exceedance</f>
        <v>0</v>
      </c>
      <c r="BQ168" s="181">
        <f t="shared" si="130"/>
        <v>0</v>
      </c>
      <c r="BR168" s="181">
        <f t="shared" si="130"/>
        <v>0</v>
      </c>
      <c r="BS168" s="181">
        <f t="shared" si="130"/>
        <v>0</v>
      </c>
      <c r="BT168" s="181">
        <f t="shared" si="130"/>
        <v>0</v>
      </c>
      <c r="BU168" s="181">
        <f t="shared" si="130"/>
        <v>0</v>
      </c>
      <c r="BV168" s="181">
        <f t="shared" si="130"/>
        <v>0</v>
      </c>
      <c r="BW168" s="181">
        <f t="shared" si="130"/>
        <v>0</v>
      </c>
      <c r="BX168" s="181">
        <f t="shared" si="130"/>
        <v>0</v>
      </c>
      <c r="BY168" s="181">
        <f t="shared" si="130"/>
        <v>0</v>
      </c>
      <c r="BZ168" s="181">
        <f t="shared" si="130"/>
        <v>0</v>
      </c>
      <c r="CA168" s="181">
        <f t="shared" si="130"/>
        <v>0</v>
      </c>
      <c r="CB168" s="181">
        <f t="shared" si="130"/>
        <v>0</v>
      </c>
      <c r="CC168" s="181">
        <f t="shared" si="130"/>
        <v>0</v>
      </c>
      <c r="CD168" s="181">
        <f t="shared" si="130"/>
        <v>0</v>
      </c>
      <c r="CE168" s="181">
        <f t="shared" si="130"/>
        <v>0</v>
      </c>
      <c r="CF168" s="181">
        <f t="shared" si="130"/>
        <v>0</v>
      </c>
      <c r="CG168" s="181">
        <f t="shared" si="130"/>
        <v>0</v>
      </c>
      <c r="CH168" s="181">
        <f t="shared" si="130"/>
        <v>0</v>
      </c>
      <c r="CI168" s="181">
        <f t="shared" si="130"/>
        <v>0</v>
      </c>
      <c r="CJ168" s="181">
        <f t="shared" si="130"/>
        <v>0</v>
      </c>
      <c r="CK168" s="181">
        <f t="shared" si="130"/>
        <v>0</v>
      </c>
      <c r="CL168" s="181">
        <f t="shared" si="130"/>
        <v>0</v>
      </c>
      <c r="CM168" s="181">
        <f t="shared" si="130"/>
        <v>0</v>
      </c>
      <c r="CN168" s="181">
        <f t="shared" si="130"/>
        <v>0</v>
      </c>
      <c r="CO168" s="181">
        <f t="shared" si="130"/>
        <v>0</v>
      </c>
      <c r="CP168" s="181">
        <f t="shared" si="130"/>
        <v>0</v>
      </c>
      <c r="CQ168" s="79" t="s">
        <v>16520</v>
      </c>
    </row>
    <row r="169" spans="1:95" ht="15.5" outlineLevel="1" x14ac:dyDescent="0.35">
      <c r="A169" s="158"/>
      <c r="B169" s="108"/>
      <c r="C169" s="158"/>
      <c r="D169" s="79"/>
      <c r="E169" s="158"/>
      <c r="F169" s="158"/>
      <c r="G169" s="158"/>
      <c r="H169" s="158"/>
      <c r="I169" s="158"/>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c r="CD169" s="158"/>
      <c r="CE169" s="158"/>
      <c r="CF169" s="158"/>
      <c r="CG169" s="158"/>
      <c r="CH169" s="158"/>
      <c r="CI169" s="158"/>
      <c r="CJ169" s="158"/>
      <c r="CK169" s="158"/>
      <c r="CL169" s="158"/>
      <c r="CM169" s="158"/>
      <c r="CN169" s="158"/>
      <c r="CO169" s="158"/>
      <c r="CP169" s="158"/>
      <c r="CQ169" s="158"/>
    </row>
    <row r="170" spans="1:95" ht="14.5" outlineLevel="1" x14ac:dyDescent="0.35">
      <c r="A170" s="158"/>
      <c r="B170" s="158" t="s">
        <v>16506</v>
      </c>
      <c r="C170" s="181">
        <f>HLOOKUP(Opening_year,NOx_not_in_exceedance_emission_table,2,0)</f>
        <v>0</v>
      </c>
      <c r="D170" s="101" t="s">
        <v>16521</v>
      </c>
      <c r="E170" s="158"/>
      <c r="F170" s="158"/>
      <c r="G170" s="158"/>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c r="CD170" s="158"/>
      <c r="CE170" s="158"/>
      <c r="CF170" s="158"/>
      <c r="CG170" s="158"/>
      <c r="CH170" s="158"/>
      <c r="CI170" s="158"/>
      <c r="CJ170" s="158"/>
      <c r="CK170" s="158"/>
      <c r="CL170" s="158"/>
      <c r="CM170" s="158"/>
      <c r="CN170" s="158"/>
      <c r="CO170" s="158"/>
      <c r="CP170" s="158"/>
      <c r="CQ170" s="158"/>
    </row>
    <row r="171" spans="1:95" ht="14.5" outlineLevel="1" x14ac:dyDescent="0.35">
      <c r="A171" s="158"/>
      <c r="B171" s="158" t="s">
        <v>16508</v>
      </c>
      <c r="C171" s="181">
        <f>HLOOKUP(Opening_year,NOx_not_in_exceedance_emission_table,3,0)</f>
        <v>0</v>
      </c>
      <c r="D171" s="101" t="s">
        <v>16522</v>
      </c>
      <c r="E171" s="158"/>
      <c r="F171" s="158"/>
      <c r="G171" s="158"/>
      <c r="H171" s="158"/>
      <c r="I171" s="158"/>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c r="CD171" s="158"/>
      <c r="CE171" s="158"/>
      <c r="CF171" s="158"/>
      <c r="CG171" s="158"/>
      <c r="CH171" s="158"/>
      <c r="CI171" s="158"/>
      <c r="CJ171" s="158"/>
      <c r="CK171" s="158"/>
      <c r="CL171" s="158"/>
      <c r="CM171" s="158"/>
      <c r="CN171" s="158"/>
      <c r="CO171" s="158"/>
      <c r="CP171" s="158"/>
      <c r="CQ171" s="158"/>
    </row>
    <row r="172" spans="1:95" ht="14.5" outlineLevel="1" x14ac:dyDescent="0.35">
      <c r="A172" s="158"/>
      <c r="B172" s="158" t="s">
        <v>16510</v>
      </c>
      <c r="C172" s="181">
        <f>With_scheme_opening_year_not_in_exceedance-Without_scheme_opening_year_not_in_exceedance</f>
        <v>0</v>
      </c>
      <c r="D172" s="101" t="s">
        <v>16523</v>
      </c>
      <c r="E172" s="158"/>
      <c r="F172" s="158"/>
      <c r="G172" s="158"/>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c r="CD172" s="158"/>
      <c r="CE172" s="158"/>
      <c r="CF172" s="158"/>
      <c r="CG172" s="158"/>
      <c r="CH172" s="158"/>
      <c r="CI172" s="158"/>
      <c r="CJ172" s="158"/>
      <c r="CK172" s="158"/>
      <c r="CL172" s="158"/>
      <c r="CM172" s="158"/>
      <c r="CN172" s="158"/>
      <c r="CO172" s="158"/>
      <c r="CP172" s="158"/>
      <c r="CQ172" s="158"/>
    </row>
    <row r="173" spans="1:95" ht="14" outlineLevel="1" x14ac:dyDescent="0.3">
      <c r="A173" s="158"/>
      <c r="B173" s="158"/>
      <c r="C173" s="181"/>
      <c r="D173" s="181"/>
      <c r="E173" s="158"/>
      <c r="F173" s="158"/>
      <c r="G173" s="158"/>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8"/>
      <c r="AY173" s="158"/>
      <c r="AZ173" s="158"/>
      <c r="BA173" s="158"/>
      <c r="BB173" s="158"/>
      <c r="BC173" s="158"/>
      <c r="BD173" s="158"/>
      <c r="BE173" s="158"/>
      <c r="BF173" s="158"/>
      <c r="BG173" s="158"/>
      <c r="BH173" s="158"/>
      <c r="BI173" s="158"/>
      <c r="BJ173" s="158"/>
      <c r="BK173" s="158"/>
      <c r="BL173" s="158"/>
      <c r="BM173" s="158"/>
      <c r="BN173" s="158"/>
      <c r="BO173" s="158"/>
      <c r="BP173" s="158"/>
      <c r="BQ173" s="158"/>
      <c r="BR173" s="158"/>
      <c r="BS173" s="158"/>
      <c r="BT173" s="158"/>
      <c r="BU173" s="158"/>
      <c r="BV173" s="158"/>
      <c r="BW173" s="158"/>
      <c r="BX173" s="158"/>
      <c r="BY173" s="158"/>
      <c r="BZ173" s="158"/>
      <c r="CA173" s="158"/>
      <c r="CB173" s="158"/>
      <c r="CC173" s="158"/>
      <c r="CD173" s="158"/>
      <c r="CE173" s="158"/>
      <c r="CF173" s="158"/>
      <c r="CG173" s="158"/>
      <c r="CH173" s="158"/>
      <c r="CI173" s="158"/>
      <c r="CJ173" s="158"/>
      <c r="CK173" s="158"/>
      <c r="CL173" s="158"/>
      <c r="CM173" s="158"/>
      <c r="CN173" s="158"/>
      <c r="CO173" s="158"/>
      <c r="CP173" s="158"/>
      <c r="CQ173" s="158"/>
    </row>
    <row r="174" spans="1:95" ht="14.5" outlineLevel="1" x14ac:dyDescent="0.35">
      <c r="A174" s="158"/>
      <c r="B174" s="158" t="s">
        <v>16512</v>
      </c>
      <c r="C174" s="181">
        <f>HLOOKUP(Forecast_year,NOx_not_in_exceedance_emission_table,2,0)</f>
        <v>0</v>
      </c>
      <c r="D174" s="101" t="s">
        <v>16524</v>
      </c>
      <c r="E174" s="158"/>
      <c r="F174" s="158"/>
      <c r="G174" s="158"/>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8"/>
      <c r="AY174" s="158"/>
      <c r="AZ174" s="158"/>
      <c r="BA174" s="158"/>
      <c r="BB174" s="158"/>
      <c r="BC174" s="158"/>
      <c r="BD174" s="158"/>
      <c r="BE174" s="158"/>
      <c r="BF174" s="158"/>
      <c r="BG174" s="158"/>
      <c r="BH174" s="158"/>
      <c r="BI174" s="158"/>
      <c r="BJ174" s="158"/>
      <c r="BK174" s="158"/>
      <c r="BL174" s="158"/>
      <c r="BM174" s="158"/>
      <c r="BN174" s="158"/>
      <c r="BO174" s="158"/>
      <c r="BP174" s="158"/>
      <c r="BQ174" s="158"/>
      <c r="BR174" s="158"/>
      <c r="BS174" s="158"/>
      <c r="BT174" s="158"/>
      <c r="BU174" s="158"/>
      <c r="BV174" s="158"/>
      <c r="BW174" s="158"/>
      <c r="BX174" s="158"/>
      <c r="BY174" s="158"/>
      <c r="BZ174" s="158"/>
      <c r="CA174" s="158"/>
      <c r="CB174" s="158"/>
      <c r="CC174" s="158"/>
      <c r="CD174" s="158"/>
      <c r="CE174" s="158"/>
      <c r="CF174" s="158"/>
      <c r="CG174" s="158"/>
      <c r="CH174" s="158"/>
      <c r="CI174" s="158"/>
      <c r="CJ174" s="158"/>
      <c r="CK174" s="158"/>
      <c r="CL174" s="158"/>
      <c r="CM174" s="158"/>
      <c r="CN174" s="158"/>
      <c r="CO174" s="158"/>
      <c r="CP174" s="158"/>
      <c r="CQ174" s="158"/>
    </row>
    <row r="175" spans="1:95" ht="14.5" outlineLevel="1" x14ac:dyDescent="0.35">
      <c r="A175" s="158"/>
      <c r="B175" s="158" t="s">
        <v>16514</v>
      </c>
      <c r="C175" s="181">
        <f>HLOOKUP(Forecast_year,NOx_not_in_exceedance_emission_table,3,0)</f>
        <v>0</v>
      </c>
      <c r="D175" s="101" t="s">
        <v>16525</v>
      </c>
      <c r="E175" s="158"/>
      <c r="F175" s="158"/>
      <c r="G175" s="158"/>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8"/>
      <c r="AY175" s="158"/>
      <c r="AZ175" s="158"/>
      <c r="BA175" s="158"/>
      <c r="BB175" s="158"/>
      <c r="BC175" s="158"/>
      <c r="BD175" s="158"/>
      <c r="BE175" s="158"/>
      <c r="BF175" s="158"/>
      <c r="BG175" s="158"/>
      <c r="BH175" s="158"/>
      <c r="BI175" s="158"/>
      <c r="BJ175" s="158"/>
      <c r="BK175" s="158"/>
      <c r="BL175" s="158"/>
      <c r="BM175" s="158"/>
      <c r="BN175" s="158"/>
      <c r="BO175" s="158"/>
      <c r="BP175" s="158"/>
      <c r="BQ175" s="158"/>
      <c r="BR175" s="158"/>
      <c r="BS175" s="158"/>
      <c r="BT175" s="158"/>
      <c r="BU175" s="158"/>
      <c r="BV175" s="158"/>
      <c r="BW175" s="158"/>
      <c r="BX175" s="158"/>
      <c r="BY175" s="158"/>
      <c r="BZ175" s="158"/>
      <c r="CA175" s="158"/>
      <c r="CB175" s="158"/>
      <c r="CC175" s="158"/>
      <c r="CD175" s="158"/>
      <c r="CE175" s="158"/>
      <c r="CF175" s="158"/>
      <c r="CG175" s="158"/>
      <c r="CH175" s="158"/>
      <c r="CI175" s="158"/>
      <c r="CJ175" s="158"/>
      <c r="CK175" s="158"/>
      <c r="CL175" s="158"/>
      <c r="CM175" s="158"/>
      <c r="CN175" s="158"/>
      <c r="CO175" s="158"/>
      <c r="CP175" s="158"/>
      <c r="CQ175" s="158"/>
    </row>
    <row r="176" spans="1:95" ht="14.5" outlineLevel="1" x14ac:dyDescent="0.35">
      <c r="A176" s="158"/>
      <c r="B176" s="158" t="s">
        <v>16510</v>
      </c>
      <c r="C176" s="181">
        <f>With_scheme_forecast_year_not_in_exceedance-Without_scheme_forecast_year_not_in_exceedance</f>
        <v>0</v>
      </c>
      <c r="D176" s="101" t="s">
        <v>16526</v>
      </c>
      <c r="E176" s="158"/>
      <c r="F176" s="158"/>
      <c r="G176" s="158"/>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c r="CD176" s="158"/>
      <c r="CE176" s="158"/>
      <c r="CF176" s="158"/>
      <c r="CG176" s="158"/>
      <c r="CH176" s="158"/>
      <c r="CI176" s="158"/>
      <c r="CJ176" s="158"/>
      <c r="CK176" s="158"/>
      <c r="CL176" s="158"/>
      <c r="CM176" s="158"/>
      <c r="CN176" s="158"/>
      <c r="CO176" s="158"/>
      <c r="CP176" s="158"/>
      <c r="CQ176" s="158"/>
    </row>
    <row r="177" spans="1:95" ht="14.5" outlineLevel="1" x14ac:dyDescent="0.35">
      <c r="A177" s="158"/>
      <c r="B177" s="158"/>
      <c r="C177" s="181"/>
      <c r="D177" s="79"/>
      <c r="E177" s="158"/>
      <c r="F177" s="158"/>
      <c r="G177" s="158"/>
      <c r="H177" s="158"/>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row>
    <row r="178" spans="1:95" ht="15" customHeight="1" x14ac:dyDescent="0.3">
      <c r="A178" s="158"/>
      <c r="B178" s="158"/>
      <c r="C178" s="158"/>
      <c r="D178" s="158"/>
      <c r="E178" s="158"/>
      <c r="F178" s="158"/>
      <c r="G178" s="158"/>
      <c r="H178" s="158"/>
      <c r="I178" s="158"/>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c r="CD178" s="158"/>
      <c r="CE178" s="158"/>
      <c r="CF178" s="158"/>
      <c r="CG178" s="158"/>
      <c r="CH178" s="158"/>
      <c r="CI178" s="158"/>
      <c r="CJ178" s="158"/>
      <c r="CK178" s="158"/>
      <c r="CL178" s="158"/>
      <c r="CM178" s="158"/>
      <c r="CN178" s="158"/>
      <c r="CO178" s="158"/>
      <c r="CP178" s="158"/>
      <c r="CQ178" s="158"/>
    </row>
    <row r="180" spans="1:95" ht="18" x14ac:dyDescent="0.4">
      <c r="A180" s="78"/>
      <c r="B180" s="78" t="s">
        <v>16527</v>
      </c>
      <c r="C180" s="78"/>
      <c r="D180" s="78"/>
      <c r="E180" s="78"/>
      <c r="F180" s="78"/>
      <c r="G180" s="78"/>
      <c r="H180" s="78"/>
      <c r="I180" s="78"/>
      <c r="J180" s="78"/>
      <c r="K180" s="78"/>
      <c r="L180" s="78"/>
      <c r="M180" s="78"/>
      <c r="N180" s="78"/>
      <c r="O180" s="78"/>
      <c r="P180" s="78"/>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c r="CK180" s="78"/>
      <c r="CL180" s="78"/>
      <c r="CM180" s="78"/>
      <c r="CN180" s="78"/>
      <c r="CO180" s="78"/>
      <c r="CP180" s="78"/>
      <c r="CQ180" s="78"/>
    </row>
    <row r="181" spans="1:95" ht="14" outlineLevel="1" x14ac:dyDescent="0.3">
      <c r="A181" s="158"/>
      <c r="B181" s="158"/>
      <c r="C181" s="158"/>
      <c r="D181" s="158"/>
      <c r="E181" s="158"/>
      <c r="F181" s="158"/>
      <c r="G181" s="158"/>
      <c r="H181" s="158"/>
      <c r="I181" s="158"/>
      <c r="J181" s="158"/>
      <c r="K181" s="158"/>
      <c r="L181" s="158"/>
      <c r="M181" s="158"/>
      <c r="N181" s="158"/>
      <c r="O181" s="158"/>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c r="CD181" s="158"/>
      <c r="CE181" s="158"/>
      <c r="CF181" s="158"/>
      <c r="CG181" s="158"/>
      <c r="CH181" s="158"/>
      <c r="CI181" s="158"/>
      <c r="CJ181" s="158"/>
      <c r="CK181" s="158"/>
      <c r="CL181" s="158"/>
      <c r="CM181" s="158"/>
      <c r="CN181" s="158"/>
      <c r="CO181" s="158"/>
      <c r="CP181" s="158"/>
      <c r="CQ181" s="158"/>
    </row>
    <row r="182" spans="1:95" ht="15.5" outlineLevel="1" x14ac:dyDescent="0.35">
      <c r="A182" s="82"/>
      <c r="B182" s="82" t="s">
        <v>16270</v>
      </c>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2"/>
      <c r="BT182" s="82"/>
      <c r="BU182" s="82"/>
      <c r="BV182" s="82"/>
      <c r="BW182" s="82"/>
      <c r="BX182" s="82"/>
      <c r="BY182" s="82"/>
      <c r="BZ182" s="82"/>
      <c r="CA182" s="82"/>
      <c r="CB182" s="82"/>
      <c r="CC182" s="82"/>
      <c r="CD182" s="82"/>
      <c r="CE182" s="82"/>
      <c r="CF182" s="82"/>
      <c r="CG182" s="82"/>
      <c r="CH182" s="82"/>
      <c r="CI182" s="82"/>
      <c r="CJ182" s="82"/>
      <c r="CK182" s="82"/>
      <c r="CL182" s="82"/>
      <c r="CM182" s="82"/>
      <c r="CN182" s="82"/>
      <c r="CO182" s="82"/>
      <c r="CP182" s="82"/>
      <c r="CQ182" s="82"/>
    </row>
    <row r="183" spans="1:95" ht="15.5" outlineLevel="1" x14ac:dyDescent="0.35">
      <c r="A183" s="102"/>
      <c r="B183" s="102"/>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c r="AA183" s="102"/>
      <c r="AB183" s="102"/>
      <c r="AC183" s="102"/>
      <c r="AD183" s="102"/>
      <c r="AE183" s="102"/>
      <c r="AF183" s="102"/>
      <c r="AG183" s="102"/>
      <c r="AH183" s="102"/>
      <c r="AI183" s="102"/>
      <c r="AJ183" s="102"/>
      <c r="AK183" s="102"/>
      <c r="AL183" s="102"/>
      <c r="AM183" s="102"/>
      <c r="AN183" s="102"/>
      <c r="AO183" s="102"/>
      <c r="AP183" s="102"/>
      <c r="AQ183" s="102"/>
      <c r="AR183" s="102"/>
      <c r="AS183" s="102"/>
      <c r="AT183" s="102"/>
      <c r="AU183" s="102"/>
      <c r="AV183" s="102"/>
      <c r="AW183" s="102"/>
      <c r="AX183" s="102"/>
      <c r="AY183" s="102"/>
      <c r="AZ183" s="102"/>
      <c r="BA183" s="102"/>
      <c r="BB183" s="102"/>
      <c r="BC183" s="102"/>
      <c r="BD183" s="102"/>
      <c r="BE183" s="102"/>
      <c r="BF183" s="102"/>
      <c r="BG183" s="102"/>
      <c r="BH183" s="102"/>
      <c r="BI183" s="102"/>
      <c r="BJ183" s="102"/>
      <c r="BK183" s="102"/>
      <c r="BL183" s="102"/>
      <c r="BM183" s="102"/>
      <c r="BN183" s="102"/>
      <c r="BO183" s="102"/>
      <c r="BP183" s="102"/>
      <c r="BQ183" s="102"/>
      <c r="BR183" s="102"/>
      <c r="BS183" s="102"/>
      <c r="BT183" s="102"/>
      <c r="BU183" s="102"/>
      <c r="BV183" s="102"/>
      <c r="BW183" s="102"/>
      <c r="BX183" s="102"/>
      <c r="BY183" s="102"/>
      <c r="BZ183" s="102"/>
      <c r="CA183" s="102"/>
      <c r="CB183" s="102"/>
      <c r="CC183" s="102"/>
      <c r="CD183" s="102"/>
      <c r="CE183" s="102"/>
      <c r="CF183" s="102"/>
      <c r="CG183" s="102"/>
      <c r="CH183" s="102"/>
      <c r="CI183" s="102"/>
      <c r="CJ183" s="102"/>
      <c r="CK183" s="102"/>
      <c r="CL183" s="102"/>
      <c r="CM183" s="102"/>
      <c r="CN183" s="102"/>
      <c r="CO183" s="102"/>
      <c r="CP183" s="102"/>
      <c r="CQ183" s="102"/>
    </row>
    <row r="184" spans="1:95" ht="15.5" outlineLevel="1" x14ac:dyDescent="0.35">
      <c r="A184" s="102"/>
      <c r="B184" s="102"/>
      <c r="C184" s="83">
        <f>Opening_year</f>
        <v>2026</v>
      </c>
      <c r="D184" s="158"/>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c r="AA184" s="102"/>
      <c r="AB184" s="102"/>
      <c r="AC184" s="102"/>
      <c r="AD184" s="102"/>
      <c r="AE184" s="102"/>
      <c r="AF184" s="102"/>
      <c r="AG184" s="102"/>
      <c r="AH184" s="102"/>
      <c r="AI184" s="102"/>
      <c r="AJ184" s="102"/>
      <c r="AK184" s="102"/>
      <c r="AL184" s="102"/>
      <c r="AM184" s="102"/>
      <c r="AN184" s="102"/>
      <c r="AO184" s="102"/>
      <c r="AP184" s="102"/>
      <c r="AQ184" s="102"/>
      <c r="AR184" s="102"/>
      <c r="AS184" s="102"/>
      <c r="AT184" s="102"/>
      <c r="AU184" s="102"/>
      <c r="AV184" s="102"/>
      <c r="AW184" s="102"/>
      <c r="AX184" s="102"/>
      <c r="AY184" s="102"/>
      <c r="AZ184" s="102"/>
      <c r="BA184" s="102"/>
      <c r="BB184" s="102"/>
      <c r="BC184" s="102"/>
      <c r="BD184" s="102"/>
      <c r="BE184" s="102"/>
      <c r="BF184" s="102"/>
      <c r="BG184" s="102"/>
      <c r="BH184" s="102"/>
      <c r="BI184" s="102"/>
      <c r="BJ184" s="102"/>
      <c r="BK184" s="102"/>
      <c r="BL184" s="102"/>
      <c r="BM184" s="102"/>
      <c r="BN184" s="102"/>
      <c r="BO184" s="102"/>
      <c r="BP184" s="102"/>
      <c r="BQ184" s="102"/>
      <c r="BR184" s="102"/>
      <c r="BS184" s="102"/>
      <c r="BT184" s="102"/>
      <c r="BU184" s="102"/>
      <c r="BV184" s="102"/>
      <c r="BW184" s="102"/>
      <c r="BX184" s="102"/>
      <c r="BY184" s="102"/>
      <c r="BZ184" s="102"/>
      <c r="CA184" s="102"/>
      <c r="CB184" s="102"/>
      <c r="CC184" s="102"/>
      <c r="CD184" s="102"/>
      <c r="CE184" s="102"/>
      <c r="CF184" s="102"/>
      <c r="CG184" s="102"/>
      <c r="CH184" s="102"/>
      <c r="CI184" s="102"/>
      <c r="CJ184" s="102"/>
      <c r="CK184" s="102"/>
      <c r="CL184" s="102"/>
      <c r="CM184" s="102"/>
      <c r="CN184" s="102"/>
      <c r="CO184" s="102"/>
      <c r="CP184" s="102"/>
      <c r="CQ184" s="102"/>
    </row>
    <row r="185" spans="1:95" ht="15.5" outlineLevel="1" x14ac:dyDescent="0.35">
      <c r="A185" s="102"/>
      <c r="B185" s="178" t="s">
        <v>16528</v>
      </c>
      <c r="C185" s="165">
        <f>Opening_year_without_scheme_PM2.5_concentrations_in</f>
        <v>0</v>
      </c>
      <c r="D185" s="79" t="s">
        <v>16529</v>
      </c>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G185" s="102"/>
      <c r="AH185" s="102"/>
      <c r="AI185" s="102"/>
      <c r="AJ185" s="102"/>
      <c r="AK185" s="102"/>
      <c r="AL185" s="102"/>
      <c r="AM185" s="102"/>
      <c r="AN185" s="102"/>
      <c r="AO185" s="102"/>
      <c r="AP185" s="102"/>
      <c r="AQ185" s="102"/>
      <c r="AR185" s="102"/>
      <c r="AS185" s="102"/>
      <c r="AT185" s="102"/>
      <c r="AU185" s="102"/>
      <c r="AV185" s="102"/>
      <c r="AW185" s="102"/>
      <c r="AX185" s="102"/>
      <c r="AY185" s="102"/>
      <c r="AZ185" s="102"/>
      <c r="BA185" s="102"/>
      <c r="BB185" s="102"/>
      <c r="BC185" s="102"/>
      <c r="BD185" s="102"/>
      <c r="BE185" s="102"/>
      <c r="BF185" s="102"/>
      <c r="BG185" s="102"/>
      <c r="BH185" s="102"/>
      <c r="BI185" s="102"/>
      <c r="BJ185" s="102"/>
      <c r="BK185" s="102"/>
      <c r="BL185" s="102"/>
      <c r="BM185" s="102"/>
      <c r="BN185" s="102"/>
      <c r="BO185" s="102"/>
      <c r="BP185" s="102"/>
      <c r="BQ185" s="102"/>
      <c r="BR185" s="102"/>
      <c r="BS185" s="102"/>
      <c r="BT185" s="102"/>
      <c r="BU185" s="102"/>
      <c r="BV185" s="102"/>
      <c r="BW185" s="102"/>
      <c r="BX185" s="102"/>
      <c r="BY185" s="102"/>
      <c r="BZ185" s="102"/>
      <c r="CA185" s="102"/>
      <c r="CB185" s="102"/>
      <c r="CC185" s="102"/>
      <c r="CD185" s="102"/>
      <c r="CE185" s="102"/>
      <c r="CF185" s="102"/>
      <c r="CG185" s="102"/>
      <c r="CH185" s="102"/>
      <c r="CI185" s="102"/>
      <c r="CJ185" s="102"/>
      <c r="CK185" s="102"/>
      <c r="CL185" s="102"/>
      <c r="CM185" s="102"/>
      <c r="CN185" s="102"/>
      <c r="CO185" s="102"/>
      <c r="CP185" s="102"/>
      <c r="CQ185" s="102"/>
    </row>
    <row r="186" spans="1:95" ht="15.5" outlineLevel="1" x14ac:dyDescent="0.35">
      <c r="A186" s="102"/>
      <c r="B186" s="102"/>
      <c r="C186" s="102"/>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2"/>
      <c r="AA186" s="102"/>
      <c r="AB186" s="102"/>
      <c r="AC186" s="102"/>
      <c r="AD186" s="102"/>
      <c r="AE186" s="102"/>
      <c r="AF186" s="102"/>
      <c r="AG186" s="102"/>
      <c r="AH186" s="102"/>
      <c r="AI186" s="102"/>
      <c r="AJ186" s="102"/>
      <c r="AK186" s="102"/>
      <c r="AL186" s="102"/>
      <c r="AM186" s="102"/>
      <c r="AN186" s="102"/>
      <c r="AO186" s="102"/>
      <c r="AP186" s="102"/>
      <c r="AQ186" s="102"/>
      <c r="AR186" s="102"/>
      <c r="AS186" s="102"/>
      <c r="AT186" s="102"/>
      <c r="AU186" s="102"/>
      <c r="AV186" s="102"/>
      <c r="AW186" s="102"/>
      <c r="AX186" s="102"/>
      <c r="AY186" s="102"/>
      <c r="AZ186" s="102"/>
      <c r="BA186" s="102"/>
      <c r="BB186" s="102"/>
      <c r="BC186" s="102"/>
      <c r="BD186" s="102"/>
      <c r="BE186" s="102"/>
      <c r="BF186" s="102"/>
      <c r="BG186" s="102"/>
      <c r="BH186" s="102"/>
      <c r="BI186" s="102"/>
      <c r="BJ186" s="102"/>
      <c r="BK186" s="102"/>
      <c r="BL186" s="102"/>
      <c r="BM186" s="102"/>
      <c r="BN186" s="102"/>
      <c r="BO186" s="102"/>
      <c r="BP186" s="102"/>
      <c r="BQ186" s="102"/>
      <c r="BR186" s="102"/>
      <c r="BS186" s="102"/>
      <c r="BT186" s="102"/>
      <c r="BU186" s="102"/>
      <c r="BV186" s="102"/>
      <c r="BW186" s="102"/>
      <c r="BX186" s="102"/>
      <c r="BY186" s="102"/>
      <c r="BZ186" s="102"/>
      <c r="CA186" s="102"/>
      <c r="CB186" s="102"/>
      <c r="CC186" s="102"/>
      <c r="CD186" s="102"/>
      <c r="CE186" s="102"/>
      <c r="CF186" s="102"/>
      <c r="CG186" s="102"/>
      <c r="CH186" s="102"/>
      <c r="CI186" s="102"/>
      <c r="CJ186" s="102"/>
      <c r="CK186" s="102"/>
      <c r="CL186" s="102"/>
      <c r="CM186" s="102"/>
      <c r="CN186" s="102"/>
      <c r="CO186" s="102"/>
      <c r="CP186" s="102"/>
      <c r="CQ186" s="102"/>
    </row>
    <row r="187" spans="1:95" ht="15.5" outlineLevel="1" x14ac:dyDescent="0.35">
      <c r="A187" s="102"/>
      <c r="B187" s="102"/>
      <c r="C187" s="83">
        <f>Forecast_year</f>
        <v>2040</v>
      </c>
      <c r="D187" s="158"/>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2"/>
      <c r="AY187" s="102"/>
      <c r="AZ187" s="102"/>
      <c r="BA187" s="102"/>
      <c r="BB187" s="102"/>
      <c r="BC187" s="102"/>
      <c r="BD187" s="102"/>
      <c r="BE187" s="102"/>
      <c r="BF187" s="102"/>
      <c r="BG187" s="102"/>
      <c r="BH187" s="102"/>
      <c r="BI187" s="102"/>
      <c r="BJ187" s="102"/>
      <c r="BK187" s="102"/>
      <c r="BL187" s="102"/>
      <c r="BM187" s="102"/>
      <c r="BN187" s="102"/>
      <c r="BO187" s="102"/>
      <c r="BP187" s="102"/>
      <c r="BQ187" s="102"/>
      <c r="BR187" s="102"/>
      <c r="BS187" s="102"/>
      <c r="BT187" s="102"/>
      <c r="BU187" s="102"/>
      <c r="BV187" s="102"/>
      <c r="BW187" s="102"/>
      <c r="BX187" s="102"/>
      <c r="BY187" s="102"/>
      <c r="BZ187" s="102"/>
      <c r="CA187" s="102"/>
      <c r="CB187" s="102"/>
      <c r="CC187" s="102"/>
      <c r="CD187" s="102"/>
      <c r="CE187" s="102"/>
      <c r="CF187" s="102"/>
      <c r="CG187" s="102"/>
      <c r="CH187" s="102"/>
      <c r="CI187" s="102"/>
      <c r="CJ187" s="102"/>
      <c r="CK187" s="102"/>
      <c r="CL187" s="102"/>
      <c r="CM187" s="102"/>
      <c r="CN187" s="102"/>
      <c r="CO187" s="102"/>
      <c r="CP187" s="102"/>
      <c r="CQ187" s="102"/>
    </row>
    <row r="188" spans="1:95" ht="15.5" outlineLevel="1" x14ac:dyDescent="0.35">
      <c r="A188" s="102"/>
      <c r="B188" s="178" t="s">
        <v>16530</v>
      </c>
      <c r="C188" s="165">
        <f>Forecast_year_without_scheme_PM2.5_concentrations_in</f>
        <v>0</v>
      </c>
      <c r="D188" s="79" t="s">
        <v>16531</v>
      </c>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2"/>
      <c r="AY188" s="102"/>
      <c r="AZ188" s="102"/>
      <c r="BA188" s="102"/>
      <c r="BB188" s="102"/>
      <c r="BC188" s="102"/>
      <c r="BD188" s="102"/>
      <c r="BE188" s="102"/>
      <c r="BF188" s="102"/>
      <c r="BG188" s="102"/>
      <c r="BH188" s="102"/>
      <c r="BI188" s="102"/>
      <c r="BJ188" s="102"/>
      <c r="BK188" s="102"/>
      <c r="BL188" s="102"/>
      <c r="BM188" s="102"/>
      <c r="BN188" s="102"/>
      <c r="BO188" s="102"/>
      <c r="BP188" s="102"/>
      <c r="BQ188" s="102"/>
      <c r="BR188" s="102"/>
      <c r="BS188" s="102"/>
      <c r="BT188" s="102"/>
      <c r="BU188" s="102"/>
      <c r="BV188" s="102"/>
      <c r="BW188" s="102"/>
      <c r="BX188" s="102"/>
      <c r="BY188" s="102"/>
      <c r="BZ188" s="102"/>
      <c r="CA188" s="102"/>
      <c r="CB188" s="102"/>
      <c r="CC188" s="102"/>
      <c r="CD188" s="102"/>
      <c r="CE188" s="102"/>
      <c r="CF188" s="102"/>
      <c r="CG188" s="102"/>
      <c r="CH188" s="102"/>
      <c r="CI188" s="102"/>
      <c r="CJ188" s="102"/>
      <c r="CK188" s="102"/>
      <c r="CL188" s="102"/>
      <c r="CM188" s="102"/>
      <c r="CN188" s="102"/>
      <c r="CO188" s="102"/>
      <c r="CP188" s="102"/>
      <c r="CQ188" s="102"/>
    </row>
    <row r="189" spans="1:95" ht="15.5" outlineLevel="1" x14ac:dyDescent="0.35">
      <c r="A189" s="102"/>
      <c r="B189" s="102"/>
      <c r="C189" s="102"/>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2"/>
      <c r="AY189" s="102"/>
      <c r="AZ189" s="102"/>
      <c r="BA189" s="102"/>
      <c r="BB189" s="102"/>
      <c r="BC189" s="102"/>
      <c r="BD189" s="102"/>
      <c r="BE189" s="102"/>
      <c r="BF189" s="102"/>
      <c r="BG189" s="102"/>
      <c r="BH189" s="102"/>
      <c r="BI189" s="102"/>
      <c r="BJ189" s="102"/>
      <c r="BK189" s="102"/>
      <c r="BL189" s="102"/>
      <c r="BM189" s="102"/>
      <c r="BN189" s="102"/>
      <c r="BO189" s="102"/>
      <c r="BP189" s="102"/>
      <c r="BQ189" s="102"/>
      <c r="BR189" s="102"/>
      <c r="BS189" s="102"/>
      <c r="BT189" s="102"/>
      <c r="BU189" s="102"/>
      <c r="BV189" s="102"/>
      <c r="BW189" s="102"/>
      <c r="BX189" s="102"/>
      <c r="BY189" s="102"/>
      <c r="BZ189" s="102"/>
      <c r="CA189" s="102"/>
      <c r="CB189" s="102"/>
      <c r="CC189" s="102"/>
      <c r="CD189" s="102"/>
      <c r="CE189" s="102"/>
      <c r="CF189" s="102"/>
      <c r="CG189" s="102"/>
      <c r="CH189" s="102"/>
      <c r="CI189" s="102"/>
      <c r="CJ189" s="102"/>
      <c r="CK189" s="102"/>
      <c r="CL189" s="102"/>
      <c r="CM189" s="102"/>
      <c r="CN189" s="102"/>
      <c r="CO189" s="102"/>
      <c r="CP189" s="102"/>
      <c r="CQ189" s="102"/>
    </row>
    <row r="190" spans="1:95" ht="15.5" outlineLevel="1" x14ac:dyDescent="0.35">
      <c r="A190" s="102"/>
      <c r="B190" s="178" t="s">
        <v>16424</v>
      </c>
      <c r="C190" s="178">
        <f>Forecast_year_without_scheme_PM2.5_concentrations-Opening_year_without_scheme_PM2.5_concentrations</f>
        <v>0</v>
      </c>
      <c r="D190" s="103" t="s">
        <v>16532</v>
      </c>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2"/>
      <c r="AA190" s="102"/>
      <c r="AB190" s="102"/>
      <c r="AC190" s="102"/>
      <c r="AD190" s="102"/>
      <c r="AE190" s="102"/>
      <c r="AF190" s="102"/>
      <c r="AG190" s="102"/>
      <c r="AH190" s="102"/>
      <c r="AI190" s="102"/>
      <c r="AJ190" s="102"/>
      <c r="AK190" s="102"/>
      <c r="AL190" s="102"/>
      <c r="AM190" s="102"/>
      <c r="AN190" s="102"/>
      <c r="AO190" s="102"/>
      <c r="AP190" s="102"/>
      <c r="AQ190" s="102"/>
      <c r="AR190" s="102"/>
      <c r="AS190" s="102"/>
      <c r="AT190" s="102"/>
      <c r="AU190" s="102"/>
      <c r="AV190" s="102"/>
      <c r="AW190" s="102"/>
      <c r="AX190" s="102"/>
      <c r="AY190" s="102"/>
      <c r="AZ190" s="102"/>
      <c r="BA190" s="102"/>
      <c r="BB190" s="102"/>
      <c r="BC190" s="102"/>
      <c r="BD190" s="102"/>
      <c r="BE190" s="102"/>
      <c r="BF190" s="102"/>
      <c r="BG190" s="102"/>
      <c r="BH190" s="102"/>
      <c r="BI190" s="102"/>
      <c r="BJ190" s="102"/>
      <c r="BK190" s="102"/>
      <c r="BL190" s="102"/>
      <c r="BM190" s="102"/>
      <c r="BN190" s="102"/>
      <c r="BO190" s="102"/>
      <c r="BP190" s="102"/>
      <c r="BQ190" s="102"/>
      <c r="BR190" s="102"/>
      <c r="BS190" s="102"/>
      <c r="BT190" s="102"/>
      <c r="BU190" s="102"/>
      <c r="BV190" s="102"/>
      <c r="BW190" s="102"/>
      <c r="BX190" s="102"/>
      <c r="BY190" s="102"/>
      <c r="BZ190" s="102"/>
      <c r="CA190" s="102"/>
      <c r="CB190" s="102"/>
      <c r="CC190" s="102"/>
      <c r="CD190" s="102"/>
      <c r="CE190" s="102"/>
      <c r="CF190" s="102"/>
      <c r="CG190" s="102"/>
      <c r="CH190" s="102"/>
      <c r="CI190" s="102"/>
      <c r="CJ190" s="102"/>
      <c r="CK190" s="102"/>
      <c r="CL190" s="102"/>
      <c r="CM190" s="102"/>
      <c r="CN190" s="102"/>
      <c r="CO190" s="102"/>
      <c r="CP190" s="102"/>
      <c r="CQ190" s="102"/>
    </row>
    <row r="191" spans="1:95" ht="14" outlineLevel="1" x14ac:dyDescent="0.3">
      <c r="A191" s="158"/>
      <c r="B191" s="158"/>
      <c r="C191" s="158"/>
      <c r="D191" s="158"/>
      <c r="E191" s="158"/>
      <c r="F191" s="158"/>
      <c r="G191" s="158"/>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8"/>
      <c r="AY191" s="158"/>
      <c r="AZ191" s="158"/>
      <c r="BA191" s="158"/>
      <c r="BB191" s="158"/>
      <c r="BC191" s="158"/>
      <c r="BD191" s="158"/>
      <c r="BE191" s="158"/>
      <c r="BF191" s="158"/>
      <c r="BG191" s="158"/>
      <c r="BH191" s="158"/>
      <c r="BI191" s="158"/>
      <c r="BJ191" s="158"/>
      <c r="BK191" s="158"/>
      <c r="BL191" s="158"/>
      <c r="BM191" s="158"/>
      <c r="BN191" s="158"/>
      <c r="BO191" s="158"/>
      <c r="BP191" s="158"/>
      <c r="BQ191" s="158"/>
      <c r="BR191" s="158"/>
      <c r="BS191" s="158"/>
      <c r="BT191" s="158"/>
      <c r="BU191" s="158"/>
      <c r="BV191" s="158"/>
      <c r="BW191" s="158"/>
      <c r="BX191" s="158"/>
      <c r="BY191" s="158"/>
      <c r="BZ191" s="158"/>
      <c r="CA191" s="158"/>
      <c r="CB191" s="158"/>
      <c r="CC191" s="158"/>
      <c r="CD191" s="158"/>
      <c r="CE191" s="158"/>
      <c r="CF191" s="158"/>
      <c r="CG191" s="158"/>
      <c r="CH191" s="158"/>
      <c r="CI191" s="158"/>
      <c r="CJ191" s="158"/>
      <c r="CK191" s="158"/>
      <c r="CL191" s="158"/>
      <c r="CM191" s="158"/>
      <c r="CN191" s="158"/>
      <c r="CO191" s="158"/>
      <c r="CP191" s="158"/>
      <c r="CQ191" s="158"/>
    </row>
    <row r="192" spans="1:95" ht="14.5" outlineLevel="1" x14ac:dyDescent="0.35">
      <c r="A192" s="158"/>
      <c r="B192" s="158" t="s">
        <v>16250</v>
      </c>
      <c r="C192" s="158"/>
      <c r="D192" s="181"/>
      <c r="E192" s="181"/>
      <c r="F192" s="181"/>
      <c r="G192" s="181"/>
      <c r="H192" s="181"/>
      <c r="I192" s="181"/>
      <c r="J192" s="181"/>
      <c r="K192" s="181"/>
      <c r="L192" s="181"/>
      <c r="M192" s="181">
        <f>Opening_year_without_scheme_PM2.5_concentrations*Opening_year_mask</f>
        <v>0</v>
      </c>
      <c r="N192" s="181">
        <f t="shared" ref="N192:BO192" si="131">Opening_year_without_scheme_PM2.5_concentrations*Opening_year_mask</f>
        <v>0</v>
      </c>
      <c r="O192" s="181">
        <f t="shared" si="131"/>
        <v>0</v>
      </c>
      <c r="P192" s="181">
        <f t="shared" si="131"/>
        <v>0</v>
      </c>
      <c r="Q192" s="181">
        <f t="shared" si="131"/>
        <v>0</v>
      </c>
      <c r="R192" s="181">
        <f t="shared" si="131"/>
        <v>0</v>
      </c>
      <c r="S192" s="181">
        <f t="shared" si="131"/>
        <v>0</v>
      </c>
      <c r="T192" s="181">
        <f t="shared" si="131"/>
        <v>0</v>
      </c>
      <c r="U192" s="181">
        <f t="shared" si="131"/>
        <v>0</v>
      </c>
      <c r="V192" s="181">
        <f t="shared" si="131"/>
        <v>0</v>
      </c>
      <c r="W192" s="181">
        <f t="shared" si="131"/>
        <v>0</v>
      </c>
      <c r="X192" s="181">
        <f t="shared" si="131"/>
        <v>0</v>
      </c>
      <c r="Y192" s="181">
        <f t="shared" si="131"/>
        <v>0</v>
      </c>
      <c r="Z192" s="181">
        <f t="shared" si="131"/>
        <v>0</v>
      </c>
      <c r="AA192" s="181">
        <f t="shared" si="131"/>
        <v>0</v>
      </c>
      <c r="AB192" s="181">
        <f t="shared" si="131"/>
        <v>0</v>
      </c>
      <c r="AC192" s="181">
        <f t="shared" si="131"/>
        <v>0</v>
      </c>
      <c r="AD192" s="181">
        <f t="shared" si="131"/>
        <v>0</v>
      </c>
      <c r="AE192" s="181">
        <f t="shared" si="131"/>
        <v>0</v>
      </c>
      <c r="AF192" s="181">
        <f t="shared" si="131"/>
        <v>0</v>
      </c>
      <c r="AG192" s="181">
        <f t="shared" si="131"/>
        <v>0</v>
      </c>
      <c r="AH192" s="181">
        <f t="shared" si="131"/>
        <v>0</v>
      </c>
      <c r="AI192" s="181">
        <f t="shared" si="131"/>
        <v>0</v>
      </c>
      <c r="AJ192" s="181">
        <f t="shared" si="131"/>
        <v>0</v>
      </c>
      <c r="AK192" s="181">
        <f t="shared" si="131"/>
        <v>0</v>
      </c>
      <c r="AL192" s="181">
        <f t="shared" si="131"/>
        <v>0</v>
      </c>
      <c r="AM192" s="181">
        <f t="shared" si="131"/>
        <v>0</v>
      </c>
      <c r="AN192" s="181">
        <f t="shared" si="131"/>
        <v>0</v>
      </c>
      <c r="AO192" s="181">
        <f t="shared" si="131"/>
        <v>0</v>
      </c>
      <c r="AP192" s="181">
        <f t="shared" si="131"/>
        <v>0</v>
      </c>
      <c r="AQ192" s="181">
        <f t="shared" si="131"/>
        <v>0</v>
      </c>
      <c r="AR192" s="181">
        <f t="shared" si="131"/>
        <v>0</v>
      </c>
      <c r="AS192" s="181">
        <f t="shared" si="131"/>
        <v>0</v>
      </c>
      <c r="AT192" s="181">
        <f t="shared" si="131"/>
        <v>0</v>
      </c>
      <c r="AU192" s="181">
        <f t="shared" si="131"/>
        <v>0</v>
      </c>
      <c r="AV192" s="181">
        <f t="shared" si="131"/>
        <v>0</v>
      </c>
      <c r="AW192" s="181">
        <f t="shared" si="131"/>
        <v>0</v>
      </c>
      <c r="AX192" s="181">
        <f t="shared" si="131"/>
        <v>0</v>
      </c>
      <c r="AY192" s="181">
        <f t="shared" si="131"/>
        <v>0</v>
      </c>
      <c r="AZ192" s="181">
        <f t="shared" si="131"/>
        <v>0</v>
      </c>
      <c r="BA192" s="181">
        <f t="shared" si="131"/>
        <v>0</v>
      </c>
      <c r="BB192" s="181">
        <f t="shared" si="131"/>
        <v>0</v>
      </c>
      <c r="BC192" s="181">
        <f t="shared" si="131"/>
        <v>0</v>
      </c>
      <c r="BD192" s="181">
        <f t="shared" si="131"/>
        <v>0</v>
      </c>
      <c r="BE192" s="181">
        <f t="shared" si="131"/>
        <v>0</v>
      </c>
      <c r="BF192" s="181">
        <f t="shared" si="131"/>
        <v>0</v>
      </c>
      <c r="BG192" s="181">
        <f t="shared" si="131"/>
        <v>0</v>
      </c>
      <c r="BH192" s="181">
        <f t="shared" si="131"/>
        <v>0</v>
      </c>
      <c r="BI192" s="181">
        <f t="shared" si="131"/>
        <v>0</v>
      </c>
      <c r="BJ192" s="181">
        <f t="shared" si="131"/>
        <v>0</v>
      </c>
      <c r="BK192" s="181">
        <f t="shared" si="131"/>
        <v>0</v>
      </c>
      <c r="BL192" s="181">
        <f t="shared" si="131"/>
        <v>0</v>
      </c>
      <c r="BM192" s="181">
        <f t="shared" si="131"/>
        <v>0</v>
      </c>
      <c r="BN192" s="181">
        <f t="shared" si="131"/>
        <v>0</v>
      </c>
      <c r="BO192" s="181">
        <f t="shared" si="131"/>
        <v>0</v>
      </c>
      <c r="BP192" s="181">
        <f t="shared" ref="BP192:CP192" si="132">Opening_year_without_scheme_PM2.5_concentrations*Opening_year_mask</f>
        <v>0</v>
      </c>
      <c r="BQ192" s="181">
        <f t="shared" si="132"/>
        <v>0</v>
      </c>
      <c r="BR192" s="181">
        <f t="shared" si="132"/>
        <v>0</v>
      </c>
      <c r="BS192" s="181">
        <f t="shared" si="132"/>
        <v>0</v>
      </c>
      <c r="BT192" s="181">
        <f t="shared" si="132"/>
        <v>0</v>
      </c>
      <c r="BU192" s="181">
        <f t="shared" si="132"/>
        <v>0</v>
      </c>
      <c r="BV192" s="181">
        <f t="shared" si="132"/>
        <v>0</v>
      </c>
      <c r="BW192" s="181">
        <f t="shared" si="132"/>
        <v>0</v>
      </c>
      <c r="BX192" s="181">
        <f t="shared" si="132"/>
        <v>0</v>
      </c>
      <c r="BY192" s="181">
        <f t="shared" si="132"/>
        <v>0</v>
      </c>
      <c r="BZ192" s="181">
        <f t="shared" si="132"/>
        <v>0</v>
      </c>
      <c r="CA192" s="181">
        <f t="shared" si="132"/>
        <v>0</v>
      </c>
      <c r="CB192" s="181">
        <f t="shared" si="132"/>
        <v>0</v>
      </c>
      <c r="CC192" s="181">
        <f t="shared" si="132"/>
        <v>0</v>
      </c>
      <c r="CD192" s="181">
        <f t="shared" si="132"/>
        <v>0</v>
      </c>
      <c r="CE192" s="181">
        <f t="shared" si="132"/>
        <v>0</v>
      </c>
      <c r="CF192" s="181">
        <f t="shared" si="132"/>
        <v>0</v>
      </c>
      <c r="CG192" s="181">
        <f t="shared" si="132"/>
        <v>0</v>
      </c>
      <c r="CH192" s="181">
        <f t="shared" si="132"/>
        <v>0</v>
      </c>
      <c r="CI192" s="181">
        <f t="shared" si="132"/>
        <v>0</v>
      </c>
      <c r="CJ192" s="181">
        <f t="shared" si="132"/>
        <v>0</v>
      </c>
      <c r="CK192" s="181">
        <f t="shared" si="132"/>
        <v>0</v>
      </c>
      <c r="CL192" s="181">
        <f t="shared" si="132"/>
        <v>0</v>
      </c>
      <c r="CM192" s="181">
        <f t="shared" si="132"/>
        <v>0</v>
      </c>
      <c r="CN192" s="181">
        <f t="shared" si="132"/>
        <v>0</v>
      </c>
      <c r="CO192" s="181">
        <f t="shared" si="132"/>
        <v>0</v>
      </c>
      <c r="CP192" s="181">
        <f t="shared" si="132"/>
        <v>0</v>
      </c>
      <c r="CQ192" s="79" t="s">
        <v>16533</v>
      </c>
    </row>
    <row r="193" spans="1:95" ht="14.5" outlineLevel="1" x14ac:dyDescent="0.35">
      <c r="A193" s="158"/>
      <c r="B193" s="158" t="s">
        <v>16252</v>
      </c>
      <c r="C193" s="158"/>
      <c r="D193" s="181"/>
      <c r="E193" s="181"/>
      <c r="F193" s="181"/>
      <c r="G193" s="181"/>
      <c r="H193" s="181"/>
      <c r="I193" s="181"/>
      <c r="J193" s="181"/>
      <c r="K193" s="181"/>
      <c r="L193" s="181"/>
      <c r="M193" s="181">
        <f>Forecast_year_without_scheme_PM2.5_concentrations*Forecast_year_mask</f>
        <v>0</v>
      </c>
      <c r="N193" s="181">
        <f t="shared" ref="N193:BO193" si="133">Forecast_year_without_scheme_PM2.5_concentrations*Forecast_year_mask</f>
        <v>0</v>
      </c>
      <c r="O193" s="181">
        <f t="shared" si="133"/>
        <v>0</v>
      </c>
      <c r="P193" s="181">
        <f t="shared" si="133"/>
        <v>0</v>
      </c>
      <c r="Q193" s="181">
        <f t="shared" si="133"/>
        <v>0</v>
      </c>
      <c r="R193" s="181">
        <f t="shared" si="133"/>
        <v>0</v>
      </c>
      <c r="S193" s="181">
        <f t="shared" si="133"/>
        <v>0</v>
      </c>
      <c r="T193" s="181">
        <f t="shared" si="133"/>
        <v>0</v>
      </c>
      <c r="U193" s="181">
        <f t="shared" si="133"/>
        <v>0</v>
      </c>
      <c r="V193" s="181">
        <f t="shared" si="133"/>
        <v>0</v>
      </c>
      <c r="W193" s="181">
        <f t="shared" si="133"/>
        <v>0</v>
      </c>
      <c r="X193" s="181">
        <f t="shared" si="133"/>
        <v>0</v>
      </c>
      <c r="Y193" s="181">
        <f t="shared" si="133"/>
        <v>0</v>
      </c>
      <c r="Z193" s="181">
        <f t="shared" si="133"/>
        <v>0</v>
      </c>
      <c r="AA193" s="181">
        <f t="shared" si="133"/>
        <v>0</v>
      </c>
      <c r="AB193" s="181">
        <f t="shared" si="133"/>
        <v>0</v>
      </c>
      <c r="AC193" s="181">
        <f t="shared" si="133"/>
        <v>0</v>
      </c>
      <c r="AD193" s="181">
        <f t="shared" si="133"/>
        <v>0</v>
      </c>
      <c r="AE193" s="181">
        <f t="shared" si="133"/>
        <v>0</v>
      </c>
      <c r="AF193" s="181">
        <f t="shared" si="133"/>
        <v>0</v>
      </c>
      <c r="AG193" s="181">
        <f t="shared" si="133"/>
        <v>0</v>
      </c>
      <c r="AH193" s="181">
        <f t="shared" si="133"/>
        <v>0</v>
      </c>
      <c r="AI193" s="181">
        <f t="shared" si="133"/>
        <v>0</v>
      </c>
      <c r="AJ193" s="181">
        <f t="shared" si="133"/>
        <v>0</v>
      </c>
      <c r="AK193" s="181">
        <f t="shared" si="133"/>
        <v>0</v>
      </c>
      <c r="AL193" s="181">
        <f t="shared" si="133"/>
        <v>0</v>
      </c>
      <c r="AM193" s="181">
        <f t="shared" si="133"/>
        <v>0</v>
      </c>
      <c r="AN193" s="181">
        <f t="shared" si="133"/>
        <v>0</v>
      </c>
      <c r="AO193" s="181">
        <f t="shared" si="133"/>
        <v>0</v>
      </c>
      <c r="AP193" s="181">
        <f t="shared" si="133"/>
        <v>0</v>
      </c>
      <c r="AQ193" s="181">
        <f t="shared" si="133"/>
        <v>0</v>
      </c>
      <c r="AR193" s="181">
        <f t="shared" si="133"/>
        <v>0</v>
      </c>
      <c r="AS193" s="181">
        <f t="shared" si="133"/>
        <v>0</v>
      </c>
      <c r="AT193" s="181">
        <f t="shared" si="133"/>
        <v>0</v>
      </c>
      <c r="AU193" s="181">
        <f t="shared" si="133"/>
        <v>0</v>
      </c>
      <c r="AV193" s="181">
        <f t="shared" si="133"/>
        <v>0</v>
      </c>
      <c r="AW193" s="181">
        <f t="shared" si="133"/>
        <v>0</v>
      </c>
      <c r="AX193" s="181">
        <f t="shared" si="133"/>
        <v>0</v>
      </c>
      <c r="AY193" s="181">
        <f t="shared" si="133"/>
        <v>0</v>
      </c>
      <c r="AZ193" s="181">
        <f t="shared" si="133"/>
        <v>0</v>
      </c>
      <c r="BA193" s="181">
        <f t="shared" si="133"/>
        <v>0</v>
      </c>
      <c r="BB193" s="181">
        <f t="shared" si="133"/>
        <v>0</v>
      </c>
      <c r="BC193" s="181">
        <f t="shared" si="133"/>
        <v>0</v>
      </c>
      <c r="BD193" s="181">
        <f t="shared" si="133"/>
        <v>0</v>
      </c>
      <c r="BE193" s="181">
        <f t="shared" si="133"/>
        <v>0</v>
      </c>
      <c r="BF193" s="181">
        <f t="shared" si="133"/>
        <v>0</v>
      </c>
      <c r="BG193" s="181">
        <f t="shared" si="133"/>
        <v>0</v>
      </c>
      <c r="BH193" s="181">
        <f t="shared" si="133"/>
        <v>0</v>
      </c>
      <c r="BI193" s="181">
        <f t="shared" si="133"/>
        <v>0</v>
      </c>
      <c r="BJ193" s="181">
        <f t="shared" si="133"/>
        <v>0</v>
      </c>
      <c r="BK193" s="181">
        <f t="shared" si="133"/>
        <v>0</v>
      </c>
      <c r="BL193" s="181">
        <f t="shared" si="133"/>
        <v>0</v>
      </c>
      <c r="BM193" s="181">
        <f t="shared" si="133"/>
        <v>0</v>
      </c>
      <c r="BN193" s="181">
        <f t="shared" si="133"/>
        <v>0</v>
      </c>
      <c r="BO193" s="181">
        <f t="shared" si="133"/>
        <v>0</v>
      </c>
      <c r="BP193" s="181">
        <f t="shared" ref="BP193:CP193" si="134">Forecast_year_without_scheme_PM2.5_concentrations*Forecast_year_mask</f>
        <v>0</v>
      </c>
      <c r="BQ193" s="181">
        <f t="shared" si="134"/>
        <v>0</v>
      </c>
      <c r="BR193" s="181">
        <f t="shared" si="134"/>
        <v>0</v>
      </c>
      <c r="BS193" s="181">
        <f t="shared" si="134"/>
        <v>0</v>
      </c>
      <c r="BT193" s="181">
        <f t="shared" si="134"/>
        <v>0</v>
      </c>
      <c r="BU193" s="181">
        <f t="shared" si="134"/>
        <v>0</v>
      </c>
      <c r="BV193" s="181">
        <f t="shared" si="134"/>
        <v>0</v>
      </c>
      <c r="BW193" s="181">
        <f t="shared" si="134"/>
        <v>0</v>
      </c>
      <c r="BX193" s="181">
        <f t="shared" si="134"/>
        <v>0</v>
      </c>
      <c r="BY193" s="181">
        <f t="shared" si="134"/>
        <v>0</v>
      </c>
      <c r="BZ193" s="181">
        <f t="shared" si="134"/>
        <v>0</v>
      </c>
      <c r="CA193" s="181">
        <f t="shared" si="134"/>
        <v>0</v>
      </c>
      <c r="CB193" s="181">
        <f t="shared" si="134"/>
        <v>0</v>
      </c>
      <c r="CC193" s="181">
        <f t="shared" si="134"/>
        <v>0</v>
      </c>
      <c r="CD193" s="181">
        <f t="shared" si="134"/>
        <v>0</v>
      </c>
      <c r="CE193" s="181">
        <f t="shared" si="134"/>
        <v>0</v>
      </c>
      <c r="CF193" s="181">
        <f t="shared" si="134"/>
        <v>0</v>
      </c>
      <c r="CG193" s="181">
        <f t="shared" si="134"/>
        <v>0</v>
      </c>
      <c r="CH193" s="181">
        <f t="shared" si="134"/>
        <v>0</v>
      </c>
      <c r="CI193" s="181">
        <f t="shared" si="134"/>
        <v>0</v>
      </c>
      <c r="CJ193" s="181">
        <f t="shared" si="134"/>
        <v>0</v>
      </c>
      <c r="CK193" s="181">
        <f t="shared" si="134"/>
        <v>0</v>
      </c>
      <c r="CL193" s="181">
        <f t="shared" si="134"/>
        <v>0</v>
      </c>
      <c r="CM193" s="181">
        <f t="shared" si="134"/>
        <v>0</v>
      </c>
      <c r="CN193" s="181">
        <f t="shared" si="134"/>
        <v>0</v>
      </c>
      <c r="CO193" s="181">
        <f t="shared" si="134"/>
        <v>0</v>
      </c>
      <c r="CP193" s="181">
        <f t="shared" si="134"/>
        <v>0</v>
      </c>
      <c r="CQ193" s="79" t="s">
        <v>16534</v>
      </c>
    </row>
    <row r="194" spans="1:95" ht="14.5" outlineLevel="1" x14ac:dyDescent="0.35">
      <c r="A194" s="158"/>
      <c r="B194" s="158" t="s">
        <v>16410</v>
      </c>
      <c r="C194" s="158"/>
      <c r="D194" s="181"/>
      <c r="E194" s="181"/>
      <c r="F194" s="181"/>
      <c r="G194" s="181"/>
      <c r="H194" s="181"/>
      <c r="I194" s="181"/>
      <c r="J194" s="181"/>
      <c r="K194" s="181"/>
      <c r="L194" s="181"/>
      <c r="M194" s="181">
        <f>(Opening_year_without_scheme_PM2.5_concentrations+(Difference_without_scheme_PM2.5_concentrations)*(year-Opening_year)/(Interpolation_period_length))*Interpolation_mask</f>
        <v>0</v>
      </c>
      <c r="N194" s="181">
        <f t="shared" ref="N194:AI194" si="135">(Opening_year_without_scheme_PM2.5_concentrations+(Difference_without_scheme_PM2.5_concentrations)*(year-Opening_year)/(Interpolation_period_length))*Interpolation_mask</f>
        <v>0</v>
      </c>
      <c r="O194" s="181">
        <f t="shared" si="135"/>
        <v>0</v>
      </c>
      <c r="P194" s="181">
        <f t="shared" si="135"/>
        <v>0</v>
      </c>
      <c r="Q194" s="181">
        <f t="shared" si="135"/>
        <v>0</v>
      </c>
      <c r="R194" s="181">
        <f t="shared" si="135"/>
        <v>0</v>
      </c>
      <c r="S194" s="181">
        <f t="shared" si="135"/>
        <v>0</v>
      </c>
      <c r="T194" s="181">
        <f t="shared" si="135"/>
        <v>0</v>
      </c>
      <c r="U194" s="181">
        <f t="shared" si="135"/>
        <v>0</v>
      </c>
      <c r="V194" s="181">
        <f t="shared" si="135"/>
        <v>0</v>
      </c>
      <c r="W194" s="181">
        <f t="shared" si="135"/>
        <v>0</v>
      </c>
      <c r="X194" s="181">
        <f t="shared" si="135"/>
        <v>0</v>
      </c>
      <c r="Y194" s="181">
        <f t="shared" si="135"/>
        <v>0</v>
      </c>
      <c r="Z194" s="181">
        <f t="shared" si="135"/>
        <v>0</v>
      </c>
      <c r="AA194" s="181">
        <f t="shared" si="135"/>
        <v>0</v>
      </c>
      <c r="AB194" s="181">
        <f t="shared" si="135"/>
        <v>0</v>
      </c>
      <c r="AC194" s="181">
        <f t="shared" si="135"/>
        <v>0</v>
      </c>
      <c r="AD194" s="181">
        <f t="shared" si="135"/>
        <v>0</v>
      </c>
      <c r="AE194" s="181">
        <f t="shared" si="135"/>
        <v>0</v>
      </c>
      <c r="AF194" s="181">
        <f t="shared" si="135"/>
        <v>0</v>
      </c>
      <c r="AG194" s="181">
        <f t="shared" si="135"/>
        <v>0</v>
      </c>
      <c r="AH194" s="181">
        <f t="shared" si="135"/>
        <v>0</v>
      </c>
      <c r="AI194" s="181">
        <f t="shared" si="135"/>
        <v>0</v>
      </c>
      <c r="AJ194" s="181">
        <f t="shared" ref="AJ194:BO194" si="136">(Opening_year_without_scheme_PM2.5_concentrations+(Difference_without_scheme_PM2.5_concentrations)*(year-Opening_year)/(Interpolation_period_length))*Interpolation_mask</f>
        <v>0</v>
      </c>
      <c r="AK194" s="181">
        <f t="shared" si="136"/>
        <v>0</v>
      </c>
      <c r="AL194" s="181">
        <f t="shared" si="136"/>
        <v>0</v>
      </c>
      <c r="AM194" s="181">
        <f t="shared" si="136"/>
        <v>0</v>
      </c>
      <c r="AN194" s="181">
        <f t="shared" si="136"/>
        <v>0</v>
      </c>
      <c r="AO194" s="181">
        <f t="shared" si="136"/>
        <v>0</v>
      </c>
      <c r="AP194" s="181">
        <f t="shared" si="136"/>
        <v>0</v>
      </c>
      <c r="AQ194" s="181">
        <f t="shared" si="136"/>
        <v>0</v>
      </c>
      <c r="AR194" s="181">
        <f t="shared" si="136"/>
        <v>0</v>
      </c>
      <c r="AS194" s="181">
        <f t="shared" si="136"/>
        <v>0</v>
      </c>
      <c r="AT194" s="181">
        <f t="shared" si="136"/>
        <v>0</v>
      </c>
      <c r="AU194" s="181">
        <f t="shared" si="136"/>
        <v>0</v>
      </c>
      <c r="AV194" s="181">
        <f t="shared" si="136"/>
        <v>0</v>
      </c>
      <c r="AW194" s="181">
        <f t="shared" si="136"/>
        <v>0</v>
      </c>
      <c r="AX194" s="181">
        <f t="shared" si="136"/>
        <v>0</v>
      </c>
      <c r="AY194" s="181">
        <f t="shared" si="136"/>
        <v>0</v>
      </c>
      <c r="AZ194" s="181">
        <f t="shared" si="136"/>
        <v>0</v>
      </c>
      <c r="BA194" s="181">
        <f t="shared" si="136"/>
        <v>0</v>
      </c>
      <c r="BB194" s="181">
        <f t="shared" si="136"/>
        <v>0</v>
      </c>
      <c r="BC194" s="181">
        <f t="shared" si="136"/>
        <v>0</v>
      </c>
      <c r="BD194" s="181">
        <f t="shared" si="136"/>
        <v>0</v>
      </c>
      <c r="BE194" s="181">
        <f t="shared" si="136"/>
        <v>0</v>
      </c>
      <c r="BF194" s="181">
        <f t="shared" si="136"/>
        <v>0</v>
      </c>
      <c r="BG194" s="181">
        <f t="shared" si="136"/>
        <v>0</v>
      </c>
      <c r="BH194" s="181">
        <f t="shared" si="136"/>
        <v>0</v>
      </c>
      <c r="BI194" s="181">
        <f t="shared" si="136"/>
        <v>0</v>
      </c>
      <c r="BJ194" s="181">
        <f t="shared" si="136"/>
        <v>0</v>
      </c>
      <c r="BK194" s="181">
        <f t="shared" si="136"/>
        <v>0</v>
      </c>
      <c r="BL194" s="181">
        <f t="shared" si="136"/>
        <v>0</v>
      </c>
      <c r="BM194" s="181">
        <f t="shared" si="136"/>
        <v>0</v>
      </c>
      <c r="BN194" s="181">
        <f t="shared" si="136"/>
        <v>0</v>
      </c>
      <c r="BO194" s="181">
        <f t="shared" si="136"/>
        <v>0</v>
      </c>
      <c r="BP194" s="181">
        <f t="shared" ref="BP194:CP194" si="137">(Opening_year_without_scheme_PM2.5_concentrations+(Difference_without_scheme_PM2.5_concentrations)*(year-Opening_year)/(Interpolation_period_length))*Interpolation_mask</f>
        <v>0</v>
      </c>
      <c r="BQ194" s="181">
        <f t="shared" si="137"/>
        <v>0</v>
      </c>
      <c r="BR194" s="181">
        <f t="shared" si="137"/>
        <v>0</v>
      </c>
      <c r="BS194" s="181">
        <f t="shared" si="137"/>
        <v>0</v>
      </c>
      <c r="BT194" s="181">
        <f t="shared" si="137"/>
        <v>0</v>
      </c>
      <c r="BU194" s="181">
        <f t="shared" si="137"/>
        <v>0</v>
      </c>
      <c r="BV194" s="181">
        <f t="shared" si="137"/>
        <v>0</v>
      </c>
      <c r="BW194" s="181">
        <f t="shared" si="137"/>
        <v>0</v>
      </c>
      <c r="BX194" s="181">
        <f t="shared" si="137"/>
        <v>0</v>
      </c>
      <c r="BY194" s="181">
        <f t="shared" si="137"/>
        <v>0</v>
      </c>
      <c r="BZ194" s="181">
        <f t="shared" si="137"/>
        <v>0</v>
      </c>
      <c r="CA194" s="181">
        <f t="shared" si="137"/>
        <v>0</v>
      </c>
      <c r="CB194" s="181">
        <f t="shared" si="137"/>
        <v>0</v>
      </c>
      <c r="CC194" s="181">
        <f t="shared" si="137"/>
        <v>0</v>
      </c>
      <c r="CD194" s="181">
        <f t="shared" si="137"/>
        <v>0</v>
      </c>
      <c r="CE194" s="181">
        <f t="shared" si="137"/>
        <v>0</v>
      </c>
      <c r="CF194" s="181">
        <f t="shared" si="137"/>
        <v>0</v>
      </c>
      <c r="CG194" s="181">
        <f t="shared" si="137"/>
        <v>0</v>
      </c>
      <c r="CH194" s="181">
        <f t="shared" si="137"/>
        <v>0</v>
      </c>
      <c r="CI194" s="181">
        <f t="shared" si="137"/>
        <v>0</v>
      </c>
      <c r="CJ194" s="181">
        <f t="shared" si="137"/>
        <v>0</v>
      </c>
      <c r="CK194" s="181">
        <f t="shared" si="137"/>
        <v>0</v>
      </c>
      <c r="CL194" s="181">
        <f t="shared" si="137"/>
        <v>0</v>
      </c>
      <c r="CM194" s="181">
        <f t="shared" si="137"/>
        <v>0</v>
      </c>
      <c r="CN194" s="181">
        <f t="shared" si="137"/>
        <v>0</v>
      </c>
      <c r="CO194" s="181">
        <f t="shared" si="137"/>
        <v>0</v>
      </c>
      <c r="CP194" s="181">
        <f t="shared" si="137"/>
        <v>0</v>
      </c>
      <c r="CQ194" s="79" t="s">
        <v>16535</v>
      </c>
    </row>
    <row r="195" spans="1:95" ht="14.5" outlineLevel="1" x14ac:dyDescent="0.35">
      <c r="A195" s="158"/>
      <c r="B195" s="158" t="s">
        <v>16412</v>
      </c>
      <c r="C195" s="158"/>
      <c r="D195" s="181"/>
      <c r="E195" s="181"/>
      <c r="F195" s="181"/>
      <c r="G195" s="181"/>
      <c r="H195" s="181"/>
      <c r="I195" s="181"/>
      <c r="J195" s="181"/>
      <c r="K195" s="181"/>
      <c r="L195" s="181"/>
      <c r="M195" s="181">
        <f>Forecast_year_without_scheme_PM2.5_concentrations*Extrapolation_mask</f>
        <v>0</v>
      </c>
      <c r="N195" s="181">
        <f t="shared" ref="N195:BO195" si="138">Forecast_year_without_scheme_PM2.5_concentrations*Extrapolation_mask</f>
        <v>0</v>
      </c>
      <c r="O195" s="181">
        <f t="shared" si="138"/>
        <v>0</v>
      </c>
      <c r="P195" s="181">
        <f t="shared" si="138"/>
        <v>0</v>
      </c>
      <c r="Q195" s="181">
        <f t="shared" si="138"/>
        <v>0</v>
      </c>
      <c r="R195" s="181">
        <f t="shared" si="138"/>
        <v>0</v>
      </c>
      <c r="S195" s="181">
        <f t="shared" si="138"/>
        <v>0</v>
      </c>
      <c r="T195" s="181">
        <f t="shared" si="138"/>
        <v>0</v>
      </c>
      <c r="U195" s="181">
        <f t="shared" si="138"/>
        <v>0</v>
      </c>
      <c r="V195" s="181">
        <f t="shared" si="138"/>
        <v>0</v>
      </c>
      <c r="W195" s="181">
        <f t="shared" si="138"/>
        <v>0</v>
      </c>
      <c r="X195" s="181">
        <f t="shared" si="138"/>
        <v>0</v>
      </c>
      <c r="Y195" s="181">
        <f t="shared" si="138"/>
        <v>0</v>
      </c>
      <c r="Z195" s="181">
        <f t="shared" si="138"/>
        <v>0</v>
      </c>
      <c r="AA195" s="181">
        <f t="shared" si="138"/>
        <v>0</v>
      </c>
      <c r="AB195" s="181">
        <f t="shared" si="138"/>
        <v>0</v>
      </c>
      <c r="AC195" s="181">
        <f t="shared" si="138"/>
        <v>0</v>
      </c>
      <c r="AD195" s="181">
        <f t="shared" si="138"/>
        <v>0</v>
      </c>
      <c r="AE195" s="181">
        <f t="shared" si="138"/>
        <v>0</v>
      </c>
      <c r="AF195" s="181">
        <f t="shared" si="138"/>
        <v>0</v>
      </c>
      <c r="AG195" s="181">
        <f t="shared" si="138"/>
        <v>0</v>
      </c>
      <c r="AH195" s="181">
        <f t="shared" si="138"/>
        <v>0</v>
      </c>
      <c r="AI195" s="181">
        <f t="shared" si="138"/>
        <v>0</v>
      </c>
      <c r="AJ195" s="181">
        <f t="shared" si="138"/>
        <v>0</v>
      </c>
      <c r="AK195" s="181">
        <f t="shared" si="138"/>
        <v>0</v>
      </c>
      <c r="AL195" s="181">
        <f t="shared" si="138"/>
        <v>0</v>
      </c>
      <c r="AM195" s="181">
        <f t="shared" si="138"/>
        <v>0</v>
      </c>
      <c r="AN195" s="181">
        <f t="shared" si="138"/>
        <v>0</v>
      </c>
      <c r="AO195" s="181">
        <f t="shared" si="138"/>
        <v>0</v>
      </c>
      <c r="AP195" s="181">
        <f t="shared" si="138"/>
        <v>0</v>
      </c>
      <c r="AQ195" s="181">
        <f t="shared" si="138"/>
        <v>0</v>
      </c>
      <c r="AR195" s="181">
        <f t="shared" si="138"/>
        <v>0</v>
      </c>
      <c r="AS195" s="181">
        <f t="shared" si="138"/>
        <v>0</v>
      </c>
      <c r="AT195" s="181">
        <f t="shared" si="138"/>
        <v>0</v>
      </c>
      <c r="AU195" s="181">
        <f t="shared" si="138"/>
        <v>0</v>
      </c>
      <c r="AV195" s="181">
        <f t="shared" si="138"/>
        <v>0</v>
      </c>
      <c r="AW195" s="181">
        <f t="shared" si="138"/>
        <v>0</v>
      </c>
      <c r="AX195" s="181">
        <f t="shared" si="138"/>
        <v>0</v>
      </c>
      <c r="AY195" s="181">
        <f t="shared" si="138"/>
        <v>0</v>
      </c>
      <c r="AZ195" s="181">
        <f t="shared" si="138"/>
        <v>0</v>
      </c>
      <c r="BA195" s="181">
        <f t="shared" si="138"/>
        <v>0</v>
      </c>
      <c r="BB195" s="181">
        <f t="shared" si="138"/>
        <v>0</v>
      </c>
      <c r="BC195" s="181">
        <f t="shared" si="138"/>
        <v>0</v>
      </c>
      <c r="BD195" s="181">
        <f t="shared" si="138"/>
        <v>0</v>
      </c>
      <c r="BE195" s="181">
        <f t="shared" si="138"/>
        <v>0</v>
      </c>
      <c r="BF195" s="181">
        <f t="shared" si="138"/>
        <v>0</v>
      </c>
      <c r="BG195" s="181">
        <f t="shared" si="138"/>
        <v>0</v>
      </c>
      <c r="BH195" s="181">
        <f t="shared" si="138"/>
        <v>0</v>
      </c>
      <c r="BI195" s="181">
        <f t="shared" si="138"/>
        <v>0</v>
      </c>
      <c r="BJ195" s="181">
        <f t="shared" si="138"/>
        <v>0</v>
      </c>
      <c r="BK195" s="181">
        <f t="shared" si="138"/>
        <v>0</v>
      </c>
      <c r="BL195" s="181">
        <f t="shared" si="138"/>
        <v>0</v>
      </c>
      <c r="BM195" s="181">
        <f t="shared" si="138"/>
        <v>0</v>
      </c>
      <c r="BN195" s="181">
        <f t="shared" si="138"/>
        <v>0</v>
      </c>
      <c r="BO195" s="181">
        <f t="shared" si="138"/>
        <v>0</v>
      </c>
      <c r="BP195" s="181">
        <f t="shared" ref="BP195:CP195" si="139">Forecast_year_without_scheme_PM2.5_concentrations*Extrapolation_mask</f>
        <v>0</v>
      </c>
      <c r="BQ195" s="181">
        <f t="shared" si="139"/>
        <v>0</v>
      </c>
      <c r="BR195" s="181">
        <f t="shared" si="139"/>
        <v>0</v>
      </c>
      <c r="BS195" s="181">
        <f t="shared" si="139"/>
        <v>0</v>
      </c>
      <c r="BT195" s="181">
        <f t="shared" si="139"/>
        <v>0</v>
      </c>
      <c r="BU195" s="181">
        <f t="shared" si="139"/>
        <v>0</v>
      </c>
      <c r="BV195" s="181">
        <f t="shared" si="139"/>
        <v>0</v>
      </c>
      <c r="BW195" s="181">
        <f t="shared" si="139"/>
        <v>0</v>
      </c>
      <c r="BX195" s="181">
        <f t="shared" si="139"/>
        <v>0</v>
      </c>
      <c r="BY195" s="181">
        <f t="shared" si="139"/>
        <v>0</v>
      </c>
      <c r="BZ195" s="181">
        <f t="shared" si="139"/>
        <v>0</v>
      </c>
      <c r="CA195" s="181">
        <f t="shared" si="139"/>
        <v>0</v>
      </c>
      <c r="CB195" s="181">
        <f t="shared" si="139"/>
        <v>0</v>
      </c>
      <c r="CC195" s="181">
        <f t="shared" si="139"/>
        <v>0</v>
      </c>
      <c r="CD195" s="181">
        <f t="shared" si="139"/>
        <v>0</v>
      </c>
      <c r="CE195" s="181">
        <f t="shared" si="139"/>
        <v>0</v>
      </c>
      <c r="CF195" s="181">
        <f t="shared" si="139"/>
        <v>0</v>
      </c>
      <c r="CG195" s="181">
        <f t="shared" si="139"/>
        <v>0</v>
      </c>
      <c r="CH195" s="181">
        <f t="shared" si="139"/>
        <v>0</v>
      </c>
      <c r="CI195" s="181">
        <f t="shared" si="139"/>
        <v>0</v>
      </c>
      <c r="CJ195" s="181">
        <f t="shared" si="139"/>
        <v>0</v>
      </c>
      <c r="CK195" s="181">
        <f t="shared" si="139"/>
        <v>0</v>
      </c>
      <c r="CL195" s="181">
        <f t="shared" si="139"/>
        <v>0</v>
      </c>
      <c r="CM195" s="181">
        <f t="shared" si="139"/>
        <v>0</v>
      </c>
      <c r="CN195" s="181">
        <f t="shared" si="139"/>
        <v>0</v>
      </c>
      <c r="CO195" s="181">
        <f t="shared" si="139"/>
        <v>0</v>
      </c>
      <c r="CP195" s="181">
        <f t="shared" si="139"/>
        <v>0</v>
      </c>
      <c r="CQ195" s="79" t="s">
        <v>16536</v>
      </c>
    </row>
    <row r="196" spans="1:95" ht="14.5" outlineLevel="1" x14ac:dyDescent="0.35">
      <c r="A196" s="158"/>
      <c r="B196" s="158" t="s">
        <v>16431</v>
      </c>
      <c r="C196" s="158"/>
      <c r="D196" s="181"/>
      <c r="E196" s="181"/>
      <c r="F196" s="181"/>
      <c r="G196" s="181"/>
      <c r="H196" s="181"/>
      <c r="I196" s="181"/>
      <c r="J196" s="181"/>
      <c r="K196" s="181"/>
      <c r="L196" s="181"/>
      <c r="M196" s="181">
        <f>Opening_year_without_scheme_PM2.5_concentrations_mask+Forecast_year_without_scheme_PM2.5_concentrations_mask+Interpolation_without_scheme_PM2.5_concentrations_mask+Extrapolation_without_scheme_PM2.5_concentrations_mask</f>
        <v>0</v>
      </c>
      <c r="N196" s="181">
        <f t="shared" ref="N196:BO196" si="140">Opening_year_without_scheme_PM2.5_concentrations_mask+Forecast_year_without_scheme_PM2.5_concentrations_mask+Interpolation_without_scheme_PM2.5_concentrations_mask+Extrapolation_without_scheme_PM2.5_concentrations_mask</f>
        <v>0</v>
      </c>
      <c r="O196" s="181">
        <f t="shared" si="140"/>
        <v>0</v>
      </c>
      <c r="P196" s="181">
        <f t="shared" si="140"/>
        <v>0</v>
      </c>
      <c r="Q196" s="181">
        <f t="shared" si="140"/>
        <v>0</v>
      </c>
      <c r="R196" s="181">
        <f t="shared" si="140"/>
        <v>0</v>
      </c>
      <c r="S196" s="181">
        <f t="shared" si="140"/>
        <v>0</v>
      </c>
      <c r="T196" s="181">
        <f t="shared" si="140"/>
        <v>0</v>
      </c>
      <c r="U196" s="181">
        <f t="shared" si="140"/>
        <v>0</v>
      </c>
      <c r="V196" s="181">
        <f t="shared" si="140"/>
        <v>0</v>
      </c>
      <c r="W196" s="181">
        <f t="shared" si="140"/>
        <v>0</v>
      </c>
      <c r="X196" s="181">
        <f t="shared" si="140"/>
        <v>0</v>
      </c>
      <c r="Y196" s="181">
        <f t="shared" si="140"/>
        <v>0</v>
      </c>
      <c r="Z196" s="181">
        <f t="shared" si="140"/>
        <v>0</v>
      </c>
      <c r="AA196" s="181">
        <f t="shared" si="140"/>
        <v>0</v>
      </c>
      <c r="AB196" s="181">
        <f t="shared" si="140"/>
        <v>0</v>
      </c>
      <c r="AC196" s="181">
        <f t="shared" si="140"/>
        <v>0</v>
      </c>
      <c r="AD196" s="181">
        <f t="shared" si="140"/>
        <v>0</v>
      </c>
      <c r="AE196" s="181">
        <f t="shared" si="140"/>
        <v>0</v>
      </c>
      <c r="AF196" s="181">
        <f t="shared" si="140"/>
        <v>0</v>
      </c>
      <c r="AG196" s="181">
        <f t="shared" si="140"/>
        <v>0</v>
      </c>
      <c r="AH196" s="181">
        <f t="shared" si="140"/>
        <v>0</v>
      </c>
      <c r="AI196" s="181">
        <f t="shared" si="140"/>
        <v>0</v>
      </c>
      <c r="AJ196" s="181">
        <f t="shared" si="140"/>
        <v>0</v>
      </c>
      <c r="AK196" s="181">
        <f t="shared" si="140"/>
        <v>0</v>
      </c>
      <c r="AL196" s="181">
        <f t="shared" si="140"/>
        <v>0</v>
      </c>
      <c r="AM196" s="181">
        <f t="shared" si="140"/>
        <v>0</v>
      </c>
      <c r="AN196" s="181">
        <f t="shared" si="140"/>
        <v>0</v>
      </c>
      <c r="AO196" s="181">
        <f t="shared" si="140"/>
        <v>0</v>
      </c>
      <c r="AP196" s="181">
        <f t="shared" si="140"/>
        <v>0</v>
      </c>
      <c r="AQ196" s="181">
        <f t="shared" si="140"/>
        <v>0</v>
      </c>
      <c r="AR196" s="181">
        <f t="shared" si="140"/>
        <v>0</v>
      </c>
      <c r="AS196" s="181">
        <f t="shared" si="140"/>
        <v>0</v>
      </c>
      <c r="AT196" s="181">
        <f t="shared" si="140"/>
        <v>0</v>
      </c>
      <c r="AU196" s="181">
        <f t="shared" si="140"/>
        <v>0</v>
      </c>
      <c r="AV196" s="181">
        <f t="shared" si="140"/>
        <v>0</v>
      </c>
      <c r="AW196" s="181">
        <f t="shared" si="140"/>
        <v>0</v>
      </c>
      <c r="AX196" s="181">
        <f t="shared" si="140"/>
        <v>0</v>
      </c>
      <c r="AY196" s="181">
        <f t="shared" si="140"/>
        <v>0</v>
      </c>
      <c r="AZ196" s="181">
        <f t="shared" si="140"/>
        <v>0</v>
      </c>
      <c r="BA196" s="181">
        <f t="shared" si="140"/>
        <v>0</v>
      </c>
      <c r="BB196" s="181">
        <f t="shared" si="140"/>
        <v>0</v>
      </c>
      <c r="BC196" s="181">
        <f t="shared" si="140"/>
        <v>0</v>
      </c>
      <c r="BD196" s="181">
        <f t="shared" si="140"/>
        <v>0</v>
      </c>
      <c r="BE196" s="181">
        <f t="shared" si="140"/>
        <v>0</v>
      </c>
      <c r="BF196" s="181">
        <f t="shared" si="140"/>
        <v>0</v>
      </c>
      <c r="BG196" s="181">
        <f t="shared" si="140"/>
        <v>0</v>
      </c>
      <c r="BH196" s="181">
        <f t="shared" si="140"/>
        <v>0</v>
      </c>
      <c r="BI196" s="181">
        <f t="shared" si="140"/>
        <v>0</v>
      </c>
      <c r="BJ196" s="181">
        <f t="shared" si="140"/>
        <v>0</v>
      </c>
      <c r="BK196" s="181">
        <f t="shared" si="140"/>
        <v>0</v>
      </c>
      <c r="BL196" s="181">
        <f t="shared" si="140"/>
        <v>0</v>
      </c>
      <c r="BM196" s="181">
        <f t="shared" si="140"/>
        <v>0</v>
      </c>
      <c r="BN196" s="181">
        <f t="shared" si="140"/>
        <v>0</v>
      </c>
      <c r="BO196" s="181">
        <f t="shared" si="140"/>
        <v>0</v>
      </c>
      <c r="BP196" s="181">
        <f t="shared" ref="BP196:CP196" si="141">Opening_year_without_scheme_PM2.5_concentrations_mask+Forecast_year_without_scheme_PM2.5_concentrations_mask+Interpolation_without_scheme_PM2.5_concentrations_mask+Extrapolation_without_scheme_PM2.5_concentrations_mask</f>
        <v>0</v>
      </c>
      <c r="BQ196" s="181">
        <f t="shared" si="141"/>
        <v>0</v>
      </c>
      <c r="BR196" s="181">
        <f t="shared" si="141"/>
        <v>0</v>
      </c>
      <c r="BS196" s="181">
        <f t="shared" si="141"/>
        <v>0</v>
      </c>
      <c r="BT196" s="181">
        <f t="shared" si="141"/>
        <v>0</v>
      </c>
      <c r="BU196" s="181">
        <f t="shared" si="141"/>
        <v>0</v>
      </c>
      <c r="BV196" s="181">
        <f t="shared" si="141"/>
        <v>0</v>
      </c>
      <c r="BW196" s="181">
        <f t="shared" si="141"/>
        <v>0</v>
      </c>
      <c r="BX196" s="181">
        <f t="shared" si="141"/>
        <v>0</v>
      </c>
      <c r="BY196" s="181">
        <f t="shared" si="141"/>
        <v>0</v>
      </c>
      <c r="BZ196" s="181">
        <f t="shared" si="141"/>
        <v>0</v>
      </c>
      <c r="CA196" s="181">
        <f t="shared" si="141"/>
        <v>0</v>
      </c>
      <c r="CB196" s="181">
        <f t="shared" si="141"/>
        <v>0</v>
      </c>
      <c r="CC196" s="181">
        <f t="shared" si="141"/>
        <v>0</v>
      </c>
      <c r="CD196" s="181">
        <f t="shared" si="141"/>
        <v>0</v>
      </c>
      <c r="CE196" s="181">
        <f t="shared" si="141"/>
        <v>0</v>
      </c>
      <c r="CF196" s="181">
        <f t="shared" si="141"/>
        <v>0</v>
      </c>
      <c r="CG196" s="181">
        <f t="shared" si="141"/>
        <v>0</v>
      </c>
      <c r="CH196" s="181">
        <f t="shared" si="141"/>
        <v>0</v>
      </c>
      <c r="CI196" s="181">
        <f t="shared" si="141"/>
        <v>0</v>
      </c>
      <c r="CJ196" s="181">
        <f t="shared" si="141"/>
        <v>0</v>
      </c>
      <c r="CK196" s="181">
        <f t="shared" si="141"/>
        <v>0</v>
      </c>
      <c r="CL196" s="181">
        <f t="shared" si="141"/>
        <v>0</v>
      </c>
      <c r="CM196" s="181">
        <f t="shared" si="141"/>
        <v>0</v>
      </c>
      <c r="CN196" s="181">
        <f t="shared" si="141"/>
        <v>0</v>
      </c>
      <c r="CO196" s="181">
        <f t="shared" si="141"/>
        <v>0</v>
      </c>
      <c r="CP196" s="181">
        <f t="shared" si="141"/>
        <v>0</v>
      </c>
      <c r="CQ196" s="79" t="s">
        <v>16537</v>
      </c>
    </row>
    <row r="197" spans="1:95" ht="14" outlineLevel="1" x14ac:dyDescent="0.3">
      <c r="A197" s="158"/>
      <c r="B197" s="158"/>
      <c r="C197" s="158"/>
      <c r="D197" s="158"/>
      <c r="E197" s="158"/>
      <c r="F197" s="158"/>
      <c r="G197" s="158"/>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c r="AF197" s="158"/>
      <c r="AG197" s="158"/>
      <c r="AH197" s="158"/>
      <c r="AI197" s="158"/>
      <c r="AJ197" s="158"/>
      <c r="AK197" s="158"/>
      <c r="AL197" s="158"/>
      <c r="AM197" s="158"/>
      <c r="AN197" s="158"/>
      <c r="AO197" s="158"/>
      <c r="AP197" s="158"/>
      <c r="AQ197" s="158"/>
      <c r="AR197" s="158"/>
      <c r="AS197" s="158"/>
      <c r="AT197" s="158"/>
      <c r="AU197" s="158"/>
      <c r="AV197" s="158"/>
      <c r="AW197" s="158"/>
      <c r="AX197" s="158"/>
      <c r="AY197" s="158"/>
      <c r="AZ197" s="158"/>
      <c r="BA197" s="158"/>
      <c r="BB197" s="158"/>
      <c r="BC197" s="158"/>
      <c r="BD197" s="158"/>
      <c r="BE197" s="158"/>
      <c r="BF197" s="158"/>
      <c r="BG197" s="158"/>
      <c r="BH197" s="158"/>
      <c r="BI197" s="158"/>
      <c r="BJ197" s="158"/>
      <c r="BK197" s="158"/>
      <c r="BL197" s="158"/>
      <c r="BM197" s="158"/>
      <c r="BN197" s="158"/>
      <c r="BO197" s="158"/>
      <c r="BP197" s="158"/>
      <c r="BQ197" s="158"/>
      <c r="BR197" s="158"/>
      <c r="BS197" s="158"/>
      <c r="BT197" s="158"/>
      <c r="BU197" s="158"/>
      <c r="BV197" s="158"/>
      <c r="BW197" s="158"/>
      <c r="BX197" s="158"/>
      <c r="BY197" s="158"/>
      <c r="BZ197" s="158"/>
      <c r="CA197" s="158"/>
      <c r="CB197" s="158"/>
      <c r="CC197" s="158"/>
      <c r="CD197" s="158"/>
      <c r="CE197" s="158"/>
      <c r="CF197" s="158"/>
      <c r="CG197" s="158"/>
      <c r="CH197" s="158"/>
      <c r="CI197" s="158"/>
      <c r="CJ197" s="158"/>
      <c r="CK197" s="158"/>
      <c r="CL197" s="158"/>
      <c r="CM197" s="158"/>
      <c r="CN197" s="158"/>
      <c r="CO197" s="158"/>
      <c r="CP197" s="158"/>
      <c r="CQ197" s="158"/>
    </row>
    <row r="198" spans="1:95" ht="15.5" outlineLevel="1" x14ac:dyDescent="0.35">
      <c r="A198" s="82"/>
      <c r="B198" s="82" t="s">
        <v>16272</v>
      </c>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2"/>
      <c r="BS198" s="82"/>
      <c r="BT198" s="82"/>
      <c r="BU198" s="82"/>
      <c r="BV198" s="82"/>
      <c r="BW198" s="82"/>
      <c r="BX198" s="82"/>
      <c r="BY198" s="82"/>
      <c r="BZ198" s="82"/>
      <c r="CA198" s="82"/>
      <c r="CB198" s="82"/>
      <c r="CC198" s="82"/>
      <c r="CD198" s="82"/>
      <c r="CE198" s="82"/>
      <c r="CF198" s="82"/>
      <c r="CG198" s="82"/>
      <c r="CH198" s="82"/>
      <c r="CI198" s="82"/>
      <c r="CJ198" s="82"/>
      <c r="CK198" s="82"/>
      <c r="CL198" s="82"/>
      <c r="CM198" s="82"/>
      <c r="CN198" s="82"/>
      <c r="CO198" s="82"/>
      <c r="CP198" s="82"/>
      <c r="CQ198" s="82"/>
    </row>
    <row r="199" spans="1:95" ht="14" outlineLevel="1" x14ac:dyDescent="0.3">
      <c r="A199" s="158"/>
      <c r="B199" s="158"/>
      <c r="C199" s="158"/>
      <c r="D199" s="158"/>
      <c r="E199" s="158"/>
      <c r="F199" s="158"/>
      <c r="G199" s="158"/>
      <c r="H199" s="158"/>
      <c r="I199" s="158"/>
      <c r="J199" s="158"/>
      <c r="K199" s="158"/>
      <c r="L199" s="158"/>
      <c r="M199" s="158"/>
      <c r="N199" s="158"/>
      <c r="O199" s="158"/>
      <c r="P199" s="158"/>
      <c r="Q199" s="158"/>
      <c r="R199" s="158"/>
      <c r="S199" s="158"/>
      <c r="T199" s="158"/>
      <c r="U199" s="158"/>
      <c r="V199" s="158"/>
      <c r="W199" s="158"/>
      <c r="X199" s="158"/>
      <c r="Y199" s="158"/>
      <c r="Z199" s="158"/>
      <c r="AA199" s="158"/>
      <c r="AB199" s="158"/>
      <c r="AC199" s="158"/>
      <c r="AD199" s="158"/>
      <c r="AE199" s="158"/>
      <c r="AF199" s="158"/>
      <c r="AG199" s="158"/>
      <c r="AH199" s="158"/>
      <c r="AI199" s="158"/>
      <c r="AJ199" s="158"/>
      <c r="AK199" s="158"/>
      <c r="AL199" s="158"/>
      <c r="AM199" s="158"/>
      <c r="AN199" s="158"/>
      <c r="AO199" s="158"/>
      <c r="AP199" s="158"/>
      <c r="AQ199" s="158"/>
      <c r="AR199" s="158"/>
      <c r="AS199" s="158"/>
      <c r="AT199" s="158"/>
      <c r="AU199" s="158"/>
      <c r="AV199" s="158"/>
      <c r="AW199" s="158"/>
      <c r="AX199" s="158"/>
      <c r="AY199" s="158"/>
      <c r="AZ199" s="158"/>
      <c r="BA199" s="158"/>
      <c r="BB199" s="158"/>
      <c r="BC199" s="158"/>
      <c r="BD199" s="158"/>
      <c r="BE199" s="158"/>
      <c r="BF199" s="158"/>
      <c r="BG199" s="158"/>
      <c r="BH199" s="158"/>
      <c r="BI199" s="158"/>
      <c r="BJ199" s="158"/>
      <c r="BK199" s="158"/>
      <c r="BL199" s="158"/>
      <c r="BM199" s="158"/>
      <c r="BN199" s="158"/>
      <c r="BO199" s="158"/>
      <c r="BP199" s="158"/>
      <c r="BQ199" s="158"/>
      <c r="BR199" s="158"/>
      <c r="BS199" s="158"/>
      <c r="BT199" s="158"/>
      <c r="BU199" s="158"/>
      <c r="BV199" s="158"/>
      <c r="BW199" s="158"/>
      <c r="BX199" s="158"/>
      <c r="BY199" s="158"/>
      <c r="BZ199" s="158"/>
      <c r="CA199" s="158"/>
      <c r="CB199" s="158"/>
      <c r="CC199" s="158"/>
      <c r="CD199" s="158"/>
      <c r="CE199" s="158"/>
      <c r="CF199" s="158"/>
      <c r="CG199" s="158"/>
      <c r="CH199" s="158"/>
      <c r="CI199" s="158"/>
      <c r="CJ199" s="158"/>
      <c r="CK199" s="158"/>
      <c r="CL199" s="158"/>
      <c r="CM199" s="158"/>
      <c r="CN199" s="158"/>
      <c r="CO199" s="158"/>
      <c r="CP199" s="158"/>
      <c r="CQ199" s="158"/>
    </row>
    <row r="200" spans="1:95" ht="15.5" outlineLevel="1" x14ac:dyDescent="0.35">
      <c r="A200" s="158"/>
      <c r="B200" s="102"/>
      <c r="C200" s="83">
        <f>Opening_year</f>
        <v>2026</v>
      </c>
      <c r="D200" s="158"/>
      <c r="E200" s="158"/>
      <c r="F200" s="158"/>
      <c r="G200" s="158"/>
      <c r="H200" s="158"/>
      <c r="I200" s="158"/>
      <c r="J200" s="158"/>
      <c r="K200" s="158"/>
      <c r="L200" s="158"/>
      <c r="M200" s="158"/>
      <c r="N200" s="158"/>
      <c r="O200" s="158"/>
      <c r="P200" s="158"/>
      <c r="Q200" s="158"/>
      <c r="R200" s="158"/>
      <c r="S200" s="158"/>
      <c r="T200" s="158"/>
      <c r="U200" s="158"/>
      <c r="V200" s="158"/>
      <c r="W200" s="158"/>
      <c r="X200" s="158"/>
      <c r="Y200" s="158"/>
      <c r="Z200" s="158"/>
      <c r="AA200" s="158"/>
      <c r="AB200" s="158"/>
      <c r="AC200" s="158"/>
      <c r="AD200" s="158"/>
      <c r="AE200" s="158"/>
      <c r="AF200" s="158"/>
      <c r="AG200" s="158"/>
      <c r="AH200" s="158"/>
      <c r="AI200" s="158"/>
      <c r="AJ200" s="158"/>
      <c r="AK200" s="158"/>
      <c r="AL200" s="158"/>
      <c r="AM200" s="158"/>
      <c r="AN200" s="158"/>
      <c r="AO200" s="158"/>
      <c r="AP200" s="158"/>
      <c r="AQ200" s="158"/>
      <c r="AR200" s="158"/>
      <c r="AS200" s="158"/>
      <c r="AT200" s="158"/>
      <c r="AU200" s="158"/>
      <c r="AV200" s="158"/>
      <c r="AW200" s="158"/>
      <c r="AX200" s="158"/>
      <c r="AY200" s="158"/>
      <c r="AZ200" s="158"/>
      <c r="BA200" s="158"/>
      <c r="BB200" s="158"/>
      <c r="BC200" s="158"/>
      <c r="BD200" s="158"/>
      <c r="BE200" s="158"/>
      <c r="BF200" s="158"/>
      <c r="BG200" s="158"/>
      <c r="BH200" s="158"/>
      <c r="BI200" s="158"/>
      <c r="BJ200" s="158"/>
      <c r="BK200" s="158"/>
      <c r="BL200" s="158"/>
      <c r="BM200" s="158"/>
      <c r="BN200" s="158"/>
      <c r="BO200" s="158"/>
      <c r="BP200" s="158"/>
      <c r="BQ200" s="158"/>
      <c r="BR200" s="158"/>
      <c r="BS200" s="158"/>
      <c r="BT200" s="158"/>
      <c r="BU200" s="158"/>
      <c r="BV200" s="158"/>
      <c r="BW200" s="158"/>
      <c r="BX200" s="158"/>
      <c r="BY200" s="158"/>
      <c r="BZ200" s="158"/>
      <c r="CA200" s="158"/>
      <c r="CB200" s="158"/>
      <c r="CC200" s="158"/>
      <c r="CD200" s="158"/>
      <c r="CE200" s="158"/>
      <c r="CF200" s="158"/>
      <c r="CG200" s="158"/>
      <c r="CH200" s="158"/>
      <c r="CI200" s="158"/>
      <c r="CJ200" s="158"/>
      <c r="CK200" s="158"/>
      <c r="CL200" s="158"/>
      <c r="CM200" s="158"/>
      <c r="CN200" s="158"/>
      <c r="CO200" s="158"/>
      <c r="CP200" s="158"/>
      <c r="CQ200" s="158"/>
    </row>
    <row r="201" spans="1:95" ht="14.5" outlineLevel="1" x14ac:dyDescent="0.35">
      <c r="A201" s="158"/>
      <c r="B201" s="178" t="s">
        <v>16528</v>
      </c>
      <c r="C201" s="165">
        <f>Opening_year_with_scheme_PM2.5_concentrations_in</f>
        <v>0</v>
      </c>
      <c r="D201" s="79" t="s">
        <v>16538</v>
      </c>
      <c r="E201" s="158"/>
      <c r="F201" s="158"/>
      <c r="G201" s="158"/>
      <c r="H201" s="158"/>
      <c r="I201" s="158"/>
      <c r="J201" s="158"/>
      <c r="K201" s="158"/>
      <c r="L201" s="158"/>
      <c r="M201" s="158"/>
      <c r="N201" s="158"/>
      <c r="O201" s="158"/>
      <c r="P201" s="158"/>
      <c r="Q201" s="158"/>
      <c r="R201" s="158"/>
      <c r="S201" s="158"/>
      <c r="T201" s="158"/>
      <c r="U201" s="158"/>
      <c r="V201" s="158"/>
      <c r="W201" s="158"/>
      <c r="X201" s="158"/>
      <c r="Y201" s="158"/>
      <c r="Z201" s="158"/>
      <c r="AA201" s="158"/>
      <c r="AB201" s="158"/>
      <c r="AC201" s="158"/>
      <c r="AD201" s="158"/>
      <c r="AE201" s="158"/>
      <c r="AF201" s="158"/>
      <c r="AG201" s="158"/>
      <c r="AH201" s="158"/>
      <c r="AI201" s="158"/>
      <c r="AJ201" s="158"/>
      <c r="AK201" s="158"/>
      <c r="AL201" s="158"/>
      <c r="AM201" s="158"/>
      <c r="AN201" s="158"/>
      <c r="AO201" s="158"/>
      <c r="AP201" s="158"/>
      <c r="AQ201" s="158"/>
      <c r="AR201" s="158"/>
      <c r="AS201" s="158"/>
      <c r="AT201" s="158"/>
      <c r="AU201" s="158"/>
      <c r="AV201" s="158"/>
      <c r="AW201" s="158"/>
      <c r="AX201" s="158"/>
      <c r="AY201" s="158"/>
      <c r="AZ201" s="158"/>
      <c r="BA201" s="158"/>
      <c r="BB201" s="158"/>
      <c r="BC201" s="158"/>
      <c r="BD201" s="158"/>
      <c r="BE201" s="158"/>
      <c r="BF201" s="158"/>
      <c r="BG201" s="158"/>
      <c r="BH201" s="158"/>
      <c r="BI201" s="158"/>
      <c r="BJ201" s="158"/>
      <c r="BK201" s="158"/>
      <c r="BL201" s="158"/>
      <c r="BM201" s="158"/>
      <c r="BN201" s="158"/>
      <c r="BO201" s="158"/>
      <c r="BP201" s="158"/>
      <c r="BQ201" s="158"/>
      <c r="BR201" s="158"/>
      <c r="BS201" s="158"/>
      <c r="BT201" s="158"/>
      <c r="BU201" s="158"/>
      <c r="BV201" s="158"/>
      <c r="BW201" s="158"/>
      <c r="BX201" s="158"/>
      <c r="BY201" s="158"/>
      <c r="BZ201" s="158"/>
      <c r="CA201" s="158"/>
      <c r="CB201" s="158"/>
      <c r="CC201" s="158"/>
      <c r="CD201" s="158"/>
      <c r="CE201" s="158"/>
      <c r="CF201" s="158"/>
      <c r="CG201" s="158"/>
      <c r="CH201" s="158"/>
      <c r="CI201" s="158"/>
      <c r="CJ201" s="158"/>
      <c r="CK201" s="158"/>
      <c r="CL201" s="158"/>
      <c r="CM201" s="158"/>
      <c r="CN201" s="158"/>
      <c r="CO201" s="158"/>
      <c r="CP201" s="158"/>
      <c r="CQ201" s="158"/>
    </row>
    <row r="202" spans="1:95" ht="15.5" outlineLevel="1" x14ac:dyDescent="0.35">
      <c r="A202" s="158"/>
      <c r="B202" s="102"/>
      <c r="C202" s="102"/>
      <c r="D202" s="102"/>
      <c r="E202" s="158"/>
      <c r="F202" s="158"/>
      <c r="G202" s="158"/>
      <c r="H202" s="158"/>
      <c r="I202" s="158"/>
      <c r="J202" s="158"/>
      <c r="K202" s="158"/>
      <c r="L202" s="158"/>
      <c r="M202" s="158"/>
      <c r="N202" s="158"/>
      <c r="O202" s="158"/>
      <c r="P202" s="158"/>
      <c r="Q202" s="158"/>
      <c r="R202" s="158"/>
      <c r="S202" s="158"/>
      <c r="T202" s="158"/>
      <c r="U202" s="158"/>
      <c r="V202" s="158"/>
      <c r="W202" s="158"/>
      <c r="X202" s="158"/>
      <c r="Y202" s="158"/>
      <c r="Z202" s="158"/>
      <c r="AA202" s="158"/>
      <c r="AB202" s="158"/>
      <c r="AC202" s="158"/>
      <c r="AD202" s="158"/>
      <c r="AE202" s="158"/>
      <c r="AF202" s="158"/>
      <c r="AG202" s="158"/>
      <c r="AH202" s="158"/>
      <c r="AI202" s="158"/>
      <c r="AJ202" s="158"/>
      <c r="AK202" s="158"/>
      <c r="AL202" s="158"/>
      <c r="AM202" s="158"/>
      <c r="AN202" s="158"/>
      <c r="AO202" s="158"/>
      <c r="AP202" s="158"/>
      <c r="AQ202" s="158"/>
      <c r="AR202" s="158"/>
      <c r="AS202" s="158"/>
      <c r="AT202" s="158"/>
      <c r="AU202" s="158"/>
      <c r="AV202" s="158"/>
      <c r="AW202" s="158"/>
      <c r="AX202" s="158"/>
      <c r="AY202" s="158"/>
      <c r="AZ202" s="158"/>
      <c r="BA202" s="158"/>
      <c r="BB202" s="158"/>
      <c r="BC202" s="158"/>
      <c r="BD202" s="158"/>
      <c r="BE202" s="158"/>
      <c r="BF202" s="158"/>
      <c r="BG202" s="158"/>
      <c r="BH202" s="158"/>
      <c r="BI202" s="158"/>
      <c r="BJ202" s="158"/>
      <c r="BK202" s="158"/>
      <c r="BL202" s="158"/>
      <c r="BM202" s="158"/>
      <c r="BN202" s="158"/>
      <c r="BO202" s="158"/>
      <c r="BP202" s="158"/>
      <c r="BQ202" s="158"/>
      <c r="BR202" s="158"/>
      <c r="BS202" s="158"/>
      <c r="BT202" s="158"/>
      <c r="BU202" s="158"/>
      <c r="BV202" s="158"/>
      <c r="BW202" s="158"/>
      <c r="BX202" s="158"/>
      <c r="BY202" s="158"/>
      <c r="BZ202" s="158"/>
      <c r="CA202" s="158"/>
      <c r="CB202" s="158"/>
      <c r="CC202" s="158"/>
      <c r="CD202" s="158"/>
      <c r="CE202" s="158"/>
      <c r="CF202" s="158"/>
      <c r="CG202" s="158"/>
      <c r="CH202" s="158"/>
      <c r="CI202" s="158"/>
      <c r="CJ202" s="158"/>
      <c r="CK202" s="158"/>
      <c r="CL202" s="158"/>
      <c r="CM202" s="158"/>
      <c r="CN202" s="158"/>
      <c r="CO202" s="158"/>
      <c r="CP202" s="158"/>
      <c r="CQ202" s="158"/>
    </row>
    <row r="203" spans="1:95" ht="15.5" outlineLevel="1" x14ac:dyDescent="0.35">
      <c r="A203" s="158"/>
      <c r="B203" s="102"/>
      <c r="C203" s="83">
        <f>Forecast_year</f>
        <v>2040</v>
      </c>
      <c r="D203" s="158"/>
      <c r="E203" s="158"/>
      <c r="F203" s="158"/>
      <c r="G203" s="158"/>
      <c r="H203" s="158"/>
      <c r="I203" s="158"/>
      <c r="J203" s="158"/>
      <c r="K203" s="158"/>
      <c r="L203" s="158"/>
      <c r="M203" s="158"/>
      <c r="N203" s="158"/>
      <c r="O203" s="158"/>
      <c r="P203" s="158"/>
      <c r="Q203" s="158"/>
      <c r="R203" s="158"/>
      <c r="S203" s="158"/>
      <c r="T203" s="158"/>
      <c r="U203" s="158"/>
      <c r="V203" s="158"/>
      <c r="W203" s="158"/>
      <c r="X203" s="158"/>
      <c r="Y203" s="158"/>
      <c r="Z203" s="158"/>
      <c r="AA203" s="158"/>
      <c r="AB203" s="158"/>
      <c r="AC203" s="158"/>
      <c r="AD203" s="158"/>
      <c r="AE203" s="158"/>
      <c r="AF203" s="158"/>
      <c r="AG203" s="158"/>
      <c r="AH203" s="158"/>
      <c r="AI203" s="158"/>
      <c r="AJ203" s="158"/>
      <c r="AK203" s="158"/>
      <c r="AL203" s="158"/>
      <c r="AM203" s="158"/>
      <c r="AN203" s="158"/>
      <c r="AO203" s="158"/>
      <c r="AP203" s="158"/>
      <c r="AQ203" s="158"/>
      <c r="AR203" s="158"/>
      <c r="AS203" s="158"/>
      <c r="AT203" s="158"/>
      <c r="AU203" s="158"/>
      <c r="AV203" s="158"/>
      <c r="AW203" s="158"/>
      <c r="AX203" s="158"/>
      <c r="AY203" s="158"/>
      <c r="AZ203" s="158"/>
      <c r="BA203" s="158"/>
      <c r="BB203" s="158"/>
      <c r="BC203" s="158"/>
      <c r="BD203" s="158"/>
      <c r="BE203" s="158"/>
      <c r="BF203" s="158"/>
      <c r="BG203" s="158"/>
      <c r="BH203" s="158"/>
      <c r="BI203" s="158"/>
      <c r="BJ203" s="158"/>
      <c r="BK203" s="158"/>
      <c r="BL203" s="158"/>
      <c r="BM203" s="158"/>
      <c r="BN203" s="158"/>
      <c r="BO203" s="158"/>
      <c r="BP203" s="158"/>
      <c r="BQ203" s="158"/>
      <c r="BR203" s="158"/>
      <c r="BS203" s="158"/>
      <c r="BT203" s="158"/>
      <c r="BU203" s="158"/>
      <c r="BV203" s="158"/>
      <c r="BW203" s="158"/>
      <c r="BX203" s="158"/>
      <c r="BY203" s="158"/>
      <c r="BZ203" s="158"/>
      <c r="CA203" s="158"/>
      <c r="CB203" s="158"/>
      <c r="CC203" s="158"/>
      <c r="CD203" s="158"/>
      <c r="CE203" s="158"/>
      <c r="CF203" s="158"/>
      <c r="CG203" s="158"/>
      <c r="CH203" s="158"/>
      <c r="CI203" s="158"/>
      <c r="CJ203" s="158"/>
      <c r="CK203" s="158"/>
      <c r="CL203" s="158"/>
      <c r="CM203" s="158"/>
      <c r="CN203" s="158"/>
      <c r="CO203" s="158"/>
      <c r="CP203" s="158"/>
      <c r="CQ203" s="158"/>
    </row>
    <row r="204" spans="1:95" ht="14.5" outlineLevel="1" x14ac:dyDescent="0.35">
      <c r="A204" s="158"/>
      <c r="B204" s="178" t="s">
        <v>16530</v>
      </c>
      <c r="C204" s="165">
        <f>Forecast_year_with_scheme_PM2.5_concentrations_in</f>
        <v>0</v>
      </c>
      <c r="D204" s="79" t="s">
        <v>16539</v>
      </c>
      <c r="E204" s="158"/>
      <c r="F204" s="158"/>
      <c r="G204" s="158"/>
      <c r="H204" s="158"/>
      <c r="I204" s="158"/>
      <c r="J204" s="158"/>
      <c r="K204" s="158"/>
      <c r="L204" s="158"/>
      <c r="M204" s="158"/>
      <c r="N204" s="158"/>
      <c r="O204" s="158"/>
      <c r="P204" s="158"/>
      <c r="Q204" s="158"/>
      <c r="R204" s="158"/>
      <c r="S204" s="158"/>
      <c r="T204" s="158"/>
      <c r="U204" s="158"/>
      <c r="V204" s="158"/>
      <c r="W204" s="158"/>
      <c r="X204" s="158"/>
      <c r="Y204" s="158"/>
      <c r="Z204" s="158"/>
      <c r="AA204" s="158"/>
      <c r="AB204" s="158"/>
      <c r="AC204" s="158"/>
      <c r="AD204" s="158"/>
      <c r="AE204" s="158"/>
      <c r="AF204" s="158"/>
      <c r="AG204" s="158"/>
      <c r="AH204" s="158"/>
      <c r="AI204" s="158"/>
      <c r="AJ204" s="158"/>
      <c r="AK204" s="158"/>
      <c r="AL204" s="158"/>
      <c r="AM204" s="158"/>
      <c r="AN204" s="158"/>
      <c r="AO204" s="158"/>
      <c r="AP204" s="158"/>
      <c r="AQ204" s="158"/>
      <c r="AR204" s="158"/>
      <c r="AS204" s="158"/>
      <c r="AT204" s="158"/>
      <c r="AU204" s="158"/>
      <c r="AV204" s="158"/>
      <c r="AW204" s="158"/>
      <c r="AX204" s="158"/>
      <c r="AY204" s="158"/>
      <c r="AZ204" s="158"/>
      <c r="BA204" s="158"/>
      <c r="BB204" s="158"/>
      <c r="BC204" s="158"/>
      <c r="BD204" s="158"/>
      <c r="BE204" s="158"/>
      <c r="BF204" s="158"/>
      <c r="BG204" s="158"/>
      <c r="BH204" s="158"/>
      <c r="BI204" s="158"/>
      <c r="BJ204" s="158"/>
      <c r="BK204" s="158"/>
      <c r="BL204" s="158"/>
      <c r="BM204" s="158"/>
      <c r="BN204" s="158"/>
      <c r="BO204" s="158"/>
      <c r="BP204" s="158"/>
      <c r="BQ204" s="158"/>
      <c r="BR204" s="158"/>
      <c r="BS204" s="158"/>
      <c r="BT204" s="158"/>
      <c r="BU204" s="158"/>
      <c r="BV204" s="158"/>
      <c r="BW204" s="158"/>
      <c r="BX204" s="158"/>
      <c r="BY204" s="158"/>
      <c r="BZ204" s="158"/>
      <c r="CA204" s="158"/>
      <c r="CB204" s="158"/>
      <c r="CC204" s="158"/>
      <c r="CD204" s="158"/>
      <c r="CE204" s="158"/>
      <c r="CF204" s="158"/>
      <c r="CG204" s="158"/>
      <c r="CH204" s="158"/>
      <c r="CI204" s="158"/>
      <c r="CJ204" s="158"/>
      <c r="CK204" s="158"/>
      <c r="CL204" s="158"/>
      <c r="CM204" s="158"/>
      <c r="CN204" s="158"/>
      <c r="CO204" s="158"/>
      <c r="CP204" s="158"/>
      <c r="CQ204" s="158"/>
    </row>
    <row r="205" spans="1:95" ht="15.5" outlineLevel="1" x14ac:dyDescent="0.35">
      <c r="A205" s="158"/>
      <c r="B205" s="102"/>
      <c r="C205" s="102"/>
      <c r="D205" s="102"/>
      <c r="E205" s="158"/>
      <c r="F205" s="158"/>
      <c r="G205" s="158"/>
      <c r="H205" s="158"/>
      <c r="I205" s="158"/>
      <c r="J205" s="158"/>
      <c r="K205" s="158"/>
      <c r="L205" s="158"/>
      <c r="M205" s="158"/>
      <c r="N205" s="158"/>
      <c r="O205" s="158"/>
      <c r="P205" s="158"/>
      <c r="Q205" s="158"/>
      <c r="R205" s="158"/>
      <c r="S205" s="158"/>
      <c r="T205" s="158"/>
      <c r="U205" s="158"/>
      <c r="V205" s="158"/>
      <c r="W205" s="158"/>
      <c r="X205" s="158"/>
      <c r="Y205" s="158"/>
      <c r="Z205" s="158"/>
      <c r="AA205" s="158"/>
      <c r="AB205" s="158"/>
      <c r="AC205" s="158"/>
      <c r="AD205" s="158"/>
      <c r="AE205" s="158"/>
      <c r="AF205" s="158"/>
      <c r="AG205" s="158"/>
      <c r="AH205" s="158"/>
      <c r="AI205" s="158"/>
      <c r="AJ205" s="158"/>
      <c r="AK205" s="158"/>
      <c r="AL205" s="158"/>
      <c r="AM205" s="158"/>
      <c r="AN205" s="158"/>
      <c r="AO205" s="158"/>
      <c r="AP205" s="158"/>
      <c r="AQ205" s="158"/>
      <c r="AR205" s="158"/>
      <c r="AS205" s="158"/>
      <c r="AT205" s="158"/>
      <c r="AU205" s="158"/>
      <c r="AV205" s="158"/>
      <c r="AW205" s="158"/>
      <c r="AX205" s="158"/>
      <c r="AY205" s="158"/>
      <c r="AZ205" s="158"/>
      <c r="BA205" s="158"/>
      <c r="BB205" s="158"/>
      <c r="BC205" s="158"/>
      <c r="BD205" s="158"/>
      <c r="BE205" s="158"/>
      <c r="BF205" s="158"/>
      <c r="BG205" s="158"/>
      <c r="BH205" s="158"/>
      <c r="BI205" s="158"/>
      <c r="BJ205" s="158"/>
      <c r="BK205" s="158"/>
      <c r="BL205" s="158"/>
      <c r="BM205" s="158"/>
      <c r="BN205" s="158"/>
      <c r="BO205" s="158"/>
      <c r="BP205" s="158"/>
      <c r="BQ205" s="158"/>
      <c r="BR205" s="158"/>
      <c r="BS205" s="158"/>
      <c r="BT205" s="158"/>
      <c r="BU205" s="158"/>
      <c r="BV205" s="158"/>
      <c r="BW205" s="158"/>
      <c r="BX205" s="158"/>
      <c r="BY205" s="158"/>
      <c r="BZ205" s="158"/>
      <c r="CA205" s="158"/>
      <c r="CB205" s="158"/>
      <c r="CC205" s="158"/>
      <c r="CD205" s="158"/>
      <c r="CE205" s="158"/>
      <c r="CF205" s="158"/>
      <c r="CG205" s="158"/>
      <c r="CH205" s="158"/>
      <c r="CI205" s="158"/>
      <c r="CJ205" s="158"/>
      <c r="CK205" s="158"/>
      <c r="CL205" s="158"/>
      <c r="CM205" s="158"/>
      <c r="CN205" s="158"/>
      <c r="CO205" s="158"/>
      <c r="CP205" s="158"/>
      <c r="CQ205" s="158"/>
    </row>
    <row r="206" spans="1:95" ht="14.5" outlineLevel="1" x14ac:dyDescent="0.35">
      <c r="A206" s="158"/>
      <c r="B206" s="178" t="s">
        <v>16424</v>
      </c>
      <c r="C206" s="178">
        <f>Forecast_year_with_scheme_PM2.5_concentrations-Opening_year_with_scheme_PM2.5_concentrations</f>
        <v>0</v>
      </c>
      <c r="D206" s="103" t="s">
        <v>16540</v>
      </c>
      <c r="E206" s="158"/>
      <c r="F206" s="158"/>
      <c r="G206" s="158"/>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8"/>
      <c r="AY206" s="158"/>
      <c r="AZ206" s="158"/>
      <c r="BA206" s="158"/>
      <c r="BB206" s="158"/>
      <c r="BC206" s="158"/>
      <c r="BD206" s="158"/>
      <c r="BE206" s="158"/>
      <c r="BF206" s="158"/>
      <c r="BG206" s="158"/>
      <c r="BH206" s="158"/>
      <c r="BI206" s="158"/>
      <c r="BJ206" s="158"/>
      <c r="BK206" s="158"/>
      <c r="BL206" s="158"/>
      <c r="BM206" s="158"/>
      <c r="BN206" s="158"/>
      <c r="BO206" s="158"/>
      <c r="BP206" s="158"/>
      <c r="BQ206" s="158"/>
      <c r="BR206" s="158"/>
      <c r="BS206" s="158"/>
      <c r="BT206" s="158"/>
      <c r="BU206" s="158"/>
      <c r="BV206" s="158"/>
      <c r="BW206" s="158"/>
      <c r="BX206" s="158"/>
      <c r="BY206" s="158"/>
      <c r="BZ206" s="158"/>
      <c r="CA206" s="158"/>
      <c r="CB206" s="158"/>
      <c r="CC206" s="158"/>
      <c r="CD206" s="158"/>
      <c r="CE206" s="158"/>
      <c r="CF206" s="158"/>
      <c r="CG206" s="158"/>
      <c r="CH206" s="158"/>
      <c r="CI206" s="158"/>
      <c r="CJ206" s="158"/>
      <c r="CK206" s="158"/>
      <c r="CL206" s="158"/>
      <c r="CM206" s="158"/>
      <c r="CN206" s="158"/>
      <c r="CO206" s="158"/>
      <c r="CP206" s="158"/>
      <c r="CQ206" s="158"/>
    </row>
    <row r="207" spans="1:95" ht="14" outlineLevel="1" x14ac:dyDescent="0.3">
      <c r="A207" s="158"/>
      <c r="B207" s="158"/>
      <c r="C207" s="158"/>
      <c r="D207" s="158"/>
      <c r="E207" s="158"/>
      <c r="F207" s="158"/>
      <c r="G207" s="158"/>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8"/>
      <c r="AY207" s="158"/>
      <c r="AZ207" s="158"/>
      <c r="BA207" s="158"/>
      <c r="BB207" s="158"/>
      <c r="BC207" s="158"/>
      <c r="BD207" s="158"/>
      <c r="BE207" s="158"/>
      <c r="BF207" s="158"/>
      <c r="BG207" s="158"/>
      <c r="BH207" s="158"/>
      <c r="BI207" s="158"/>
      <c r="BJ207" s="158"/>
      <c r="BK207" s="158"/>
      <c r="BL207" s="158"/>
      <c r="BM207" s="158"/>
      <c r="BN207" s="158"/>
      <c r="BO207" s="158"/>
      <c r="BP207" s="158"/>
      <c r="BQ207" s="158"/>
      <c r="BR207" s="158"/>
      <c r="BS207" s="158"/>
      <c r="BT207" s="158"/>
      <c r="BU207" s="158"/>
      <c r="BV207" s="158"/>
      <c r="BW207" s="158"/>
      <c r="BX207" s="158"/>
      <c r="BY207" s="158"/>
      <c r="BZ207" s="158"/>
      <c r="CA207" s="158"/>
      <c r="CB207" s="158"/>
      <c r="CC207" s="158"/>
      <c r="CD207" s="158"/>
      <c r="CE207" s="158"/>
      <c r="CF207" s="158"/>
      <c r="CG207" s="158"/>
      <c r="CH207" s="158"/>
      <c r="CI207" s="158"/>
      <c r="CJ207" s="158"/>
      <c r="CK207" s="158"/>
      <c r="CL207" s="158"/>
      <c r="CM207" s="158"/>
      <c r="CN207" s="158"/>
      <c r="CO207" s="158"/>
      <c r="CP207" s="158"/>
      <c r="CQ207" s="158"/>
    </row>
    <row r="208" spans="1:95" ht="14.5" outlineLevel="1" x14ac:dyDescent="0.35">
      <c r="A208" s="158"/>
      <c r="B208" s="158" t="s">
        <v>16250</v>
      </c>
      <c r="C208" s="158"/>
      <c r="D208" s="181"/>
      <c r="E208" s="181"/>
      <c r="F208" s="181"/>
      <c r="G208" s="181"/>
      <c r="H208" s="181"/>
      <c r="I208" s="181"/>
      <c r="J208" s="181"/>
      <c r="K208" s="181"/>
      <c r="L208" s="181"/>
      <c r="M208" s="181">
        <f>Opening_year_with_scheme_PM2.5_concentrations*Opening_year_mask</f>
        <v>0</v>
      </c>
      <c r="N208" s="181">
        <f t="shared" ref="N208:BO208" si="142">Opening_year_with_scheme_PM2.5_concentrations*Opening_year_mask</f>
        <v>0</v>
      </c>
      <c r="O208" s="181">
        <f t="shared" si="142"/>
        <v>0</v>
      </c>
      <c r="P208" s="181">
        <f t="shared" si="142"/>
        <v>0</v>
      </c>
      <c r="Q208" s="181">
        <f t="shared" si="142"/>
        <v>0</v>
      </c>
      <c r="R208" s="181">
        <f t="shared" si="142"/>
        <v>0</v>
      </c>
      <c r="S208" s="181">
        <f t="shared" si="142"/>
        <v>0</v>
      </c>
      <c r="T208" s="181">
        <f t="shared" si="142"/>
        <v>0</v>
      </c>
      <c r="U208" s="181">
        <f t="shared" si="142"/>
        <v>0</v>
      </c>
      <c r="V208" s="181">
        <f t="shared" si="142"/>
        <v>0</v>
      </c>
      <c r="W208" s="181">
        <f t="shared" si="142"/>
        <v>0</v>
      </c>
      <c r="X208" s="181">
        <f t="shared" si="142"/>
        <v>0</v>
      </c>
      <c r="Y208" s="181">
        <f t="shared" si="142"/>
        <v>0</v>
      </c>
      <c r="Z208" s="181">
        <f t="shared" si="142"/>
        <v>0</v>
      </c>
      <c r="AA208" s="181">
        <f t="shared" si="142"/>
        <v>0</v>
      </c>
      <c r="AB208" s="181">
        <f t="shared" si="142"/>
        <v>0</v>
      </c>
      <c r="AC208" s="181">
        <f t="shared" si="142"/>
        <v>0</v>
      </c>
      <c r="AD208" s="181">
        <f t="shared" si="142"/>
        <v>0</v>
      </c>
      <c r="AE208" s="181">
        <f t="shared" si="142"/>
        <v>0</v>
      </c>
      <c r="AF208" s="181">
        <f t="shared" si="142"/>
        <v>0</v>
      </c>
      <c r="AG208" s="181">
        <f t="shared" si="142"/>
        <v>0</v>
      </c>
      <c r="AH208" s="181">
        <f t="shared" si="142"/>
        <v>0</v>
      </c>
      <c r="AI208" s="181">
        <f t="shared" si="142"/>
        <v>0</v>
      </c>
      <c r="AJ208" s="181">
        <f t="shared" si="142"/>
        <v>0</v>
      </c>
      <c r="AK208" s="181">
        <f t="shared" si="142"/>
        <v>0</v>
      </c>
      <c r="AL208" s="181">
        <f t="shared" si="142"/>
        <v>0</v>
      </c>
      <c r="AM208" s="181">
        <f t="shared" si="142"/>
        <v>0</v>
      </c>
      <c r="AN208" s="181">
        <f t="shared" si="142"/>
        <v>0</v>
      </c>
      <c r="AO208" s="181">
        <f t="shared" si="142"/>
        <v>0</v>
      </c>
      <c r="AP208" s="181">
        <f t="shared" si="142"/>
        <v>0</v>
      </c>
      <c r="AQ208" s="181">
        <f t="shared" si="142"/>
        <v>0</v>
      </c>
      <c r="AR208" s="181">
        <f t="shared" si="142"/>
        <v>0</v>
      </c>
      <c r="AS208" s="181">
        <f t="shared" si="142"/>
        <v>0</v>
      </c>
      <c r="AT208" s="181">
        <f t="shared" si="142"/>
        <v>0</v>
      </c>
      <c r="AU208" s="181">
        <f t="shared" si="142"/>
        <v>0</v>
      </c>
      <c r="AV208" s="181">
        <f t="shared" si="142"/>
        <v>0</v>
      </c>
      <c r="AW208" s="181">
        <f t="shared" si="142"/>
        <v>0</v>
      </c>
      <c r="AX208" s="181">
        <f t="shared" si="142"/>
        <v>0</v>
      </c>
      <c r="AY208" s="181">
        <f t="shared" si="142"/>
        <v>0</v>
      </c>
      <c r="AZ208" s="181">
        <f t="shared" si="142"/>
        <v>0</v>
      </c>
      <c r="BA208" s="181">
        <f t="shared" si="142"/>
        <v>0</v>
      </c>
      <c r="BB208" s="181">
        <f t="shared" si="142"/>
        <v>0</v>
      </c>
      <c r="BC208" s="181">
        <f t="shared" si="142"/>
        <v>0</v>
      </c>
      <c r="BD208" s="181">
        <f t="shared" si="142"/>
        <v>0</v>
      </c>
      <c r="BE208" s="181">
        <f t="shared" si="142"/>
        <v>0</v>
      </c>
      <c r="BF208" s="181">
        <f t="shared" si="142"/>
        <v>0</v>
      </c>
      <c r="BG208" s="181">
        <f t="shared" si="142"/>
        <v>0</v>
      </c>
      <c r="BH208" s="181">
        <f t="shared" si="142"/>
        <v>0</v>
      </c>
      <c r="BI208" s="181">
        <f t="shared" si="142"/>
        <v>0</v>
      </c>
      <c r="BJ208" s="181">
        <f t="shared" si="142"/>
        <v>0</v>
      </c>
      <c r="BK208" s="181">
        <f t="shared" si="142"/>
        <v>0</v>
      </c>
      <c r="BL208" s="181">
        <f t="shared" si="142"/>
        <v>0</v>
      </c>
      <c r="BM208" s="181">
        <f t="shared" si="142"/>
        <v>0</v>
      </c>
      <c r="BN208" s="181">
        <f t="shared" si="142"/>
        <v>0</v>
      </c>
      <c r="BO208" s="181">
        <f t="shared" si="142"/>
        <v>0</v>
      </c>
      <c r="BP208" s="181">
        <f t="shared" ref="BP208:CP208" si="143">Opening_year_with_scheme_PM2.5_concentrations*Opening_year_mask</f>
        <v>0</v>
      </c>
      <c r="BQ208" s="181">
        <f t="shared" si="143"/>
        <v>0</v>
      </c>
      <c r="BR208" s="181">
        <f t="shared" si="143"/>
        <v>0</v>
      </c>
      <c r="BS208" s="181">
        <f t="shared" si="143"/>
        <v>0</v>
      </c>
      <c r="BT208" s="181">
        <f t="shared" si="143"/>
        <v>0</v>
      </c>
      <c r="BU208" s="181">
        <f t="shared" si="143"/>
        <v>0</v>
      </c>
      <c r="BV208" s="181">
        <f t="shared" si="143"/>
        <v>0</v>
      </c>
      <c r="BW208" s="181">
        <f t="shared" si="143"/>
        <v>0</v>
      </c>
      <c r="BX208" s="181">
        <f t="shared" si="143"/>
        <v>0</v>
      </c>
      <c r="BY208" s="181">
        <f t="shared" si="143"/>
        <v>0</v>
      </c>
      <c r="BZ208" s="181">
        <f t="shared" si="143"/>
        <v>0</v>
      </c>
      <c r="CA208" s="181">
        <f t="shared" si="143"/>
        <v>0</v>
      </c>
      <c r="CB208" s="181">
        <f t="shared" si="143"/>
        <v>0</v>
      </c>
      <c r="CC208" s="181">
        <f t="shared" si="143"/>
        <v>0</v>
      </c>
      <c r="CD208" s="181">
        <f t="shared" si="143"/>
        <v>0</v>
      </c>
      <c r="CE208" s="181">
        <f t="shared" si="143"/>
        <v>0</v>
      </c>
      <c r="CF208" s="181">
        <f t="shared" si="143"/>
        <v>0</v>
      </c>
      <c r="CG208" s="181">
        <f t="shared" si="143"/>
        <v>0</v>
      </c>
      <c r="CH208" s="181">
        <f t="shared" si="143"/>
        <v>0</v>
      </c>
      <c r="CI208" s="181">
        <f t="shared" si="143"/>
        <v>0</v>
      </c>
      <c r="CJ208" s="181">
        <f t="shared" si="143"/>
        <v>0</v>
      </c>
      <c r="CK208" s="181">
        <f t="shared" si="143"/>
        <v>0</v>
      </c>
      <c r="CL208" s="181">
        <f t="shared" si="143"/>
        <v>0</v>
      </c>
      <c r="CM208" s="181">
        <f t="shared" si="143"/>
        <v>0</v>
      </c>
      <c r="CN208" s="181">
        <f t="shared" si="143"/>
        <v>0</v>
      </c>
      <c r="CO208" s="181">
        <f t="shared" si="143"/>
        <v>0</v>
      </c>
      <c r="CP208" s="181">
        <f t="shared" si="143"/>
        <v>0</v>
      </c>
      <c r="CQ208" s="79" t="s">
        <v>16541</v>
      </c>
    </row>
    <row r="209" spans="1:95" ht="14.5" outlineLevel="1" x14ac:dyDescent="0.35">
      <c r="A209" s="158"/>
      <c r="B209" s="158" t="s">
        <v>16252</v>
      </c>
      <c r="C209" s="158"/>
      <c r="D209" s="181"/>
      <c r="E209" s="181"/>
      <c r="F209" s="181"/>
      <c r="G209" s="181"/>
      <c r="H209" s="181"/>
      <c r="I209" s="181"/>
      <c r="J209" s="181"/>
      <c r="K209" s="181"/>
      <c r="L209" s="181"/>
      <c r="M209" s="181">
        <f>Forecast_year_with_scheme_PM2.5_concentrations*Forecast_year_mask</f>
        <v>0</v>
      </c>
      <c r="N209" s="181">
        <f t="shared" ref="N209:BO209" si="144">Forecast_year_with_scheme_PM2.5_concentrations*Forecast_year_mask</f>
        <v>0</v>
      </c>
      <c r="O209" s="181">
        <f t="shared" si="144"/>
        <v>0</v>
      </c>
      <c r="P209" s="181">
        <f t="shared" si="144"/>
        <v>0</v>
      </c>
      <c r="Q209" s="181">
        <f t="shared" si="144"/>
        <v>0</v>
      </c>
      <c r="R209" s="181">
        <f t="shared" si="144"/>
        <v>0</v>
      </c>
      <c r="S209" s="181">
        <f t="shared" si="144"/>
        <v>0</v>
      </c>
      <c r="T209" s="181">
        <f t="shared" si="144"/>
        <v>0</v>
      </c>
      <c r="U209" s="181">
        <f t="shared" si="144"/>
        <v>0</v>
      </c>
      <c r="V209" s="181">
        <f t="shared" si="144"/>
        <v>0</v>
      </c>
      <c r="W209" s="181">
        <f t="shared" si="144"/>
        <v>0</v>
      </c>
      <c r="X209" s="181">
        <f t="shared" si="144"/>
        <v>0</v>
      </c>
      <c r="Y209" s="181">
        <f t="shared" si="144"/>
        <v>0</v>
      </c>
      <c r="Z209" s="181">
        <f t="shared" si="144"/>
        <v>0</v>
      </c>
      <c r="AA209" s="181">
        <f t="shared" si="144"/>
        <v>0</v>
      </c>
      <c r="AB209" s="181">
        <f t="shared" si="144"/>
        <v>0</v>
      </c>
      <c r="AC209" s="181">
        <f t="shared" si="144"/>
        <v>0</v>
      </c>
      <c r="AD209" s="181">
        <f t="shared" si="144"/>
        <v>0</v>
      </c>
      <c r="AE209" s="181">
        <f t="shared" si="144"/>
        <v>0</v>
      </c>
      <c r="AF209" s="181">
        <f t="shared" si="144"/>
        <v>0</v>
      </c>
      <c r="AG209" s="181">
        <f t="shared" si="144"/>
        <v>0</v>
      </c>
      <c r="AH209" s="181">
        <f t="shared" si="144"/>
        <v>0</v>
      </c>
      <c r="AI209" s="181">
        <f t="shared" si="144"/>
        <v>0</v>
      </c>
      <c r="AJ209" s="181">
        <f t="shared" si="144"/>
        <v>0</v>
      </c>
      <c r="AK209" s="181">
        <f t="shared" si="144"/>
        <v>0</v>
      </c>
      <c r="AL209" s="181">
        <f t="shared" si="144"/>
        <v>0</v>
      </c>
      <c r="AM209" s="181">
        <f t="shared" si="144"/>
        <v>0</v>
      </c>
      <c r="AN209" s="181">
        <f t="shared" si="144"/>
        <v>0</v>
      </c>
      <c r="AO209" s="181">
        <f t="shared" si="144"/>
        <v>0</v>
      </c>
      <c r="AP209" s="181">
        <f t="shared" si="144"/>
        <v>0</v>
      </c>
      <c r="AQ209" s="181">
        <f t="shared" si="144"/>
        <v>0</v>
      </c>
      <c r="AR209" s="181">
        <f t="shared" si="144"/>
        <v>0</v>
      </c>
      <c r="AS209" s="181">
        <f t="shared" si="144"/>
        <v>0</v>
      </c>
      <c r="AT209" s="181">
        <f t="shared" si="144"/>
        <v>0</v>
      </c>
      <c r="AU209" s="181">
        <f t="shared" si="144"/>
        <v>0</v>
      </c>
      <c r="AV209" s="181">
        <f t="shared" si="144"/>
        <v>0</v>
      </c>
      <c r="AW209" s="181">
        <f t="shared" si="144"/>
        <v>0</v>
      </c>
      <c r="AX209" s="181">
        <f t="shared" si="144"/>
        <v>0</v>
      </c>
      <c r="AY209" s="181">
        <f t="shared" si="144"/>
        <v>0</v>
      </c>
      <c r="AZ209" s="181">
        <f t="shared" si="144"/>
        <v>0</v>
      </c>
      <c r="BA209" s="181">
        <f t="shared" si="144"/>
        <v>0</v>
      </c>
      <c r="BB209" s="181">
        <f t="shared" si="144"/>
        <v>0</v>
      </c>
      <c r="BC209" s="181">
        <f t="shared" si="144"/>
        <v>0</v>
      </c>
      <c r="BD209" s="181">
        <f t="shared" si="144"/>
        <v>0</v>
      </c>
      <c r="BE209" s="181">
        <f t="shared" si="144"/>
        <v>0</v>
      </c>
      <c r="BF209" s="181">
        <f t="shared" si="144"/>
        <v>0</v>
      </c>
      <c r="BG209" s="181">
        <f t="shared" si="144"/>
        <v>0</v>
      </c>
      <c r="BH209" s="181">
        <f t="shared" si="144"/>
        <v>0</v>
      </c>
      <c r="BI209" s="181">
        <f t="shared" si="144"/>
        <v>0</v>
      </c>
      <c r="BJ209" s="181">
        <f t="shared" si="144"/>
        <v>0</v>
      </c>
      <c r="BK209" s="181">
        <f t="shared" si="144"/>
        <v>0</v>
      </c>
      <c r="BL209" s="181">
        <f t="shared" si="144"/>
        <v>0</v>
      </c>
      <c r="BM209" s="181">
        <f t="shared" si="144"/>
        <v>0</v>
      </c>
      <c r="BN209" s="181">
        <f t="shared" si="144"/>
        <v>0</v>
      </c>
      <c r="BO209" s="181">
        <f t="shared" si="144"/>
        <v>0</v>
      </c>
      <c r="BP209" s="181">
        <f t="shared" ref="BP209:CP209" si="145">Forecast_year_with_scheme_PM2.5_concentrations*Forecast_year_mask</f>
        <v>0</v>
      </c>
      <c r="BQ209" s="181">
        <f t="shared" si="145"/>
        <v>0</v>
      </c>
      <c r="BR209" s="181">
        <f t="shared" si="145"/>
        <v>0</v>
      </c>
      <c r="BS209" s="181">
        <f t="shared" si="145"/>
        <v>0</v>
      </c>
      <c r="BT209" s="181">
        <f t="shared" si="145"/>
        <v>0</v>
      </c>
      <c r="BU209" s="181">
        <f t="shared" si="145"/>
        <v>0</v>
      </c>
      <c r="BV209" s="181">
        <f t="shared" si="145"/>
        <v>0</v>
      </c>
      <c r="BW209" s="181">
        <f t="shared" si="145"/>
        <v>0</v>
      </c>
      <c r="BX209" s="181">
        <f t="shared" si="145"/>
        <v>0</v>
      </c>
      <c r="BY209" s="181">
        <f t="shared" si="145"/>
        <v>0</v>
      </c>
      <c r="BZ209" s="181">
        <f t="shared" si="145"/>
        <v>0</v>
      </c>
      <c r="CA209" s="181">
        <f t="shared" si="145"/>
        <v>0</v>
      </c>
      <c r="CB209" s="181">
        <f t="shared" si="145"/>
        <v>0</v>
      </c>
      <c r="CC209" s="181">
        <f t="shared" si="145"/>
        <v>0</v>
      </c>
      <c r="CD209" s="181">
        <f t="shared" si="145"/>
        <v>0</v>
      </c>
      <c r="CE209" s="181">
        <f t="shared" si="145"/>
        <v>0</v>
      </c>
      <c r="CF209" s="181">
        <f t="shared" si="145"/>
        <v>0</v>
      </c>
      <c r="CG209" s="181">
        <f t="shared" si="145"/>
        <v>0</v>
      </c>
      <c r="CH209" s="181">
        <f t="shared" si="145"/>
        <v>0</v>
      </c>
      <c r="CI209" s="181">
        <f t="shared" si="145"/>
        <v>0</v>
      </c>
      <c r="CJ209" s="181">
        <f t="shared" si="145"/>
        <v>0</v>
      </c>
      <c r="CK209" s="181">
        <f t="shared" si="145"/>
        <v>0</v>
      </c>
      <c r="CL209" s="181">
        <f t="shared" si="145"/>
        <v>0</v>
      </c>
      <c r="CM209" s="181">
        <f t="shared" si="145"/>
        <v>0</v>
      </c>
      <c r="CN209" s="181">
        <f t="shared" si="145"/>
        <v>0</v>
      </c>
      <c r="CO209" s="181">
        <f t="shared" si="145"/>
        <v>0</v>
      </c>
      <c r="CP209" s="181">
        <f t="shared" si="145"/>
        <v>0</v>
      </c>
      <c r="CQ209" s="79" t="s">
        <v>16542</v>
      </c>
    </row>
    <row r="210" spans="1:95" ht="14.5" outlineLevel="1" x14ac:dyDescent="0.35">
      <c r="A210" s="158"/>
      <c r="B210" s="158" t="s">
        <v>16410</v>
      </c>
      <c r="C210" s="158"/>
      <c r="D210" s="181"/>
      <c r="E210" s="181"/>
      <c r="F210" s="181"/>
      <c r="G210" s="181"/>
      <c r="H210" s="181"/>
      <c r="I210" s="181"/>
      <c r="J210" s="181"/>
      <c r="K210" s="181"/>
      <c r="L210" s="181"/>
      <c r="M210" s="181">
        <f>(Opening_year_with_scheme_PM2.5_concentrations+(Difference_with_scheme_PM2.5_concentrations)*(year-Opening_year)/Interpolation_period_length)*Interpolation_mask</f>
        <v>0</v>
      </c>
      <c r="N210" s="181">
        <f t="shared" ref="N210:AI210" si="146">(Opening_year_with_scheme_PM2.5_concentrations+(Difference_with_scheme_PM2.5_concentrations)*(year-Opening_year)/Interpolation_period_length)*Interpolation_mask</f>
        <v>0</v>
      </c>
      <c r="O210" s="181">
        <f t="shared" si="146"/>
        <v>0</v>
      </c>
      <c r="P210" s="181">
        <f t="shared" si="146"/>
        <v>0</v>
      </c>
      <c r="Q210" s="181">
        <f t="shared" si="146"/>
        <v>0</v>
      </c>
      <c r="R210" s="181">
        <f t="shared" si="146"/>
        <v>0</v>
      </c>
      <c r="S210" s="181">
        <f t="shared" si="146"/>
        <v>0</v>
      </c>
      <c r="T210" s="181">
        <f t="shared" si="146"/>
        <v>0</v>
      </c>
      <c r="U210" s="181">
        <f t="shared" si="146"/>
        <v>0</v>
      </c>
      <c r="V210" s="181">
        <f t="shared" si="146"/>
        <v>0</v>
      </c>
      <c r="W210" s="181">
        <f t="shared" si="146"/>
        <v>0</v>
      </c>
      <c r="X210" s="181">
        <f t="shared" si="146"/>
        <v>0</v>
      </c>
      <c r="Y210" s="181">
        <f t="shared" si="146"/>
        <v>0</v>
      </c>
      <c r="Z210" s="181">
        <f t="shared" si="146"/>
        <v>0</v>
      </c>
      <c r="AA210" s="181">
        <f t="shared" si="146"/>
        <v>0</v>
      </c>
      <c r="AB210" s="181">
        <f t="shared" si="146"/>
        <v>0</v>
      </c>
      <c r="AC210" s="181">
        <f t="shared" si="146"/>
        <v>0</v>
      </c>
      <c r="AD210" s="181">
        <f t="shared" si="146"/>
        <v>0</v>
      </c>
      <c r="AE210" s="181">
        <f t="shared" si="146"/>
        <v>0</v>
      </c>
      <c r="AF210" s="181">
        <f t="shared" si="146"/>
        <v>0</v>
      </c>
      <c r="AG210" s="181">
        <f t="shared" si="146"/>
        <v>0</v>
      </c>
      <c r="AH210" s="181">
        <f t="shared" si="146"/>
        <v>0</v>
      </c>
      <c r="AI210" s="181">
        <f t="shared" si="146"/>
        <v>0</v>
      </c>
      <c r="AJ210" s="181">
        <f t="shared" ref="AJ210:BO210" si="147">(Opening_year_with_scheme_PM2.5_concentrations+(Difference_with_scheme_PM2.5_concentrations)*(year-Opening_year)/Interpolation_period_length)*Interpolation_mask</f>
        <v>0</v>
      </c>
      <c r="AK210" s="181">
        <f t="shared" si="147"/>
        <v>0</v>
      </c>
      <c r="AL210" s="181">
        <f t="shared" si="147"/>
        <v>0</v>
      </c>
      <c r="AM210" s="181">
        <f t="shared" si="147"/>
        <v>0</v>
      </c>
      <c r="AN210" s="181">
        <f t="shared" si="147"/>
        <v>0</v>
      </c>
      <c r="AO210" s="181">
        <f t="shared" si="147"/>
        <v>0</v>
      </c>
      <c r="AP210" s="181">
        <f t="shared" si="147"/>
        <v>0</v>
      </c>
      <c r="AQ210" s="181">
        <f t="shared" si="147"/>
        <v>0</v>
      </c>
      <c r="AR210" s="181">
        <f t="shared" si="147"/>
        <v>0</v>
      </c>
      <c r="AS210" s="181">
        <f t="shared" si="147"/>
        <v>0</v>
      </c>
      <c r="AT210" s="181">
        <f t="shared" si="147"/>
        <v>0</v>
      </c>
      <c r="AU210" s="181">
        <f t="shared" si="147"/>
        <v>0</v>
      </c>
      <c r="AV210" s="181">
        <f t="shared" si="147"/>
        <v>0</v>
      </c>
      <c r="AW210" s="181">
        <f t="shared" si="147"/>
        <v>0</v>
      </c>
      <c r="AX210" s="181">
        <f t="shared" si="147"/>
        <v>0</v>
      </c>
      <c r="AY210" s="181">
        <f t="shared" si="147"/>
        <v>0</v>
      </c>
      <c r="AZ210" s="181">
        <f t="shared" si="147"/>
        <v>0</v>
      </c>
      <c r="BA210" s="181">
        <f t="shared" si="147"/>
        <v>0</v>
      </c>
      <c r="BB210" s="181">
        <f t="shared" si="147"/>
        <v>0</v>
      </c>
      <c r="BC210" s="181">
        <f t="shared" si="147"/>
        <v>0</v>
      </c>
      <c r="BD210" s="181">
        <f t="shared" si="147"/>
        <v>0</v>
      </c>
      <c r="BE210" s="181">
        <f t="shared" si="147"/>
        <v>0</v>
      </c>
      <c r="BF210" s="181">
        <f t="shared" si="147"/>
        <v>0</v>
      </c>
      <c r="BG210" s="181">
        <f t="shared" si="147"/>
        <v>0</v>
      </c>
      <c r="BH210" s="181">
        <f t="shared" si="147"/>
        <v>0</v>
      </c>
      <c r="BI210" s="181">
        <f t="shared" si="147"/>
        <v>0</v>
      </c>
      <c r="BJ210" s="181">
        <f t="shared" si="147"/>
        <v>0</v>
      </c>
      <c r="BK210" s="181">
        <f t="shared" si="147"/>
        <v>0</v>
      </c>
      <c r="BL210" s="181">
        <f t="shared" si="147"/>
        <v>0</v>
      </c>
      <c r="BM210" s="181">
        <f t="shared" si="147"/>
        <v>0</v>
      </c>
      <c r="BN210" s="181">
        <f t="shared" si="147"/>
        <v>0</v>
      </c>
      <c r="BO210" s="181">
        <f t="shared" si="147"/>
        <v>0</v>
      </c>
      <c r="BP210" s="181">
        <f t="shared" ref="BP210:CP210" si="148">(Opening_year_with_scheme_PM2.5_concentrations+(Difference_with_scheme_PM2.5_concentrations)*(year-Opening_year)/Interpolation_period_length)*Interpolation_mask</f>
        <v>0</v>
      </c>
      <c r="BQ210" s="181">
        <f t="shared" si="148"/>
        <v>0</v>
      </c>
      <c r="BR210" s="181">
        <f t="shared" si="148"/>
        <v>0</v>
      </c>
      <c r="BS210" s="181">
        <f t="shared" si="148"/>
        <v>0</v>
      </c>
      <c r="BT210" s="181">
        <f t="shared" si="148"/>
        <v>0</v>
      </c>
      <c r="BU210" s="181">
        <f t="shared" si="148"/>
        <v>0</v>
      </c>
      <c r="BV210" s="181">
        <f t="shared" si="148"/>
        <v>0</v>
      </c>
      <c r="BW210" s="181">
        <f t="shared" si="148"/>
        <v>0</v>
      </c>
      <c r="BX210" s="181">
        <f t="shared" si="148"/>
        <v>0</v>
      </c>
      <c r="BY210" s="181">
        <f t="shared" si="148"/>
        <v>0</v>
      </c>
      <c r="BZ210" s="181">
        <f t="shared" si="148"/>
        <v>0</v>
      </c>
      <c r="CA210" s="181">
        <f t="shared" si="148"/>
        <v>0</v>
      </c>
      <c r="CB210" s="181">
        <f t="shared" si="148"/>
        <v>0</v>
      </c>
      <c r="CC210" s="181">
        <f t="shared" si="148"/>
        <v>0</v>
      </c>
      <c r="CD210" s="181">
        <f t="shared" si="148"/>
        <v>0</v>
      </c>
      <c r="CE210" s="181">
        <f t="shared" si="148"/>
        <v>0</v>
      </c>
      <c r="CF210" s="181">
        <f t="shared" si="148"/>
        <v>0</v>
      </c>
      <c r="CG210" s="181">
        <f t="shared" si="148"/>
        <v>0</v>
      </c>
      <c r="CH210" s="181">
        <f t="shared" si="148"/>
        <v>0</v>
      </c>
      <c r="CI210" s="181">
        <f t="shared" si="148"/>
        <v>0</v>
      </c>
      <c r="CJ210" s="181">
        <f t="shared" si="148"/>
        <v>0</v>
      </c>
      <c r="CK210" s="181">
        <f t="shared" si="148"/>
        <v>0</v>
      </c>
      <c r="CL210" s="181">
        <f t="shared" si="148"/>
        <v>0</v>
      </c>
      <c r="CM210" s="181">
        <f t="shared" si="148"/>
        <v>0</v>
      </c>
      <c r="CN210" s="181">
        <f t="shared" si="148"/>
        <v>0</v>
      </c>
      <c r="CO210" s="181">
        <f t="shared" si="148"/>
        <v>0</v>
      </c>
      <c r="CP210" s="181">
        <f t="shared" si="148"/>
        <v>0</v>
      </c>
      <c r="CQ210" s="79" t="s">
        <v>16543</v>
      </c>
    </row>
    <row r="211" spans="1:95" ht="14.5" outlineLevel="1" x14ac:dyDescent="0.35">
      <c r="A211" s="158"/>
      <c r="B211" s="158" t="s">
        <v>16412</v>
      </c>
      <c r="C211" s="158"/>
      <c r="D211" s="181"/>
      <c r="E211" s="181"/>
      <c r="F211" s="181"/>
      <c r="G211" s="181"/>
      <c r="H211" s="181"/>
      <c r="I211" s="181"/>
      <c r="J211" s="181"/>
      <c r="K211" s="181"/>
      <c r="L211" s="181"/>
      <c r="M211" s="181">
        <f>Forecast_year_with_scheme_PM2.5_concentrations*Extrapolation_mask</f>
        <v>0</v>
      </c>
      <c r="N211" s="181">
        <f t="shared" ref="N211:BO211" si="149">Forecast_year_with_scheme_PM2.5_concentrations*Extrapolation_mask</f>
        <v>0</v>
      </c>
      <c r="O211" s="181">
        <f t="shared" si="149"/>
        <v>0</v>
      </c>
      <c r="P211" s="181">
        <f t="shared" si="149"/>
        <v>0</v>
      </c>
      <c r="Q211" s="181">
        <f t="shared" si="149"/>
        <v>0</v>
      </c>
      <c r="R211" s="181">
        <f t="shared" si="149"/>
        <v>0</v>
      </c>
      <c r="S211" s="181">
        <f t="shared" si="149"/>
        <v>0</v>
      </c>
      <c r="T211" s="181">
        <f t="shared" si="149"/>
        <v>0</v>
      </c>
      <c r="U211" s="181">
        <f t="shared" si="149"/>
        <v>0</v>
      </c>
      <c r="V211" s="181">
        <f t="shared" si="149"/>
        <v>0</v>
      </c>
      <c r="W211" s="181">
        <f t="shared" si="149"/>
        <v>0</v>
      </c>
      <c r="X211" s="181">
        <f>Forecast_year_with_scheme_PM2.5_concentrations*Extrapolation_mask</f>
        <v>0</v>
      </c>
      <c r="Y211" s="181">
        <f t="shared" si="149"/>
        <v>0</v>
      </c>
      <c r="Z211" s="181">
        <f t="shared" si="149"/>
        <v>0</v>
      </c>
      <c r="AA211" s="181">
        <f t="shared" si="149"/>
        <v>0</v>
      </c>
      <c r="AB211" s="181">
        <f t="shared" si="149"/>
        <v>0</v>
      </c>
      <c r="AC211" s="181">
        <f t="shared" si="149"/>
        <v>0</v>
      </c>
      <c r="AD211" s="181">
        <f t="shared" si="149"/>
        <v>0</v>
      </c>
      <c r="AE211" s="181">
        <f t="shared" si="149"/>
        <v>0</v>
      </c>
      <c r="AF211" s="181">
        <f t="shared" si="149"/>
        <v>0</v>
      </c>
      <c r="AG211" s="181">
        <f t="shared" si="149"/>
        <v>0</v>
      </c>
      <c r="AH211" s="181">
        <f t="shared" si="149"/>
        <v>0</v>
      </c>
      <c r="AI211" s="181">
        <f t="shared" si="149"/>
        <v>0</v>
      </c>
      <c r="AJ211" s="181">
        <f t="shared" si="149"/>
        <v>0</v>
      </c>
      <c r="AK211" s="181">
        <f t="shared" si="149"/>
        <v>0</v>
      </c>
      <c r="AL211" s="181">
        <f t="shared" si="149"/>
        <v>0</v>
      </c>
      <c r="AM211" s="181">
        <f t="shared" si="149"/>
        <v>0</v>
      </c>
      <c r="AN211" s="181">
        <f t="shared" si="149"/>
        <v>0</v>
      </c>
      <c r="AO211" s="181">
        <f t="shared" si="149"/>
        <v>0</v>
      </c>
      <c r="AP211" s="181">
        <f t="shared" si="149"/>
        <v>0</v>
      </c>
      <c r="AQ211" s="181">
        <f t="shared" si="149"/>
        <v>0</v>
      </c>
      <c r="AR211" s="181">
        <f t="shared" si="149"/>
        <v>0</v>
      </c>
      <c r="AS211" s="181">
        <f t="shared" si="149"/>
        <v>0</v>
      </c>
      <c r="AT211" s="181">
        <f t="shared" si="149"/>
        <v>0</v>
      </c>
      <c r="AU211" s="181">
        <f t="shared" si="149"/>
        <v>0</v>
      </c>
      <c r="AV211" s="181">
        <f t="shared" si="149"/>
        <v>0</v>
      </c>
      <c r="AW211" s="181">
        <f t="shared" si="149"/>
        <v>0</v>
      </c>
      <c r="AX211" s="181">
        <f t="shared" si="149"/>
        <v>0</v>
      </c>
      <c r="AY211" s="181">
        <f t="shared" si="149"/>
        <v>0</v>
      </c>
      <c r="AZ211" s="181">
        <f t="shared" si="149"/>
        <v>0</v>
      </c>
      <c r="BA211" s="181">
        <f t="shared" si="149"/>
        <v>0</v>
      </c>
      <c r="BB211" s="181">
        <f t="shared" si="149"/>
        <v>0</v>
      </c>
      <c r="BC211" s="181">
        <f t="shared" si="149"/>
        <v>0</v>
      </c>
      <c r="BD211" s="181">
        <f t="shared" si="149"/>
        <v>0</v>
      </c>
      <c r="BE211" s="181">
        <f t="shared" si="149"/>
        <v>0</v>
      </c>
      <c r="BF211" s="181">
        <f t="shared" si="149"/>
        <v>0</v>
      </c>
      <c r="BG211" s="181">
        <f t="shared" si="149"/>
        <v>0</v>
      </c>
      <c r="BH211" s="181">
        <f t="shared" si="149"/>
        <v>0</v>
      </c>
      <c r="BI211" s="181">
        <f t="shared" si="149"/>
        <v>0</v>
      </c>
      <c r="BJ211" s="181">
        <f t="shared" si="149"/>
        <v>0</v>
      </c>
      <c r="BK211" s="181">
        <f t="shared" si="149"/>
        <v>0</v>
      </c>
      <c r="BL211" s="181">
        <f t="shared" si="149"/>
        <v>0</v>
      </c>
      <c r="BM211" s="181">
        <f t="shared" si="149"/>
        <v>0</v>
      </c>
      <c r="BN211" s="181">
        <f t="shared" si="149"/>
        <v>0</v>
      </c>
      <c r="BO211" s="181">
        <f t="shared" si="149"/>
        <v>0</v>
      </c>
      <c r="BP211" s="181">
        <f t="shared" ref="BP211:CP211" si="150">Forecast_year_with_scheme_PM2.5_concentrations*Extrapolation_mask</f>
        <v>0</v>
      </c>
      <c r="BQ211" s="181">
        <f t="shared" si="150"/>
        <v>0</v>
      </c>
      <c r="BR211" s="181">
        <f t="shared" si="150"/>
        <v>0</v>
      </c>
      <c r="BS211" s="181">
        <f t="shared" si="150"/>
        <v>0</v>
      </c>
      <c r="BT211" s="181">
        <f t="shared" si="150"/>
        <v>0</v>
      </c>
      <c r="BU211" s="181">
        <f t="shared" si="150"/>
        <v>0</v>
      </c>
      <c r="BV211" s="181">
        <f t="shared" si="150"/>
        <v>0</v>
      </c>
      <c r="BW211" s="181">
        <f t="shared" si="150"/>
        <v>0</v>
      </c>
      <c r="BX211" s="181">
        <f t="shared" si="150"/>
        <v>0</v>
      </c>
      <c r="BY211" s="181">
        <f t="shared" si="150"/>
        <v>0</v>
      </c>
      <c r="BZ211" s="181">
        <f t="shared" si="150"/>
        <v>0</v>
      </c>
      <c r="CA211" s="181">
        <f t="shared" si="150"/>
        <v>0</v>
      </c>
      <c r="CB211" s="181">
        <f t="shared" si="150"/>
        <v>0</v>
      </c>
      <c r="CC211" s="181">
        <f t="shared" si="150"/>
        <v>0</v>
      </c>
      <c r="CD211" s="181">
        <f t="shared" si="150"/>
        <v>0</v>
      </c>
      <c r="CE211" s="181">
        <f t="shared" si="150"/>
        <v>0</v>
      </c>
      <c r="CF211" s="181">
        <f t="shared" si="150"/>
        <v>0</v>
      </c>
      <c r="CG211" s="181">
        <f t="shared" si="150"/>
        <v>0</v>
      </c>
      <c r="CH211" s="181">
        <f t="shared" si="150"/>
        <v>0</v>
      </c>
      <c r="CI211" s="181">
        <f t="shared" si="150"/>
        <v>0</v>
      </c>
      <c r="CJ211" s="181">
        <f t="shared" si="150"/>
        <v>0</v>
      </c>
      <c r="CK211" s="181">
        <f t="shared" si="150"/>
        <v>0</v>
      </c>
      <c r="CL211" s="181">
        <f t="shared" si="150"/>
        <v>0</v>
      </c>
      <c r="CM211" s="181">
        <f t="shared" si="150"/>
        <v>0</v>
      </c>
      <c r="CN211" s="181">
        <f t="shared" si="150"/>
        <v>0</v>
      </c>
      <c r="CO211" s="181">
        <f t="shared" si="150"/>
        <v>0</v>
      </c>
      <c r="CP211" s="181">
        <f t="shared" si="150"/>
        <v>0</v>
      </c>
      <c r="CQ211" s="79" t="s">
        <v>16544</v>
      </c>
    </row>
    <row r="212" spans="1:95" ht="14.5" outlineLevel="1" x14ac:dyDescent="0.35">
      <c r="A212" s="158"/>
      <c r="B212" s="158" t="s">
        <v>16431</v>
      </c>
      <c r="C212" s="158"/>
      <c r="D212" s="181"/>
      <c r="E212" s="181"/>
      <c r="F212" s="181"/>
      <c r="G212" s="181"/>
      <c r="H212" s="181"/>
      <c r="I212" s="181"/>
      <c r="J212" s="181"/>
      <c r="K212" s="181"/>
      <c r="L212" s="181"/>
      <c r="M212" s="181">
        <f>Opening_year_with_scheme_PM2.5_concentrations_mask+Forecast_year_with_scheme_PM2.5_concentrations_mask+Interpolation_with_scheme_PM2.5_concentrations_mask+Extrapolation_with_scheme_PM2.5_concentrations_mask</f>
        <v>0</v>
      </c>
      <c r="N212" s="181">
        <f t="shared" ref="N212:BO212" si="151">Opening_year_with_scheme_PM2.5_concentrations_mask+Forecast_year_with_scheme_PM2.5_concentrations_mask+Interpolation_with_scheme_PM2.5_concentrations_mask+Extrapolation_with_scheme_PM2.5_concentrations_mask</f>
        <v>0</v>
      </c>
      <c r="O212" s="181">
        <f t="shared" si="151"/>
        <v>0</v>
      </c>
      <c r="P212" s="181">
        <f t="shared" si="151"/>
        <v>0</v>
      </c>
      <c r="Q212" s="181">
        <f t="shared" si="151"/>
        <v>0</v>
      </c>
      <c r="R212" s="181">
        <f t="shared" si="151"/>
        <v>0</v>
      </c>
      <c r="S212" s="181">
        <f t="shared" si="151"/>
        <v>0</v>
      </c>
      <c r="T212" s="181">
        <f t="shared" si="151"/>
        <v>0</v>
      </c>
      <c r="U212" s="181">
        <f t="shared" si="151"/>
        <v>0</v>
      </c>
      <c r="V212" s="181">
        <f t="shared" si="151"/>
        <v>0</v>
      </c>
      <c r="W212" s="181">
        <f t="shared" si="151"/>
        <v>0</v>
      </c>
      <c r="X212" s="181">
        <f t="shared" si="151"/>
        <v>0</v>
      </c>
      <c r="Y212" s="181">
        <f t="shared" si="151"/>
        <v>0</v>
      </c>
      <c r="Z212" s="181">
        <f t="shared" si="151"/>
        <v>0</v>
      </c>
      <c r="AA212" s="181">
        <f t="shared" si="151"/>
        <v>0</v>
      </c>
      <c r="AB212" s="181">
        <f t="shared" si="151"/>
        <v>0</v>
      </c>
      <c r="AC212" s="181">
        <f t="shared" si="151"/>
        <v>0</v>
      </c>
      <c r="AD212" s="181">
        <f t="shared" si="151"/>
        <v>0</v>
      </c>
      <c r="AE212" s="181">
        <f t="shared" si="151"/>
        <v>0</v>
      </c>
      <c r="AF212" s="181">
        <f t="shared" si="151"/>
        <v>0</v>
      </c>
      <c r="AG212" s="181">
        <f t="shared" si="151"/>
        <v>0</v>
      </c>
      <c r="AH212" s="181">
        <f t="shared" si="151"/>
        <v>0</v>
      </c>
      <c r="AI212" s="181">
        <f t="shared" si="151"/>
        <v>0</v>
      </c>
      <c r="AJ212" s="181">
        <f t="shared" si="151"/>
        <v>0</v>
      </c>
      <c r="AK212" s="181">
        <f t="shared" si="151"/>
        <v>0</v>
      </c>
      <c r="AL212" s="181">
        <f t="shared" si="151"/>
        <v>0</v>
      </c>
      <c r="AM212" s="181">
        <f t="shared" si="151"/>
        <v>0</v>
      </c>
      <c r="AN212" s="181">
        <f t="shared" si="151"/>
        <v>0</v>
      </c>
      <c r="AO212" s="181">
        <f t="shared" si="151"/>
        <v>0</v>
      </c>
      <c r="AP212" s="181">
        <f t="shared" si="151"/>
        <v>0</v>
      </c>
      <c r="AQ212" s="181">
        <f t="shared" si="151"/>
        <v>0</v>
      </c>
      <c r="AR212" s="181">
        <f t="shared" si="151"/>
        <v>0</v>
      </c>
      <c r="AS212" s="181">
        <f t="shared" si="151"/>
        <v>0</v>
      </c>
      <c r="AT212" s="181">
        <f t="shared" si="151"/>
        <v>0</v>
      </c>
      <c r="AU212" s="181">
        <f t="shared" si="151"/>
        <v>0</v>
      </c>
      <c r="AV212" s="181">
        <f t="shared" si="151"/>
        <v>0</v>
      </c>
      <c r="AW212" s="181">
        <f t="shared" si="151"/>
        <v>0</v>
      </c>
      <c r="AX212" s="181">
        <f t="shared" si="151"/>
        <v>0</v>
      </c>
      <c r="AY212" s="181">
        <f t="shared" si="151"/>
        <v>0</v>
      </c>
      <c r="AZ212" s="181">
        <f t="shared" si="151"/>
        <v>0</v>
      </c>
      <c r="BA212" s="181">
        <f t="shared" si="151"/>
        <v>0</v>
      </c>
      <c r="BB212" s="181">
        <f t="shared" si="151"/>
        <v>0</v>
      </c>
      <c r="BC212" s="181">
        <f t="shared" si="151"/>
        <v>0</v>
      </c>
      <c r="BD212" s="181">
        <f t="shared" si="151"/>
        <v>0</v>
      </c>
      <c r="BE212" s="181">
        <f t="shared" si="151"/>
        <v>0</v>
      </c>
      <c r="BF212" s="181">
        <f t="shared" si="151"/>
        <v>0</v>
      </c>
      <c r="BG212" s="181">
        <f t="shared" si="151"/>
        <v>0</v>
      </c>
      <c r="BH212" s="181">
        <f t="shared" si="151"/>
        <v>0</v>
      </c>
      <c r="BI212" s="181">
        <f t="shared" si="151"/>
        <v>0</v>
      </c>
      <c r="BJ212" s="181">
        <f t="shared" si="151"/>
        <v>0</v>
      </c>
      <c r="BK212" s="181">
        <f t="shared" si="151"/>
        <v>0</v>
      </c>
      <c r="BL212" s="181">
        <f t="shared" si="151"/>
        <v>0</v>
      </c>
      <c r="BM212" s="181">
        <f t="shared" si="151"/>
        <v>0</v>
      </c>
      <c r="BN212" s="181">
        <f t="shared" si="151"/>
        <v>0</v>
      </c>
      <c r="BO212" s="181">
        <f t="shared" si="151"/>
        <v>0</v>
      </c>
      <c r="BP212" s="181">
        <f t="shared" ref="BP212:CP212" si="152">Opening_year_with_scheme_PM2.5_concentrations_mask+Forecast_year_with_scheme_PM2.5_concentrations_mask+Interpolation_with_scheme_PM2.5_concentrations_mask+Extrapolation_with_scheme_PM2.5_concentrations_mask</f>
        <v>0</v>
      </c>
      <c r="BQ212" s="181">
        <f t="shared" si="152"/>
        <v>0</v>
      </c>
      <c r="BR212" s="181">
        <f t="shared" si="152"/>
        <v>0</v>
      </c>
      <c r="BS212" s="181">
        <f t="shared" si="152"/>
        <v>0</v>
      </c>
      <c r="BT212" s="181">
        <f t="shared" si="152"/>
        <v>0</v>
      </c>
      <c r="BU212" s="181">
        <f t="shared" si="152"/>
        <v>0</v>
      </c>
      <c r="BV212" s="181">
        <f t="shared" si="152"/>
        <v>0</v>
      </c>
      <c r="BW212" s="181">
        <f t="shared" si="152"/>
        <v>0</v>
      </c>
      <c r="BX212" s="181">
        <f t="shared" si="152"/>
        <v>0</v>
      </c>
      <c r="BY212" s="181">
        <f t="shared" si="152"/>
        <v>0</v>
      </c>
      <c r="BZ212" s="181">
        <f t="shared" si="152"/>
        <v>0</v>
      </c>
      <c r="CA212" s="181">
        <f t="shared" si="152"/>
        <v>0</v>
      </c>
      <c r="CB212" s="181">
        <f t="shared" si="152"/>
        <v>0</v>
      </c>
      <c r="CC212" s="181">
        <f t="shared" si="152"/>
        <v>0</v>
      </c>
      <c r="CD212" s="181">
        <f t="shared" si="152"/>
        <v>0</v>
      </c>
      <c r="CE212" s="181">
        <f t="shared" si="152"/>
        <v>0</v>
      </c>
      <c r="CF212" s="181">
        <f t="shared" si="152"/>
        <v>0</v>
      </c>
      <c r="CG212" s="181">
        <f t="shared" si="152"/>
        <v>0</v>
      </c>
      <c r="CH212" s="181">
        <f t="shared" si="152"/>
        <v>0</v>
      </c>
      <c r="CI212" s="181">
        <f t="shared" si="152"/>
        <v>0</v>
      </c>
      <c r="CJ212" s="181">
        <f t="shared" si="152"/>
        <v>0</v>
      </c>
      <c r="CK212" s="181">
        <f t="shared" si="152"/>
        <v>0</v>
      </c>
      <c r="CL212" s="181">
        <f t="shared" si="152"/>
        <v>0</v>
      </c>
      <c r="CM212" s="181">
        <f t="shared" si="152"/>
        <v>0</v>
      </c>
      <c r="CN212" s="181">
        <f t="shared" si="152"/>
        <v>0</v>
      </c>
      <c r="CO212" s="181">
        <f t="shared" si="152"/>
        <v>0</v>
      </c>
      <c r="CP212" s="181">
        <f t="shared" si="152"/>
        <v>0</v>
      </c>
      <c r="CQ212" s="79" t="s">
        <v>16545</v>
      </c>
    </row>
    <row r="213" spans="1:95" ht="14" outlineLevel="1" x14ac:dyDescent="0.3">
      <c r="A213" s="158"/>
      <c r="B213" s="158"/>
      <c r="C213" s="158"/>
      <c r="D213" s="158"/>
      <c r="E213" s="158"/>
      <c r="F213" s="158"/>
      <c r="G213" s="158"/>
      <c r="H213" s="158"/>
      <c r="I213" s="158"/>
      <c r="J213" s="158"/>
      <c r="K213" s="158"/>
      <c r="L213" s="158"/>
      <c r="M213" s="158"/>
      <c r="N213" s="158"/>
      <c r="O213" s="158"/>
      <c r="P213" s="158"/>
      <c r="Q213" s="158"/>
      <c r="R213" s="158"/>
      <c r="S213" s="158"/>
      <c r="T213" s="158"/>
      <c r="U213" s="158"/>
      <c r="V213" s="158"/>
      <c r="W213" s="158"/>
      <c r="X213" s="158"/>
      <c r="Y213" s="158"/>
      <c r="Z213" s="158"/>
      <c r="AA213" s="158"/>
      <c r="AB213" s="158"/>
      <c r="AC213" s="158"/>
      <c r="AD213" s="158"/>
      <c r="AE213" s="158"/>
      <c r="AF213" s="158"/>
      <c r="AG213" s="158"/>
      <c r="AH213" s="158"/>
      <c r="AI213" s="158"/>
      <c r="AJ213" s="158"/>
      <c r="AK213" s="158"/>
      <c r="AL213" s="158"/>
      <c r="AM213" s="158"/>
      <c r="AN213" s="158"/>
      <c r="AO213" s="158"/>
      <c r="AP213" s="158"/>
      <c r="AQ213" s="158"/>
      <c r="AR213" s="158"/>
      <c r="AS213" s="158"/>
      <c r="AT213" s="158"/>
      <c r="AU213" s="158"/>
      <c r="AV213" s="158"/>
      <c r="AW213" s="158"/>
      <c r="AX213" s="158"/>
      <c r="AY213" s="158"/>
      <c r="AZ213" s="158"/>
      <c r="BA213" s="158"/>
      <c r="BB213" s="158"/>
      <c r="BC213" s="158"/>
      <c r="BD213" s="158"/>
      <c r="BE213" s="158"/>
      <c r="BF213" s="158"/>
      <c r="BG213" s="158"/>
      <c r="BH213" s="158"/>
      <c r="BI213" s="158"/>
      <c r="BJ213" s="158"/>
      <c r="BK213" s="158"/>
      <c r="BL213" s="158"/>
      <c r="BM213" s="158"/>
      <c r="BN213" s="158"/>
      <c r="BO213" s="158"/>
      <c r="BP213" s="158"/>
      <c r="BQ213" s="158"/>
      <c r="BR213" s="158"/>
      <c r="BS213" s="158"/>
      <c r="BT213" s="158"/>
      <c r="BU213" s="158"/>
      <c r="BV213" s="158"/>
      <c r="BW213" s="158"/>
      <c r="BX213" s="158"/>
      <c r="BY213" s="158"/>
      <c r="BZ213" s="158"/>
      <c r="CA213" s="158"/>
      <c r="CB213" s="158"/>
      <c r="CC213" s="158"/>
      <c r="CD213" s="158"/>
      <c r="CE213" s="158"/>
      <c r="CF213" s="158"/>
      <c r="CG213" s="158"/>
      <c r="CH213" s="158"/>
      <c r="CI213" s="158"/>
      <c r="CJ213" s="158"/>
      <c r="CK213" s="158"/>
      <c r="CL213" s="158"/>
      <c r="CM213" s="158"/>
      <c r="CN213" s="158"/>
      <c r="CO213" s="158"/>
      <c r="CP213" s="158"/>
      <c r="CQ213" s="158"/>
    </row>
    <row r="214" spans="1:95" ht="15.5" outlineLevel="1" x14ac:dyDescent="0.35">
      <c r="A214" s="90"/>
      <c r="B214" s="90" t="s">
        <v>16546</v>
      </c>
      <c r="C214" s="90"/>
      <c r="D214" s="109">
        <f t="shared" ref="D214:BO214" si="153">Total_with_scheme_PM2.5_concentrations-Total_without_scheme_PM2.5_concentrations</f>
        <v>0</v>
      </c>
      <c r="E214" s="109">
        <f t="shared" si="153"/>
        <v>0</v>
      </c>
      <c r="F214" s="109">
        <f t="shared" si="153"/>
        <v>0</v>
      </c>
      <c r="G214" s="109">
        <f t="shared" si="153"/>
        <v>0</v>
      </c>
      <c r="H214" s="109">
        <f t="shared" si="153"/>
        <v>0</v>
      </c>
      <c r="I214" s="109">
        <f t="shared" si="153"/>
        <v>0</v>
      </c>
      <c r="J214" s="109">
        <f t="shared" si="153"/>
        <v>0</v>
      </c>
      <c r="K214" s="109">
        <f t="shared" si="153"/>
        <v>0</v>
      </c>
      <c r="L214" s="109">
        <f t="shared" si="153"/>
        <v>0</v>
      </c>
      <c r="M214" s="109">
        <f t="shared" si="153"/>
        <v>0</v>
      </c>
      <c r="N214" s="109">
        <f t="shared" si="153"/>
        <v>0</v>
      </c>
      <c r="O214" s="109">
        <f>Total_with_scheme_PM2.5_concentrations-Total_without_scheme_PM2.5_concentrations</f>
        <v>0</v>
      </c>
      <c r="P214" s="109">
        <f t="shared" si="153"/>
        <v>0</v>
      </c>
      <c r="Q214" s="109">
        <f t="shared" si="153"/>
        <v>0</v>
      </c>
      <c r="R214" s="109">
        <f t="shared" si="153"/>
        <v>0</v>
      </c>
      <c r="S214" s="109">
        <f t="shared" si="153"/>
        <v>0</v>
      </c>
      <c r="T214" s="109">
        <f t="shared" si="153"/>
        <v>0</v>
      </c>
      <c r="U214" s="109">
        <f t="shared" si="153"/>
        <v>0</v>
      </c>
      <c r="V214" s="109">
        <f t="shared" si="153"/>
        <v>0</v>
      </c>
      <c r="W214" s="109">
        <f t="shared" si="153"/>
        <v>0</v>
      </c>
      <c r="X214" s="109">
        <f t="shared" si="153"/>
        <v>0</v>
      </c>
      <c r="Y214" s="109">
        <f t="shared" si="153"/>
        <v>0</v>
      </c>
      <c r="Z214" s="109">
        <f t="shared" si="153"/>
        <v>0</v>
      </c>
      <c r="AA214" s="109">
        <f t="shared" si="153"/>
        <v>0</v>
      </c>
      <c r="AB214" s="109">
        <f t="shared" si="153"/>
        <v>0</v>
      </c>
      <c r="AC214" s="109">
        <f t="shared" si="153"/>
        <v>0</v>
      </c>
      <c r="AD214" s="109">
        <f t="shared" si="153"/>
        <v>0</v>
      </c>
      <c r="AE214" s="109">
        <f t="shared" si="153"/>
        <v>0</v>
      </c>
      <c r="AF214" s="109">
        <f t="shared" si="153"/>
        <v>0</v>
      </c>
      <c r="AG214" s="109">
        <f t="shared" si="153"/>
        <v>0</v>
      </c>
      <c r="AH214" s="109">
        <f t="shared" si="153"/>
        <v>0</v>
      </c>
      <c r="AI214" s="109">
        <f t="shared" si="153"/>
        <v>0</v>
      </c>
      <c r="AJ214" s="109">
        <f t="shared" si="153"/>
        <v>0</v>
      </c>
      <c r="AK214" s="109">
        <f t="shared" si="153"/>
        <v>0</v>
      </c>
      <c r="AL214" s="109">
        <f t="shared" si="153"/>
        <v>0</v>
      </c>
      <c r="AM214" s="109">
        <f t="shared" si="153"/>
        <v>0</v>
      </c>
      <c r="AN214" s="109">
        <f t="shared" si="153"/>
        <v>0</v>
      </c>
      <c r="AO214" s="109">
        <f t="shared" si="153"/>
        <v>0</v>
      </c>
      <c r="AP214" s="109">
        <f t="shared" si="153"/>
        <v>0</v>
      </c>
      <c r="AQ214" s="109">
        <f t="shared" si="153"/>
        <v>0</v>
      </c>
      <c r="AR214" s="109">
        <f t="shared" si="153"/>
        <v>0</v>
      </c>
      <c r="AS214" s="109">
        <f t="shared" si="153"/>
        <v>0</v>
      </c>
      <c r="AT214" s="109">
        <f t="shared" si="153"/>
        <v>0</v>
      </c>
      <c r="AU214" s="109">
        <f t="shared" si="153"/>
        <v>0</v>
      </c>
      <c r="AV214" s="109">
        <f t="shared" si="153"/>
        <v>0</v>
      </c>
      <c r="AW214" s="109">
        <f t="shared" si="153"/>
        <v>0</v>
      </c>
      <c r="AX214" s="109">
        <f t="shared" si="153"/>
        <v>0</v>
      </c>
      <c r="AY214" s="109">
        <f t="shared" si="153"/>
        <v>0</v>
      </c>
      <c r="AZ214" s="109">
        <f t="shared" si="153"/>
        <v>0</v>
      </c>
      <c r="BA214" s="109">
        <f t="shared" si="153"/>
        <v>0</v>
      </c>
      <c r="BB214" s="109">
        <f t="shared" si="153"/>
        <v>0</v>
      </c>
      <c r="BC214" s="109">
        <f t="shared" si="153"/>
        <v>0</v>
      </c>
      <c r="BD214" s="109">
        <f t="shared" si="153"/>
        <v>0</v>
      </c>
      <c r="BE214" s="109">
        <f t="shared" si="153"/>
        <v>0</v>
      </c>
      <c r="BF214" s="109">
        <f t="shared" si="153"/>
        <v>0</v>
      </c>
      <c r="BG214" s="109">
        <f t="shared" si="153"/>
        <v>0</v>
      </c>
      <c r="BH214" s="109">
        <f t="shared" si="153"/>
        <v>0</v>
      </c>
      <c r="BI214" s="109">
        <f t="shared" si="153"/>
        <v>0</v>
      </c>
      <c r="BJ214" s="109">
        <f t="shared" si="153"/>
        <v>0</v>
      </c>
      <c r="BK214" s="109">
        <f t="shared" si="153"/>
        <v>0</v>
      </c>
      <c r="BL214" s="109">
        <f t="shared" si="153"/>
        <v>0</v>
      </c>
      <c r="BM214" s="109">
        <f t="shared" si="153"/>
        <v>0</v>
      </c>
      <c r="BN214" s="109">
        <f t="shared" si="153"/>
        <v>0</v>
      </c>
      <c r="BO214" s="109">
        <f t="shared" si="153"/>
        <v>0</v>
      </c>
      <c r="BP214" s="109">
        <f t="shared" ref="BP214:CP214" si="154">Total_with_scheme_PM2.5_concentrations-Total_without_scheme_PM2.5_concentrations</f>
        <v>0</v>
      </c>
      <c r="BQ214" s="109">
        <f t="shared" si="154"/>
        <v>0</v>
      </c>
      <c r="BR214" s="109">
        <f t="shared" si="154"/>
        <v>0</v>
      </c>
      <c r="BS214" s="109">
        <f t="shared" si="154"/>
        <v>0</v>
      </c>
      <c r="BT214" s="109">
        <f t="shared" si="154"/>
        <v>0</v>
      </c>
      <c r="BU214" s="109">
        <f t="shared" si="154"/>
        <v>0</v>
      </c>
      <c r="BV214" s="109">
        <f t="shared" si="154"/>
        <v>0</v>
      </c>
      <c r="BW214" s="109">
        <f t="shared" si="154"/>
        <v>0</v>
      </c>
      <c r="BX214" s="109">
        <f t="shared" si="154"/>
        <v>0</v>
      </c>
      <c r="BY214" s="109">
        <f t="shared" si="154"/>
        <v>0</v>
      </c>
      <c r="BZ214" s="109">
        <f t="shared" si="154"/>
        <v>0</v>
      </c>
      <c r="CA214" s="109">
        <f t="shared" si="154"/>
        <v>0</v>
      </c>
      <c r="CB214" s="109">
        <f t="shared" si="154"/>
        <v>0</v>
      </c>
      <c r="CC214" s="109">
        <f t="shared" si="154"/>
        <v>0</v>
      </c>
      <c r="CD214" s="109">
        <f t="shared" si="154"/>
        <v>0</v>
      </c>
      <c r="CE214" s="109">
        <f t="shared" si="154"/>
        <v>0</v>
      </c>
      <c r="CF214" s="109">
        <f t="shared" si="154"/>
        <v>0</v>
      </c>
      <c r="CG214" s="109">
        <f t="shared" si="154"/>
        <v>0</v>
      </c>
      <c r="CH214" s="109">
        <f t="shared" si="154"/>
        <v>0</v>
      </c>
      <c r="CI214" s="109">
        <f t="shared" si="154"/>
        <v>0</v>
      </c>
      <c r="CJ214" s="109">
        <f t="shared" si="154"/>
        <v>0</v>
      </c>
      <c r="CK214" s="109">
        <f t="shared" si="154"/>
        <v>0</v>
      </c>
      <c r="CL214" s="109">
        <f t="shared" si="154"/>
        <v>0</v>
      </c>
      <c r="CM214" s="109">
        <f t="shared" si="154"/>
        <v>0</v>
      </c>
      <c r="CN214" s="109">
        <f t="shared" si="154"/>
        <v>0</v>
      </c>
      <c r="CO214" s="109">
        <f t="shared" si="154"/>
        <v>0</v>
      </c>
      <c r="CP214" s="109">
        <f t="shared" si="154"/>
        <v>0</v>
      </c>
      <c r="CQ214" s="110" t="s">
        <v>16547</v>
      </c>
    </row>
    <row r="215" spans="1:95" ht="15.5" outlineLevel="1" x14ac:dyDescent="0.35">
      <c r="A215" s="108"/>
      <c r="B215" s="108"/>
      <c r="C215" s="108"/>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c r="AH215" s="111"/>
      <c r="AI215" s="111"/>
      <c r="AJ215" s="111"/>
      <c r="AK215" s="111"/>
      <c r="AL215" s="111"/>
      <c r="AM215" s="111"/>
      <c r="AN215" s="111"/>
      <c r="AO215" s="111"/>
      <c r="AP215" s="111"/>
      <c r="AQ215" s="111"/>
      <c r="AR215" s="111"/>
      <c r="AS215" s="111"/>
      <c r="AT215" s="111"/>
      <c r="AU215" s="111"/>
      <c r="AV215" s="111"/>
      <c r="AW215" s="111"/>
      <c r="AX215" s="111"/>
      <c r="AY215" s="111"/>
      <c r="AZ215" s="111"/>
      <c r="BA215" s="111"/>
      <c r="BB215" s="111"/>
      <c r="BC215" s="111"/>
      <c r="BD215" s="111"/>
      <c r="BE215" s="111"/>
      <c r="BF215" s="111"/>
      <c r="BG215" s="111"/>
      <c r="BH215" s="111"/>
      <c r="BI215" s="111"/>
      <c r="BJ215" s="111"/>
      <c r="BK215" s="111"/>
      <c r="BL215" s="111"/>
      <c r="BM215" s="111"/>
      <c r="BN215" s="111"/>
      <c r="BO215" s="111"/>
      <c r="BP215" s="111"/>
      <c r="BQ215" s="111"/>
      <c r="BR215" s="111"/>
      <c r="BS215" s="111"/>
      <c r="BT215" s="111"/>
      <c r="BU215" s="111"/>
      <c r="BV215" s="111"/>
      <c r="BW215" s="111"/>
      <c r="BX215" s="111"/>
      <c r="BY215" s="111"/>
      <c r="BZ215" s="111"/>
      <c r="CA215" s="111"/>
      <c r="CB215" s="111"/>
      <c r="CC215" s="111"/>
      <c r="CD215" s="111"/>
      <c r="CE215" s="111"/>
      <c r="CF215" s="111"/>
      <c r="CG215" s="111"/>
      <c r="CH215" s="111"/>
      <c r="CI215" s="111"/>
      <c r="CJ215" s="111"/>
      <c r="CK215" s="111"/>
      <c r="CL215" s="111"/>
      <c r="CM215" s="111"/>
      <c r="CN215" s="111"/>
      <c r="CO215" s="111"/>
      <c r="CP215" s="111"/>
      <c r="CQ215" s="112"/>
    </row>
    <row r="216" spans="1:95" ht="15.5" outlineLevel="1" x14ac:dyDescent="0.35">
      <c r="A216" s="108"/>
      <c r="B216" s="158" t="s">
        <v>16548</v>
      </c>
      <c r="C216" s="181">
        <f>SUM(Change_in_PM2.5_concentrations_net_total_assessment)</f>
        <v>0</v>
      </c>
      <c r="D216" s="79" t="s">
        <v>16547</v>
      </c>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c r="AG216" s="111"/>
      <c r="AH216" s="111"/>
      <c r="AI216" s="111"/>
      <c r="AJ216" s="111"/>
      <c r="AK216" s="111"/>
      <c r="AL216" s="111"/>
      <c r="AM216" s="111"/>
      <c r="AN216" s="111"/>
      <c r="AO216" s="111"/>
      <c r="AP216" s="111"/>
      <c r="AQ216" s="111"/>
      <c r="AR216" s="111"/>
      <c r="AS216" s="111"/>
      <c r="AT216" s="111"/>
      <c r="AU216" s="111"/>
      <c r="AV216" s="111"/>
      <c r="AW216" s="111"/>
      <c r="AX216" s="111"/>
      <c r="AY216" s="111"/>
      <c r="AZ216" s="111"/>
      <c r="BA216" s="111"/>
      <c r="BB216" s="111"/>
      <c r="BC216" s="111"/>
      <c r="BD216" s="111"/>
      <c r="BE216" s="111"/>
      <c r="BF216" s="111"/>
      <c r="BG216" s="111"/>
      <c r="BH216" s="111"/>
      <c r="BI216" s="111"/>
      <c r="BJ216" s="111"/>
      <c r="BK216" s="111"/>
      <c r="BL216" s="111"/>
      <c r="BM216" s="111"/>
      <c r="BN216" s="111"/>
      <c r="BO216" s="111"/>
      <c r="BP216" s="111"/>
      <c r="BQ216" s="111"/>
      <c r="BR216" s="111"/>
      <c r="BS216" s="111"/>
      <c r="BT216" s="111"/>
      <c r="BU216" s="111"/>
      <c r="BV216" s="111"/>
      <c r="BW216" s="111"/>
      <c r="BX216" s="111"/>
      <c r="BY216" s="111"/>
      <c r="BZ216" s="111"/>
      <c r="CA216" s="111"/>
      <c r="CB216" s="111"/>
      <c r="CC216" s="111"/>
      <c r="CD216" s="111"/>
      <c r="CE216" s="111"/>
      <c r="CF216" s="111"/>
      <c r="CG216" s="111"/>
      <c r="CH216" s="111"/>
      <c r="CI216" s="111"/>
      <c r="CJ216" s="111"/>
      <c r="CK216" s="111"/>
      <c r="CL216" s="111"/>
      <c r="CM216" s="111"/>
      <c r="CN216" s="111"/>
      <c r="CO216" s="111"/>
      <c r="CP216" s="112"/>
      <c r="CQ216" s="108"/>
    </row>
    <row r="217" spans="1:95" ht="14.5" outlineLevel="1" x14ac:dyDescent="0.35">
      <c r="A217" s="158"/>
      <c r="B217" s="158"/>
      <c r="C217" s="158"/>
      <c r="D217" s="181"/>
      <c r="E217" s="181"/>
      <c r="F217" s="181"/>
      <c r="G217" s="181"/>
      <c r="H217" s="181"/>
      <c r="I217" s="181"/>
      <c r="J217" s="181"/>
      <c r="K217" s="181"/>
      <c r="L217" s="181"/>
      <c r="M217" s="181"/>
      <c r="N217" s="181"/>
      <c r="O217" s="181"/>
      <c r="P217" s="181"/>
      <c r="Q217" s="181"/>
      <c r="R217" s="181"/>
      <c r="S217" s="181"/>
      <c r="T217" s="181"/>
      <c r="U217" s="181"/>
      <c r="V217" s="181"/>
      <c r="W217" s="181"/>
      <c r="X217" s="181"/>
      <c r="Y217" s="181"/>
      <c r="Z217" s="181"/>
      <c r="AA217" s="181"/>
      <c r="AB217" s="181"/>
      <c r="AC217" s="181"/>
      <c r="AD217" s="181"/>
      <c r="AE217" s="181"/>
      <c r="AF217" s="181"/>
      <c r="AG217" s="181"/>
      <c r="AH217" s="181"/>
      <c r="AI217" s="181"/>
      <c r="AJ217" s="181"/>
      <c r="AK217" s="181"/>
      <c r="AL217" s="181"/>
      <c r="AM217" s="181"/>
      <c r="AN217" s="181"/>
      <c r="AO217" s="181"/>
      <c r="AP217" s="181"/>
      <c r="AQ217" s="181"/>
      <c r="AR217" s="181"/>
      <c r="AS217" s="181"/>
      <c r="AT217" s="181"/>
      <c r="AU217" s="181"/>
      <c r="AV217" s="181"/>
      <c r="AW217" s="181"/>
      <c r="AX217" s="181"/>
      <c r="AY217" s="181"/>
      <c r="AZ217" s="181"/>
      <c r="BA217" s="181"/>
      <c r="BB217" s="181"/>
      <c r="BC217" s="181"/>
      <c r="BD217" s="181"/>
      <c r="BE217" s="181"/>
      <c r="BF217" s="181"/>
      <c r="BG217" s="181"/>
      <c r="BH217" s="181"/>
      <c r="BI217" s="181"/>
      <c r="BJ217" s="181"/>
      <c r="BK217" s="181"/>
      <c r="BL217" s="181"/>
      <c r="BM217" s="181"/>
      <c r="BN217" s="181"/>
      <c r="BO217" s="181"/>
      <c r="BP217" s="181"/>
      <c r="BQ217" s="181"/>
      <c r="BR217" s="181"/>
      <c r="BS217" s="181"/>
      <c r="BT217" s="181"/>
      <c r="BU217" s="181"/>
      <c r="BV217" s="181"/>
      <c r="BW217" s="181"/>
      <c r="BX217" s="181"/>
      <c r="BY217" s="181"/>
      <c r="BZ217" s="181"/>
      <c r="CA217" s="181"/>
      <c r="CB217" s="181"/>
      <c r="CC217" s="181"/>
      <c r="CD217" s="181"/>
      <c r="CE217" s="181"/>
      <c r="CF217" s="181"/>
      <c r="CG217" s="181"/>
      <c r="CH217" s="181"/>
      <c r="CI217" s="181"/>
      <c r="CJ217" s="181"/>
      <c r="CK217" s="181"/>
      <c r="CL217" s="181"/>
      <c r="CM217" s="181"/>
      <c r="CN217" s="181"/>
      <c r="CO217" s="181"/>
      <c r="CP217" s="181"/>
      <c r="CQ217" s="79"/>
    </row>
    <row r="218" spans="1:95" ht="18" x14ac:dyDescent="0.4">
      <c r="A218" s="78"/>
      <c r="B218" s="78" t="s">
        <v>16549</v>
      </c>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c r="BT218" s="78"/>
      <c r="BU218" s="78"/>
      <c r="BV218" s="78"/>
      <c r="BW218" s="78"/>
      <c r="BX218" s="78"/>
      <c r="BY218" s="78"/>
      <c r="BZ218" s="78"/>
      <c r="CA218" s="78"/>
      <c r="CB218" s="78"/>
      <c r="CC218" s="78"/>
      <c r="CD218" s="78"/>
      <c r="CE218" s="78"/>
      <c r="CF218" s="78"/>
      <c r="CG218" s="78"/>
      <c r="CH218" s="78"/>
      <c r="CI218" s="78"/>
      <c r="CJ218" s="78"/>
      <c r="CK218" s="78"/>
      <c r="CL218" s="78"/>
      <c r="CM218" s="78"/>
      <c r="CN218" s="78"/>
      <c r="CO218" s="78"/>
      <c r="CP218" s="78"/>
      <c r="CQ218" s="78"/>
    </row>
    <row r="219" spans="1:95" ht="14" outlineLevel="1" x14ac:dyDescent="0.3">
      <c r="A219" s="158"/>
      <c r="B219" s="158"/>
      <c r="C219" s="158"/>
      <c r="D219" s="158"/>
      <c r="E219" s="158"/>
      <c r="F219" s="158"/>
      <c r="G219" s="158"/>
      <c r="H219" s="158"/>
      <c r="I219" s="158"/>
      <c r="J219" s="158"/>
      <c r="K219" s="158"/>
      <c r="L219" s="158"/>
      <c r="M219" s="158"/>
      <c r="N219" s="158"/>
      <c r="O219" s="158"/>
      <c r="P219" s="158"/>
      <c r="Q219" s="158"/>
      <c r="R219" s="158"/>
      <c r="S219" s="158"/>
      <c r="T219" s="158"/>
      <c r="U219" s="158"/>
      <c r="V219" s="158"/>
      <c r="W219" s="158"/>
      <c r="X219" s="158"/>
      <c r="Y219" s="158"/>
      <c r="Z219" s="158"/>
      <c r="AA219" s="158"/>
      <c r="AB219" s="158"/>
      <c r="AC219" s="158"/>
      <c r="AD219" s="158"/>
      <c r="AE219" s="158"/>
      <c r="AF219" s="158"/>
      <c r="AG219" s="158"/>
      <c r="AH219" s="158"/>
      <c r="AI219" s="158"/>
      <c r="AJ219" s="158"/>
      <c r="AK219" s="158"/>
      <c r="AL219" s="158"/>
      <c r="AM219" s="158"/>
      <c r="AN219" s="158"/>
      <c r="AO219" s="158"/>
      <c r="AP219" s="158"/>
      <c r="AQ219" s="158"/>
      <c r="AR219" s="158"/>
      <c r="AS219" s="158"/>
      <c r="AT219" s="158"/>
      <c r="AU219" s="158"/>
      <c r="AV219" s="158"/>
      <c r="AW219" s="158"/>
      <c r="AX219" s="158"/>
      <c r="AY219" s="158"/>
      <c r="AZ219" s="158"/>
      <c r="BA219" s="158"/>
      <c r="BB219" s="158"/>
      <c r="BC219" s="158"/>
      <c r="BD219" s="158"/>
      <c r="BE219" s="158"/>
      <c r="BF219" s="158"/>
      <c r="BG219" s="158"/>
      <c r="BH219" s="158"/>
      <c r="BI219" s="158"/>
      <c r="BJ219" s="158"/>
      <c r="BK219" s="158"/>
      <c r="BL219" s="158"/>
      <c r="BM219" s="158"/>
      <c r="BN219" s="158"/>
      <c r="BO219" s="158"/>
      <c r="BP219" s="158"/>
      <c r="BQ219" s="158"/>
      <c r="BR219" s="158"/>
      <c r="BS219" s="158"/>
      <c r="BT219" s="158"/>
      <c r="BU219" s="158"/>
      <c r="BV219" s="158"/>
      <c r="BW219" s="158"/>
      <c r="BX219" s="158"/>
      <c r="BY219" s="158"/>
      <c r="BZ219" s="158"/>
      <c r="CA219" s="158"/>
      <c r="CB219" s="158"/>
      <c r="CC219" s="158"/>
      <c r="CD219" s="158"/>
      <c r="CE219" s="158"/>
      <c r="CF219" s="158"/>
      <c r="CG219" s="158"/>
      <c r="CH219" s="158"/>
      <c r="CI219" s="158"/>
      <c r="CJ219" s="158"/>
      <c r="CK219" s="158"/>
      <c r="CL219" s="158"/>
      <c r="CM219" s="158"/>
      <c r="CN219" s="158"/>
      <c r="CO219" s="158"/>
      <c r="CP219" s="158"/>
      <c r="CQ219" s="158"/>
    </row>
    <row r="220" spans="1:95" ht="15.5" outlineLevel="1" x14ac:dyDescent="0.35">
      <c r="A220" s="82"/>
      <c r="B220" s="82" t="s">
        <v>16270</v>
      </c>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2"/>
      <c r="BS220" s="82"/>
      <c r="BT220" s="82"/>
      <c r="BU220" s="82"/>
      <c r="BV220" s="82"/>
      <c r="BW220" s="82"/>
      <c r="BX220" s="82"/>
      <c r="BY220" s="82"/>
      <c r="BZ220" s="82"/>
      <c r="CA220" s="82"/>
      <c r="CB220" s="82"/>
      <c r="CC220" s="82"/>
      <c r="CD220" s="82"/>
      <c r="CE220" s="82"/>
      <c r="CF220" s="82"/>
      <c r="CG220" s="82"/>
      <c r="CH220" s="82"/>
      <c r="CI220" s="82"/>
      <c r="CJ220" s="82"/>
      <c r="CK220" s="82"/>
      <c r="CL220" s="82"/>
      <c r="CM220" s="82"/>
      <c r="CN220" s="82"/>
      <c r="CO220" s="82"/>
      <c r="CP220" s="82"/>
      <c r="CQ220" s="82"/>
    </row>
    <row r="221" spans="1:95" ht="15.5" outlineLevel="1" x14ac:dyDescent="0.35">
      <c r="A221" s="102"/>
      <c r="B221" s="102"/>
      <c r="C221" s="102"/>
      <c r="D221" s="102"/>
      <c r="E221" s="102"/>
      <c r="F221" s="102"/>
      <c r="G221" s="102"/>
      <c r="H221" s="102"/>
      <c r="I221" s="102"/>
      <c r="J221" s="102"/>
      <c r="K221" s="102"/>
      <c r="L221" s="102"/>
      <c r="M221" s="102"/>
      <c r="N221" s="102"/>
      <c r="O221" s="102"/>
      <c r="P221" s="102"/>
      <c r="Q221" s="102"/>
      <c r="R221" s="102"/>
      <c r="S221" s="102"/>
      <c r="T221" s="102"/>
      <c r="U221" s="102"/>
      <c r="V221" s="102"/>
      <c r="W221" s="102"/>
      <c r="X221" s="102"/>
      <c r="Y221" s="102"/>
      <c r="Z221" s="102"/>
      <c r="AA221" s="102"/>
      <c r="AB221" s="102"/>
      <c r="AC221" s="102"/>
      <c r="AD221" s="102"/>
      <c r="AE221" s="102"/>
      <c r="AF221" s="102"/>
      <c r="AG221" s="102"/>
      <c r="AH221" s="102"/>
      <c r="AI221" s="102"/>
      <c r="AJ221" s="102"/>
      <c r="AK221" s="102"/>
      <c r="AL221" s="102"/>
      <c r="AM221" s="102"/>
      <c r="AN221" s="102"/>
      <c r="AO221" s="102"/>
      <c r="AP221" s="102"/>
      <c r="AQ221" s="102"/>
      <c r="AR221" s="102"/>
      <c r="AS221" s="102"/>
      <c r="AT221" s="102"/>
      <c r="AU221" s="102"/>
      <c r="AV221" s="102"/>
      <c r="AW221" s="102"/>
      <c r="AX221" s="102"/>
      <c r="AY221" s="102"/>
      <c r="AZ221" s="102"/>
      <c r="BA221" s="102"/>
      <c r="BB221" s="102"/>
      <c r="BC221" s="102"/>
      <c r="BD221" s="102"/>
      <c r="BE221" s="102"/>
      <c r="BF221" s="102"/>
      <c r="BG221" s="102"/>
      <c r="BH221" s="102"/>
      <c r="BI221" s="102"/>
      <c r="BJ221" s="102"/>
      <c r="BK221" s="102"/>
      <c r="BL221" s="102"/>
      <c r="BM221" s="102"/>
      <c r="BN221" s="102"/>
      <c r="BO221" s="102"/>
      <c r="BP221" s="102"/>
      <c r="BQ221" s="102"/>
      <c r="BR221" s="102"/>
      <c r="BS221" s="102"/>
      <c r="BT221" s="102"/>
      <c r="BU221" s="102"/>
      <c r="BV221" s="102"/>
      <c r="BW221" s="102"/>
      <c r="BX221" s="102"/>
      <c r="BY221" s="102"/>
      <c r="BZ221" s="102"/>
      <c r="CA221" s="102"/>
      <c r="CB221" s="102"/>
      <c r="CC221" s="102"/>
      <c r="CD221" s="102"/>
      <c r="CE221" s="102"/>
      <c r="CF221" s="102"/>
      <c r="CG221" s="102"/>
      <c r="CH221" s="102"/>
      <c r="CI221" s="102"/>
      <c r="CJ221" s="102"/>
      <c r="CK221" s="102"/>
      <c r="CL221" s="102"/>
      <c r="CM221" s="102"/>
      <c r="CN221" s="102"/>
      <c r="CO221" s="102"/>
      <c r="CP221" s="102"/>
      <c r="CQ221" s="102"/>
    </row>
    <row r="222" spans="1:95" ht="15.5" outlineLevel="1" x14ac:dyDescent="0.35">
      <c r="A222" s="102"/>
      <c r="B222" s="102"/>
      <c r="C222" s="83">
        <f>Opening_year</f>
        <v>2026</v>
      </c>
      <c r="D222" s="158"/>
      <c r="E222" s="102"/>
      <c r="F222" s="102"/>
      <c r="G222" s="102"/>
      <c r="H222" s="102"/>
      <c r="I222" s="102"/>
      <c r="J222" s="102"/>
      <c r="K222" s="102"/>
      <c r="L222" s="102"/>
      <c r="M222" s="102"/>
      <c r="N222" s="102"/>
      <c r="O222" s="102"/>
      <c r="P222" s="102"/>
      <c r="Q222" s="102"/>
      <c r="R222" s="102"/>
      <c r="S222" s="102"/>
      <c r="T222" s="102"/>
      <c r="U222" s="102"/>
      <c r="V222" s="102"/>
      <c r="W222" s="102"/>
      <c r="X222" s="102"/>
      <c r="Y222" s="102"/>
      <c r="Z222" s="102"/>
      <c r="AA222" s="102"/>
      <c r="AB222" s="102"/>
      <c r="AC222" s="102"/>
      <c r="AD222" s="102"/>
      <c r="AE222" s="102"/>
      <c r="AF222" s="102"/>
      <c r="AG222" s="102"/>
      <c r="AH222" s="102"/>
      <c r="AI222" s="102"/>
      <c r="AJ222" s="102"/>
      <c r="AK222" s="102"/>
      <c r="AL222" s="102"/>
      <c r="AM222" s="102"/>
      <c r="AN222" s="102"/>
      <c r="AO222" s="102"/>
      <c r="AP222" s="102"/>
      <c r="AQ222" s="102"/>
      <c r="AR222" s="102"/>
      <c r="AS222" s="102"/>
      <c r="AT222" s="102"/>
      <c r="AU222" s="102"/>
      <c r="AV222" s="102"/>
      <c r="AW222" s="102"/>
      <c r="AX222" s="102"/>
      <c r="AY222" s="102"/>
      <c r="AZ222" s="102"/>
      <c r="BA222" s="102"/>
      <c r="BB222" s="102"/>
      <c r="BC222" s="102"/>
      <c r="BD222" s="102"/>
      <c r="BE222" s="102"/>
      <c r="BF222" s="102"/>
      <c r="BG222" s="102"/>
      <c r="BH222" s="102"/>
      <c r="BI222" s="102"/>
      <c r="BJ222" s="102"/>
      <c r="BK222" s="102"/>
      <c r="BL222" s="102"/>
      <c r="BM222" s="102"/>
      <c r="BN222" s="102"/>
      <c r="BO222" s="102"/>
      <c r="BP222" s="102"/>
      <c r="BQ222" s="102"/>
      <c r="BR222" s="102"/>
      <c r="BS222" s="102"/>
      <c r="BT222" s="102"/>
      <c r="BU222" s="102"/>
      <c r="BV222" s="102"/>
      <c r="BW222" s="102"/>
      <c r="BX222" s="102"/>
      <c r="BY222" s="102"/>
      <c r="BZ222" s="102"/>
      <c r="CA222" s="102"/>
      <c r="CB222" s="102"/>
      <c r="CC222" s="102"/>
      <c r="CD222" s="102"/>
      <c r="CE222" s="102"/>
      <c r="CF222" s="102"/>
      <c r="CG222" s="102"/>
      <c r="CH222" s="102"/>
      <c r="CI222" s="102"/>
      <c r="CJ222" s="102"/>
      <c r="CK222" s="102"/>
      <c r="CL222" s="102"/>
      <c r="CM222" s="102"/>
      <c r="CN222" s="102"/>
      <c r="CO222" s="102"/>
      <c r="CP222" s="102"/>
      <c r="CQ222" s="102"/>
    </row>
    <row r="223" spans="1:95" ht="15.5" outlineLevel="1" x14ac:dyDescent="0.35">
      <c r="A223" s="102"/>
      <c r="B223" s="178" t="s">
        <v>16550</v>
      </c>
      <c r="C223" s="165">
        <f>Opening_year_without_scheme_PM2.5_emissions_in</f>
        <v>0</v>
      </c>
      <c r="D223" s="79" t="s">
        <v>16551</v>
      </c>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2"/>
      <c r="AA223" s="102"/>
      <c r="AB223" s="102"/>
      <c r="AC223" s="102"/>
      <c r="AD223" s="102"/>
      <c r="AE223" s="102"/>
      <c r="AF223" s="102"/>
      <c r="AG223" s="102"/>
      <c r="AH223" s="102"/>
      <c r="AI223" s="102"/>
      <c r="AJ223" s="102"/>
      <c r="AK223" s="102"/>
      <c r="AL223" s="102"/>
      <c r="AM223" s="102"/>
      <c r="AN223" s="102"/>
      <c r="AO223" s="102"/>
      <c r="AP223" s="102"/>
      <c r="AQ223" s="102"/>
      <c r="AR223" s="102"/>
      <c r="AS223" s="102"/>
      <c r="AT223" s="102"/>
      <c r="AU223" s="102"/>
      <c r="AV223" s="102"/>
      <c r="AW223" s="102"/>
      <c r="AX223" s="102"/>
      <c r="AY223" s="102"/>
      <c r="AZ223" s="102"/>
      <c r="BA223" s="102"/>
      <c r="BB223" s="102"/>
      <c r="BC223" s="102"/>
      <c r="BD223" s="102"/>
      <c r="BE223" s="102"/>
      <c r="BF223" s="102"/>
      <c r="BG223" s="102"/>
      <c r="BH223" s="102"/>
      <c r="BI223" s="102"/>
      <c r="BJ223" s="102"/>
      <c r="BK223" s="102"/>
      <c r="BL223" s="102"/>
      <c r="BM223" s="102"/>
      <c r="BN223" s="102"/>
      <c r="BO223" s="102"/>
      <c r="BP223" s="102"/>
      <c r="BQ223" s="102"/>
      <c r="BR223" s="102"/>
      <c r="BS223" s="102"/>
      <c r="BT223" s="102"/>
      <c r="BU223" s="102"/>
      <c r="BV223" s="102"/>
      <c r="BW223" s="102"/>
      <c r="BX223" s="102"/>
      <c r="BY223" s="102"/>
      <c r="BZ223" s="102"/>
      <c r="CA223" s="102"/>
      <c r="CB223" s="102"/>
      <c r="CC223" s="102"/>
      <c r="CD223" s="102"/>
      <c r="CE223" s="102"/>
      <c r="CF223" s="102"/>
      <c r="CG223" s="102"/>
      <c r="CH223" s="102"/>
      <c r="CI223" s="102"/>
      <c r="CJ223" s="102"/>
      <c r="CK223" s="102"/>
      <c r="CL223" s="102"/>
      <c r="CM223" s="102"/>
      <c r="CN223" s="102"/>
      <c r="CO223" s="102"/>
      <c r="CP223" s="102"/>
      <c r="CQ223" s="102"/>
    </row>
    <row r="224" spans="1:95" ht="15.5" outlineLevel="1" x14ac:dyDescent="0.35">
      <c r="A224" s="102"/>
      <c r="B224" s="102"/>
      <c r="C224" s="102"/>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2"/>
      <c r="AA224" s="102"/>
      <c r="AB224" s="102"/>
      <c r="AC224" s="102"/>
      <c r="AD224" s="102"/>
      <c r="AE224" s="102"/>
      <c r="AF224" s="102"/>
      <c r="AG224" s="102"/>
      <c r="AH224" s="102"/>
      <c r="AI224" s="102"/>
      <c r="AJ224" s="102"/>
      <c r="AK224" s="102"/>
      <c r="AL224" s="102"/>
      <c r="AM224" s="102"/>
      <c r="AN224" s="102"/>
      <c r="AO224" s="102"/>
      <c r="AP224" s="102"/>
      <c r="AQ224" s="102"/>
      <c r="AR224" s="102"/>
      <c r="AS224" s="102"/>
      <c r="AT224" s="102"/>
      <c r="AU224" s="102"/>
      <c r="AV224" s="102"/>
      <c r="AW224" s="102"/>
      <c r="AX224" s="102"/>
      <c r="AY224" s="102"/>
      <c r="AZ224" s="102"/>
      <c r="BA224" s="102"/>
      <c r="BB224" s="102"/>
      <c r="BC224" s="102"/>
      <c r="BD224" s="102"/>
      <c r="BE224" s="102"/>
      <c r="BF224" s="102"/>
      <c r="BG224" s="102"/>
      <c r="BH224" s="102"/>
      <c r="BI224" s="102"/>
      <c r="BJ224" s="102"/>
      <c r="BK224" s="102"/>
      <c r="BL224" s="102"/>
      <c r="BM224" s="102"/>
      <c r="BN224" s="102"/>
      <c r="BO224" s="102"/>
      <c r="BP224" s="102"/>
      <c r="BQ224" s="102"/>
      <c r="BR224" s="102"/>
      <c r="BS224" s="102"/>
      <c r="BT224" s="102"/>
      <c r="BU224" s="102"/>
      <c r="BV224" s="102"/>
      <c r="BW224" s="102"/>
      <c r="BX224" s="102"/>
      <c r="BY224" s="102"/>
      <c r="BZ224" s="102"/>
      <c r="CA224" s="102"/>
      <c r="CB224" s="102"/>
      <c r="CC224" s="102"/>
      <c r="CD224" s="102"/>
      <c r="CE224" s="102"/>
      <c r="CF224" s="102"/>
      <c r="CG224" s="102"/>
      <c r="CH224" s="102"/>
      <c r="CI224" s="102"/>
      <c r="CJ224" s="102"/>
      <c r="CK224" s="102"/>
      <c r="CL224" s="102"/>
      <c r="CM224" s="102"/>
      <c r="CN224" s="102"/>
      <c r="CO224" s="102"/>
      <c r="CP224" s="102"/>
      <c r="CQ224" s="102"/>
    </row>
    <row r="225" spans="1:95" ht="15.5" outlineLevel="1" x14ac:dyDescent="0.35">
      <c r="A225" s="102"/>
      <c r="B225" s="102"/>
      <c r="C225" s="83">
        <f>Forecast_year</f>
        <v>2040</v>
      </c>
      <c r="D225" s="158"/>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c r="AA225" s="102"/>
      <c r="AB225" s="102"/>
      <c r="AC225" s="102"/>
      <c r="AD225" s="102"/>
      <c r="AE225" s="102"/>
      <c r="AF225" s="102"/>
      <c r="AG225" s="102"/>
      <c r="AH225" s="102"/>
      <c r="AI225" s="102"/>
      <c r="AJ225" s="102"/>
      <c r="AK225" s="102"/>
      <c r="AL225" s="102"/>
      <c r="AM225" s="102"/>
      <c r="AN225" s="102"/>
      <c r="AO225" s="102"/>
      <c r="AP225" s="102"/>
      <c r="AQ225" s="102"/>
      <c r="AR225" s="102"/>
      <c r="AS225" s="102"/>
      <c r="AT225" s="102"/>
      <c r="AU225" s="102"/>
      <c r="AV225" s="102"/>
      <c r="AW225" s="102"/>
      <c r="AX225" s="102"/>
      <c r="AY225" s="102"/>
      <c r="AZ225" s="102"/>
      <c r="BA225" s="102"/>
      <c r="BB225" s="102"/>
      <c r="BC225" s="102"/>
      <c r="BD225" s="102"/>
      <c r="BE225" s="102"/>
      <c r="BF225" s="102"/>
      <c r="BG225" s="102"/>
      <c r="BH225" s="102"/>
      <c r="BI225" s="102"/>
      <c r="BJ225" s="102"/>
      <c r="BK225" s="102"/>
      <c r="BL225" s="102"/>
      <c r="BM225" s="102"/>
      <c r="BN225" s="102"/>
      <c r="BO225" s="102"/>
      <c r="BP225" s="102"/>
      <c r="BQ225" s="102"/>
      <c r="BR225" s="102"/>
      <c r="BS225" s="102"/>
      <c r="BT225" s="102"/>
      <c r="BU225" s="102"/>
      <c r="BV225" s="102"/>
      <c r="BW225" s="102"/>
      <c r="BX225" s="102"/>
      <c r="BY225" s="102"/>
      <c r="BZ225" s="102"/>
      <c r="CA225" s="102"/>
      <c r="CB225" s="102"/>
      <c r="CC225" s="102"/>
      <c r="CD225" s="102"/>
      <c r="CE225" s="102"/>
      <c r="CF225" s="102"/>
      <c r="CG225" s="102"/>
      <c r="CH225" s="102"/>
      <c r="CI225" s="102"/>
      <c r="CJ225" s="102"/>
      <c r="CK225" s="102"/>
      <c r="CL225" s="102"/>
      <c r="CM225" s="102"/>
      <c r="CN225" s="102"/>
      <c r="CO225" s="102"/>
      <c r="CP225" s="102"/>
      <c r="CQ225" s="102"/>
    </row>
    <row r="226" spans="1:95" ht="15.5" outlineLevel="1" x14ac:dyDescent="0.35">
      <c r="A226" s="102"/>
      <c r="B226" s="178" t="s">
        <v>16552</v>
      </c>
      <c r="C226" s="165">
        <f>Forecast_year_without_scheme_PM2.5_emissions_in</f>
        <v>0</v>
      </c>
      <c r="D226" s="79" t="s">
        <v>16553</v>
      </c>
      <c r="E226" s="102"/>
      <c r="F226" s="102"/>
      <c r="G226" s="102"/>
      <c r="H226" s="102"/>
      <c r="I226" s="102"/>
      <c r="J226" s="102"/>
      <c r="K226" s="102"/>
      <c r="L226" s="102"/>
      <c r="M226" s="102"/>
      <c r="N226" s="102"/>
      <c r="O226" s="102"/>
      <c r="P226" s="102"/>
      <c r="Q226" s="102"/>
      <c r="R226" s="102"/>
      <c r="S226" s="102"/>
      <c r="T226" s="102"/>
      <c r="U226" s="102"/>
      <c r="V226" s="102"/>
      <c r="W226" s="102"/>
      <c r="X226" s="102"/>
      <c r="Y226" s="102"/>
      <c r="Z226" s="102"/>
      <c r="AA226" s="102"/>
      <c r="AB226" s="102"/>
      <c r="AC226" s="102"/>
      <c r="AD226" s="102"/>
      <c r="AE226" s="102"/>
      <c r="AF226" s="102"/>
      <c r="AG226" s="102"/>
      <c r="AH226" s="102"/>
      <c r="AI226" s="102"/>
      <c r="AJ226" s="102"/>
      <c r="AK226" s="102"/>
      <c r="AL226" s="102"/>
      <c r="AM226" s="102"/>
      <c r="AN226" s="102"/>
      <c r="AO226" s="102"/>
      <c r="AP226" s="102"/>
      <c r="AQ226" s="102"/>
      <c r="AR226" s="102"/>
      <c r="AS226" s="102"/>
      <c r="AT226" s="102"/>
      <c r="AU226" s="102"/>
      <c r="AV226" s="102"/>
      <c r="AW226" s="102"/>
      <c r="AX226" s="102"/>
      <c r="AY226" s="102"/>
      <c r="AZ226" s="102"/>
      <c r="BA226" s="102"/>
      <c r="BB226" s="102"/>
      <c r="BC226" s="102"/>
      <c r="BD226" s="102"/>
      <c r="BE226" s="102"/>
      <c r="BF226" s="102"/>
      <c r="BG226" s="102"/>
      <c r="BH226" s="102"/>
      <c r="BI226" s="102"/>
      <c r="BJ226" s="102"/>
      <c r="BK226" s="102"/>
      <c r="BL226" s="102"/>
      <c r="BM226" s="102"/>
      <c r="BN226" s="102"/>
      <c r="BO226" s="102"/>
      <c r="BP226" s="102"/>
      <c r="BQ226" s="102"/>
      <c r="BR226" s="102"/>
      <c r="BS226" s="102"/>
      <c r="BT226" s="102"/>
      <c r="BU226" s="102"/>
      <c r="BV226" s="102"/>
      <c r="BW226" s="102"/>
      <c r="BX226" s="102"/>
      <c r="BY226" s="102"/>
      <c r="BZ226" s="102"/>
      <c r="CA226" s="102"/>
      <c r="CB226" s="102"/>
      <c r="CC226" s="102"/>
      <c r="CD226" s="102"/>
      <c r="CE226" s="102"/>
      <c r="CF226" s="102"/>
      <c r="CG226" s="102"/>
      <c r="CH226" s="102"/>
      <c r="CI226" s="102"/>
      <c r="CJ226" s="102"/>
      <c r="CK226" s="102"/>
      <c r="CL226" s="102"/>
      <c r="CM226" s="102"/>
      <c r="CN226" s="102"/>
      <c r="CO226" s="102"/>
      <c r="CP226" s="102"/>
      <c r="CQ226" s="102"/>
    </row>
    <row r="227" spans="1:95" ht="15.5" outlineLevel="1" x14ac:dyDescent="0.35">
      <c r="A227" s="102"/>
      <c r="B227" s="102"/>
      <c r="C227" s="102"/>
      <c r="D227" s="102"/>
      <c r="E227" s="102"/>
      <c r="F227" s="102"/>
      <c r="G227" s="102"/>
      <c r="H227" s="102"/>
      <c r="I227" s="102"/>
      <c r="J227" s="102"/>
      <c r="K227" s="102"/>
      <c r="L227" s="102"/>
      <c r="M227" s="102"/>
      <c r="N227" s="102"/>
      <c r="O227" s="102"/>
      <c r="P227" s="102"/>
      <c r="Q227" s="102"/>
      <c r="R227" s="102"/>
      <c r="S227" s="102"/>
      <c r="T227" s="102"/>
      <c r="U227" s="102"/>
      <c r="V227" s="102"/>
      <c r="W227" s="102"/>
      <c r="X227" s="102"/>
      <c r="Y227" s="102"/>
      <c r="Z227" s="102"/>
      <c r="AA227" s="102"/>
      <c r="AB227" s="102"/>
      <c r="AC227" s="102"/>
      <c r="AD227" s="102"/>
      <c r="AE227" s="102"/>
      <c r="AF227" s="102"/>
      <c r="AG227" s="102"/>
      <c r="AH227" s="102"/>
      <c r="AI227" s="102"/>
      <c r="AJ227" s="102"/>
      <c r="AK227" s="102"/>
      <c r="AL227" s="102"/>
      <c r="AM227" s="102"/>
      <c r="AN227" s="102"/>
      <c r="AO227" s="102"/>
      <c r="AP227" s="102"/>
      <c r="AQ227" s="102"/>
      <c r="AR227" s="102"/>
      <c r="AS227" s="102"/>
      <c r="AT227" s="102"/>
      <c r="AU227" s="102"/>
      <c r="AV227" s="102"/>
      <c r="AW227" s="102"/>
      <c r="AX227" s="102"/>
      <c r="AY227" s="102"/>
      <c r="AZ227" s="102"/>
      <c r="BA227" s="102"/>
      <c r="BB227" s="102"/>
      <c r="BC227" s="102"/>
      <c r="BD227" s="102"/>
      <c r="BE227" s="102"/>
      <c r="BF227" s="102"/>
      <c r="BG227" s="102"/>
      <c r="BH227" s="102"/>
      <c r="BI227" s="102"/>
      <c r="BJ227" s="102"/>
      <c r="BK227" s="102"/>
      <c r="BL227" s="102"/>
      <c r="BM227" s="102"/>
      <c r="BN227" s="102"/>
      <c r="BO227" s="102"/>
      <c r="BP227" s="102"/>
      <c r="BQ227" s="102"/>
      <c r="BR227" s="102"/>
      <c r="BS227" s="102"/>
      <c r="BT227" s="102"/>
      <c r="BU227" s="102"/>
      <c r="BV227" s="102"/>
      <c r="BW227" s="102"/>
      <c r="BX227" s="102"/>
      <c r="BY227" s="102"/>
      <c r="BZ227" s="102"/>
      <c r="CA227" s="102"/>
      <c r="CB227" s="102"/>
      <c r="CC227" s="102"/>
      <c r="CD227" s="102"/>
      <c r="CE227" s="102"/>
      <c r="CF227" s="102"/>
      <c r="CG227" s="102"/>
      <c r="CH227" s="102"/>
      <c r="CI227" s="102"/>
      <c r="CJ227" s="102"/>
      <c r="CK227" s="102"/>
      <c r="CL227" s="102"/>
      <c r="CM227" s="102"/>
      <c r="CN227" s="102"/>
      <c r="CO227" s="102"/>
      <c r="CP227" s="102"/>
      <c r="CQ227" s="102"/>
    </row>
    <row r="228" spans="1:95" ht="15.5" outlineLevel="1" x14ac:dyDescent="0.35">
      <c r="A228" s="102"/>
      <c r="B228" s="178" t="s">
        <v>16424</v>
      </c>
      <c r="C228" s="178">
        <f>Forecast_year_without_scheme_PM2.5_emissions-Opening_year_without_scheme_PM2.5_emissions</f>
        <v>0</v>
      </c>
      <c r="D228" s="103" t="s">
        <v>16554</v>
      </c>
      <c r="E228" s="102"/>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2"/>
      <c r="AY228" s="102"/>
      <c r="AZ228" s="102"/>
      <c r="BA228" s="102"/>
      <c r="BB228" s="102"/>
      <c r="BC228" s="102"/>
      <c r="BD228" s="102"/>
      <c r="BE228" s="102"/>
      <c r="BF228" s="102"/>
      <c r="BG228" s="102"/>
      <c r="BH228" s="102"/>
      <c r="BI228" s="102"/>
      <c r="BJ228" s="102"/>
      <c r="BK228" s="102"/>
      <c r="BL228" s="102"/>
      <c r="BM228" s="102"/>
      <c r="BN228" s="102"/>
      <c r="BO228" s="102"/>
      <c r="BP228" s="102"/>
      <c r="BQ228" s="102"/>
      <c r="BR228" s="102"/>
      <c r="BS228" s="102"/>
      <c r="BT228" s="102"/>
      <c r="BU228" s="102"/>
      <c r="BV228" s="102"/>
      <c r="BW228" s="102"/>
      <c r="BX228" s="102"/>
      <c r="BY228" s="102"/>
      <c r="BZ228" s="102"/>
      <c r="CA228" s="102"/>
      <c r="CB228" s="102"/>
      <c r="CC228" s="102"/>
      <c r="CD228" s="102"/>
      <c r="CE228" s="102"/>
      <c r="CF228" s="102"/>
      <c r="CG228" s="102"/>
      <c r="CH228" s="102"/>
      <c r="CI228" s="102"/>
      <c r="CJ228" s="102"/>
      <c r="CK228" s="102"/>
      <c r="CL228" s="102"/>
      <c r="CM228" s="102"/>
      <c r="CN228" s="102"/>
      <c r="CO228" s="102"/>
      <c r="CP228" s="102"/>
      <c r="CQ228" s="102"/>
    </row>
    <row r="229" spans="1:95" ht="14" outlineLevel="1" x14ac:dyDescent="0.3">
      <c r="A229" s="158"/>
      <c r="B229" s="158"/>
      <c r="C229" s="158"/>
      <c r="D229" s="158"/>
      <c r="E229" s="158"/>
      <c r="F229" s="158"/>
      <c r="G229" s="158"/>
      <c r="H229" s="158"/>
      <c r="I229" s="158"/>
      <c r="J229" s="158"/>
      <c r="K229" s="158"/>
      <c r="L229" s="158"/>
      <c r="M229" s="158"/>
      <c r="N229" s="158"/>
      <c r="O229" s="158"/>
      <c r="P229" s="158"/>
      <c r="Q229" s="158"/>
      <c r="R229" s="158"/>
      <c r="S229" s="158"/>
      <c r="T229" s="158"/>
      <c r="U229" s="158"/>
      <c r="V229" s="158"/>
      <c r="W229" s="158"/>
      <c r="X229" s="158"/>
      <c r="Y229" s="158"/>
      <c r="Z229" s="158"/>
      <c r="AA229" s="158"/>
      <c r="AB229" s="158"/>
      <c r="AC229" s="158"/>
      <c r="AD229" s="158"/>
      <c r="AE229" s="158"/>
      <c r="AF229" s="158"/>
      <c r="AG229" s="158"/>
      <c r="AH229" s="158"/>
      <c r="AI229" s="158"/>
      <c r="AJ229" s="158"/>
      <c r="AK229" s="158"/>
      <c r="AL229" s="158"/>
      <c r="AM229" s="158"/>
      <c r="AN229" s="158"/>
      <c r="AO229" s="158"/>
      <c r="AP229" s="158"/>
      <c r="AQ229" s="158"/>
      <c r="AR229" s="158"/>
      <c r="AS229" s="158"/>
      <c r="AT229" s="158"/>
      <c r="AU229" s="158"/>
      <c r="AV229" s="158"/>
      <c r="AW229" s="158"/>
      <c r="AX229" s="158"/>
      <c r="AY229" s="158"/>
      <c r="AZ229" s="158"/>
      <c r="BA229" s="158"/>
      <c r="BB229" s="158"/>
      <c r="BC229" s="158"/>
      <c r="BD229" s="158"/>
      <c r="BE229" s="158"/>
      <c r="BF229" s="158"/>
      <c r="BG229" s="158"/>
      <c r="BH229" s="158"/>
      <c r="BI229" s="158"/>
      <c r="BJ229" s="158"/>
      <c r="BK229" s="158"/>
      <c r="BL229" s="158"/>
      <c r="BM229" s="158"/>
      <c r="BN229" s="158"/>
      <c r="BO229" s="158"/>
      <c r="BP229" s="158"/>
      <c r="BQ229" s="158"/>
      <c r="BR229" s="158"/>
      <c r="BS229" s="158"/>
      <c r="BT229" s="158"/>
      <c r="BU229" s="158"/>
      <c r="BV229" s="158"/>
      <c r="BW229" s="158"/>
      <c r="BX229" s="158"/>
      <c r="BY229" s="158"/>
      <c r="BZ229" s="158"/>
      <c r="CA229" s="158"/>
      <c r="CB229" s="158"/>
      <c r="CC229" s="158"/>
      <c r="CD229" s="158"/>
      <c r="CE229" s="158"/>
      <c r="CF229" s="158"/>
      <c r="CG229" s="158"/>
      <c r="CH229" s="158"/>
      <c r="CI229" s="158"/>
      <c r="CJ229" s="158"/>
      <c r="CK229" s="158"/>
      <c r="CL229" s="158"/>
      <c r="CM229" s="158"/>
      <c r="CN229" s="158"/>
      <c r="CO229" s="158"/>
      <c r="CP229" s="158"/>
      <c r="CQ229" s="158"/>
    </row>
    <row r="230" spans="1:95" ht="14.5" outlineLevel="1" x14ac:dyDescent="0.35">
      <c r="A230" s="158"/>
      <c r="B230" s="158" t="s">
        <v>16250</v>
      </c>
      <c r="C230" s="158"/>
      <c r="D230" s="181"/>
      <c r="E230" s="181"/>
      <c r="F230" s="181"/>
      <c r="G230" s="181"/>
      <c r="H230" s="181"/>
      <c r="I230" s="181"/>
      <c r="J230" s="181"/>
      <c r="K230" s="181"/>
      <c r="L230" s="181"/>
      <c r="M230" s="181">
        <f>Opening_year_without_scheme_PM2.5_emissions*Opening_year_mask</f>
        <v>0</v>
      </c>
      <c r="N230" s="181">
        <f t="shared" ref="N230:AI230" si="155">Opening_year_without_scheme_PM2.5_emissions*Opening_year_mask</f>
        <v>0</v>
      </c>
      <c r="O230" s="181">
        <f t="shared" si="155"/>
        <v>0</v>
      </c>
      <c r="P230" s="181">
        <f t="shared" si="155"/>
        <v>0</v>
      </c>
      <c r="Q230" s="181">
        <f t="shared" si="155"/>
        <v>0</v>
      </c>
      <c r="R230" s="181">
        <f t="shared" si="155"/>
        <v>0</v>
      </c>
      <c r="S230" s="181">
        <f t="shared" si="155"/>
        <v>0</v>
      </c>
      <c r="T230" s="181">
        <f t="shared" si="155"/>
        <v>0</v>
      </c>
      <c r="U230" s="181">
        <f t="shared" si="155"/>
        <v>0</v>
      </c>
      <c r="V230" s="181">
        <f t="shared" si="155"/>
        <v>0</v>
      </c>
      <c r="W230" s="181">
        <f t="shared" si="155"/>
        <v>0</v>
      </c>
      <c r="X230" s="181">
        <f t="shared" si="155"/>
        <v>0</v>
      </c>
      <c r="Y230" s="181">
        <f t="shared" si="155"/>
        <v>0</v>
      </c>
      <c r="Z230" s="181">
        <f t="shared" si="155"/>
        <v>0</v>
      </c>
      <c r="AA230" s="181">
        <f t="shared" si="155"/>
        <v>0</v>
      </c>
      <c r="AB230" s="181">
        <f t="shared" si="155"/>
        <v>0</v>
      </c>
      <c r="AC230" s="181">
        <f t="shared" si="155"/>
        <v>0</v>
      </c>
      <c r="AD230" s="181">
        <f t="shared" si="155"/>
        <v>0</v>
      </c>
      <c r="AE230" s="181">
        <f t="shared" si="155"/>
        <v>0</v>
      </c>
      <c r="AF230" s="181">
        <f t="shared" si="155"/>
        <v>0</v>
      </c>
      <c r="AG230" s="181">
        <f t="shared" si="155"/>
        <v>0</v>
      </c>
      <c r="AH230" s="181">
        <f t="shared" si="155"/>
        <v>0</v>
      </c>
      <c r="AI230" s="181">
        <f t="shared" si="155"/>
        <v>0</v>
      </c>
      <c r="AJ230" s="181">
        <f t="shared" ref="AJ230:BO230" si="156">Opening_year_without_scheme_PM2.5_emissions*Opening_year_mask</f>
        <v>0</v>
      </c>
      <c r="AK230" s="181">
        <f t="shared" si="156"/>
        <v>0</v>
      </c>
      <c r="AL230" s="181">
        <f t="shared" si="156"/>
        <v>0</v>
      </c>
      <c r="AM230" s="181">
        <f t="shared" si="156"/>
        <v>0</v>
      </c>
      <c r="AN230" s="181">
        <f t="shared" si="156"/>
        <v>0</v>
      </c>
      <c r="AO230" s="181">
        <f t="shared" si="156"/>
        <v>0</v>
      </c>
      <c r="AP230" s="181">
        <f t="shared" si="156"/>
        <v>0</v>
      </c>
      <c r="AQ230" s="181">
        <f t="shared" si="156"/>
        <v>0</v>
      </c>
      <c r="AR230" s="181">
        <f t="shared" si="156"/>
        <v>0</v>
      </c>
      <c r="AS230" s="181">
        <f t="shared" si="156"/>
        <v>0</v>
      </c>
      <c r="AT230" s="181">
        <f t="shared" si="156"/>
        <v>0</v>
      </c>
      <c r="AU230" s="181">
        <f t="shared" si="156"/>
        <v>0</v>
      </c>
      <c r="AV230" s="181">
        <f t="shared" si="156"/>
        <v>0</v>
      </c>
      <c r="AW230" s="181">
        <f t="shared" si="156"/>
        <v>0</v>
      </c>
      <c r="AX230" s="181">
        <f t="shared" si="156"/>
        <v>0</v>
      </c>
      <c r="AY230" s="181">
        <f t="shared" si="156"/>
        <v>0</v>
      </c>
      <c r="AZ230" s="181">
        <f t="shared" si="156"/>
        <v>0</v>
      </c>
      <c r="BA230" s="181">
        <f t="shared" si="156"/>
        <v>0</v>
      </c>
      <c r="BB230" s="181">
        <f t="shared" si="156"/>
        <v>0</v>
      </c>
      <c r="BC230" s="181">
        <f t="shared" si="156"/>
        <v>0</v>
      </c>
      <c r="BD230" s="181">
        <f t="shared" si="156"/>
        <v>0</v>
      </c>
      <c r="BE230" s="181">
        <f t="shared" si="156"/>
        <v>0</v>
      </c>
      <c r="BF230" s="181">
        <f t="shared" si="156"/>
        <v>0</v>
      </c>
      <c r="BG230" s="181">
        <f t="shared" si="156"/>
        <v>0</v>
      </c>
      <c r="BH230" s="181">
        <f t="shared" si="156"/>
        <v>0</v>
      </c>
      <c r="BI230" s="181">
        <f t="shared" si="156"/>
        <v>0</v>
      </c>
      <c r="BJ230" s="181">
        <f t="shared" si="156"/>
        <v>0</v>
      </c>
      <c r="BK230" s="181">
        <f t="shared" si="156"/>
        <v>0</v>
      </c>
      <c r="BL230" s="181">
        <f t="shared" si="156"/>
        <v>0</v>
      </c>
      <c r="BM230" s="181">
        <f t="shared" si="156"/>
        <v>0</v>
      </c>
      <c r="BN230" s="181">
        <f t="shared" si="156"/>
        <v>0</v>
      </c>
      <c r="BO230" s="181">
        <f t="shared" si="156"/>
        <v>0</v>
      </c>
      <c r="BP230" s="181">
        <f t="shared" ref="BP230:CP230" si="157">Opening_year_without_scheme_PM2.5_emissions*Opening_year_mask</f>
        <v>0</v>
      </c>
      <c r="BQ230" s="181">
        <f t="shared" si="157"/>
        <v>0</v>
      </c>
      <c r="BR230" s="181">
        <f t="shared" si="157"/>
        <v>0</v>
      </c>
      <c r="BS230" s="181">
        <f t="shared" si="157"/>
        <v>0</v>
      </c>
      <c r="BT230" s="181">
        <f t="shared" si="157"/>
        <v>0</v>
      </c>
      <c r="BU230" s="181">
        <f t="shared" si="157"/>
        <v>0</v>
      </c>
      <c r="BV230" s="181">
        <f t="shared" si="157"/>
        <v>0</v>
      </c>
      <c r="BW230" s="181">
        <f t="shared" si="157"/>
        <v>0</v>
      </c>
      <c r="BX230" s="181">
        <f t="shared" si="157"/>
        <v>0</v>
      </c>
      <c r="BY230" s="181">
        <f t="shared" si="157"/>
        <v>0</v>
      </c>
      <c r="BZ230" s="181">
        <f t="shared" si="157"/>
        <v>0</v>
      </c>
      <c r="CA230" s="181">
        <f t="shared" si="157"/>
        <v>0</v>
      </c>
      <c r="CB230" s="181">
        <f t="shared" si="157"/>
        <v>0</v>
      </c>
      <c r="CC230" s="181">
        <f t="shared" si="157"/>
        <v>0</v>
      </c>
      <c r="CD230" s="181">
        <f t="shared" si="157"/>
        <v>0</v>
      </c>
      <c r="CE230" s="181">
        <f t="shared" si="157"/>
        <v>0</v>
      </c>
      <c r="CF230" s="181">
        <f t="shared" si="157"/>
        <v>0</v>
      </c>
      <c r="CG230" s="181">
        <f t="shared" si="157"/>
        <v>0</v>
      </c>
      <c r="CH230" s="181">
        <f t="shared" si="157"/>
        <v>0</v>
      </c>
      <c r="CI230" s="181">
        <f t="shared" si="157"/>
        <v>0</v>
      </c>
      <c r="CJ230" s="181">
        <f t="shared" si="157"/>
        <v>0</v>
      </c>
      <c r="CK230" s="181">
        <f t="shared" si="157"/>
        <v>0</v>
      </c>
      <c r="CL230" s="181">
        <f t="shared" si="157"/>
        <v>0</v>
      </c>
      <c r="CM230" s="181">
        <f t="shared" si="157"/>
        <v>0</v>
      </c>
      <c r="CN230" s="181">
        <f t="shared" si="157"/>
        <v>0</v>
      </c>
      <c r="CO230" s="181">
        <f t="shared" si="157"/>
        <v>0</v>
      </c>
      <c r="CP230" s="181">
        <f t="shared" si="157"/>
        <v>0</v>
      </c>
      <c r="CQ230" s="79" t="s">
        <v>16555</v>
      </c>
    </row>
    <row r="231" spans="1:95" ht="14.5" outlineLevel="1" x14ac:dyDescent="0.35">
      <c r="A231" s="158"/>
      <c r="B231" s="158" t="s">
        <v>16252</v>
      </c>
      <c r="C231" s="158"/>
      <c r="D231" s="181"/>
      <c r="E231" s="181"/>
      <c r="F231" s="181"/>
      <c r="G231" s="181"/>
      <c r="H231" s="181"/>
      <c r="I231" s="181"/>
      <c r="J231" s="181"/>
      <c r="K231" s="181"/>
      <c r="L231" s="181"/>
      <c r="M231" s="181">
        <f>Forecast_year_without_scheme_PM2.5_emissions*Forecast_year_mask</f>
        <v>0</v>
      </c>
      <c r="N231" s="181">
        <f t="shared" ref="N231:AI231" si="158">Forecast_year_without_scheme_PM2.5_emissions*Forecast_year_mask</f>
        <v>0</v>
      </c>
      <c r="O231" s="181">
        <f t="shared" si="158"/>
        <v>0</v>
      </c>
      <c r="P231" s="181">
        <f t="shared" si="158"/>
        <v>0</v>
      </c>
      <c r="Q231" s="181">
        <f t="shared" si="158"/>
        <v>0</v>
      </c>
      <c r="R231" s="181">
        <f t="shared" si="158"/>
        <v>0</v>
      </c>
      <c r="S231" s="181">
        <f t="shared" si="158"/>
        <v>0</v>
      </c>
      <c r="T231" s="181">
        <f t="shared" si="158"/>
        <v>0</v>
      </c>
      <c r="U231" s="181">
        <f t="shared" si="158"/>
        <v>0</v>
      </c>
      <c r="V231" s="181">
        <f t="shared" si="158"/>
        <v>0</v>
      </c>
      <c r="W231" s="181">
        <f t="shared" si="158"/>
        <v>0</v>
      </c>
      <c r="X231" s="181">
        <f t="shared" si="158"/>
        <v>0</v>
      </c>
      <c r="Y231" s="181">
        <f t="shared" si="158"/>
        <v>0</v>
      </c>
      <c r="Z231" s="181">
        <f t="shared" si="158"/>
        <v>0</v>
      </c>
      <c r="AA231" s="181">
        <f t="shared" si="158"/>
        <v>0</v>
      </c>
      <c r="AB231" s="181">
        <f t="shared" si="158"/>
        <v>0</v>
      </c>
      <c r="AC231" s="181">
        <f t="shared" si="158"/>
        <v>0</v>
      </c>
      <c r="AD231" s="181">
        <f t="shared" si="158"/>
        <v>0</v>
      </c>
      <c r="AE231" s="181">
        <f t="shared" si="158"/>
        <v>0</v>
      </c>
      <c r="AF231" s="181">
        <f t="shared" si="158"/>
        <v>0</v>
      </c>
      <c r="AG231" s="181">
        <f t="shared" si="158"/>
        <v>0</v>
      </c>
      <c r="AH231" s="181">
        <f t="shared" si="158"/>
        <v>0</v>
      </c>
      <c r="AI231" s="181">
        <f t="shared" si="158"/>
        <v>0</v>
      </c>
      <c r="AJ231" s="181">
        <f t="shared" ref="AJ231:BO231" si="159">Forecast_year_without_scheme_PM2.5_emissions*Forecast_year_mask</f>
        <v>0</v>
      </c>
      <c r="AK231" s="181">
        <f t="shared" si="159"/>
        <v>0</v>
      </c>
      <c r="AL231" s="181">
        <f t="shared" si="159"/>
        <v>0</v>
      </c>
      <c r="AM231" s="181">
        <f t="shared" si="159"/>
        <v>0</v>
      </c>
      <c r="AN231" s="181">
        <f t="shared" si="159"/>
        <v>0</v>
      </c>
      <c r="AO231" s="181">
        <f t="shared" si="159"/>
        <v>0</v>
      </c>
      <c r="AP231" s="181">
        <f t="shared" si="159"/>
        <v>0</v>
      </c>
      <c r="AQ231" s="181">
        <f t="shared" si="159"/>
        <v>0</v>
      </c>
      <c r="AR231" s="181">
        <f t="shared" si="159"/>
        <v>0</v>
      </c>
      <c r="AS231" s="181">
        <f t="shared" si="159"/>
        <v>0</v>
      </c>
      <c r="AT231" s="181">
        <f t="shared" si="159"/>
        <v>0</v>
      </c>
      <c r="AU231" s="181">
        <f t="shared" si="159"/>
        <v>0</v>
      </c>
      <c r="AV231" s="181">
        <f t="shared" si="159"/>
        <v>0</v>
      </c>
      <c r="AW231" s="181">
        <f t="shared" si="159"/>
        <v>0</v>
      </c>
      <c r="AX231" s="181">
        <f t="shared" si="159"/>
        <v>0</v>
      </c>
      <c r="AY231" s="181">
        <f t="shared" si="159"/>
        <v>0</v>
      </c>
      <c r="AZ231" s="181">
        <f t="shared" si="159"/>
        <v>0</v>
      </c>
      <c r="BA231" s="181">
        <f t="shared" si="159"/>
        <v>0</v>
      </c>
      <c r="BB231" s="181">
        <f t="shared" si="159"/>
        <v>0</v>
      </c>
      <c r="BC231" s="181">
        <f t="shared" si="159"/>
        <v>0</v>
      </c>
      <c r="BD231" s="181">
        <f t="shared" si="159"/>
        <v>0</v>
      </c>
      <c r="BE231" s="181">
        <f t="shared" si="159"/>
        <v>0</v>
      </c>
      <c r="BF231" s="181">
        <f t="shared" si="159"/>
        <v>0</v>
      </c>
      <c r="BG231" s="181">
        <f t="shared" si="159"/>
        <v>0</v>
      </c>
      <c r="BH231" s="181">
        <f t="shared" si="159"/>
        <v>0</v>
      </c>
      <c r="BI231" s="181">
        <f t="shared" si="159"/>
        <v>0</v>
      </c>
      <c r="BJ231" s="181">
        <f t="shared" si="159"/>
        <v>0</v>
      </c>
      <c r="BK231" s="181">
        <f t="shared" si="159"/>
        <v>0</v>
      </c>
      <c r="BL231" s="181">
        <f t="shared" si="159"/>
        <v>0</v>
      </c>
      <c r="BM231" s="181">
        <f t="shared" si="159"/>
        <v>0</v>
      </c>
      <c r="BN231" s="181">
        <f t="shared" si="159"/>
        <v>0</v>
      </c>
      <c r="BO231" s="181">
        <f t="shared" si="159"/>
        <v>0</v>
      </c>
      <c r="BP231" s="181">
        <f t="shared" ref="BP231:CP231" si="160">Forecast_year_without_scheme_PM2.5_emissions*Forecast_year_mask</f>
        <v>0</v>
      </c>
      <c r="BQ231" s="181">
        <f t="shared" si="160"/>
        <v>0</v>
      </c>
      <c r="BR231" s="181">
        <f t="shared" si="160"/>
        <v>0</v>
      </c>
      <c r="BS231" s="181">
        <f t="shared" si="160"/>
        <v>0</v>
      </c>
      <c r="BT231" s="181">
        <f t="shared" si="160"/>
        <v>0</v>
      </c>
      <c r="BU231" s="181">
        <f t="shared" si="160"/>
        <v>0</v>
      </c>
      <c r="BV231" s="181">
        <f t="shared" si="160"/>
        <v>0</v>
      </c>
      <c r="BW231" s="181">
        <f t="shared" si="160"/>
        <v>0</v>
      </c>
      <c r="BX231" s="181">
        <f t="shared" si="160"/>
        <v>0</v>
      </c>
      <c r="BY231" s="181">
        <f t="shared" si="160"/>
        <v>0</v>
      </c>
      <c r="BZ231" s="181">
        <f t="shared" si="160"/>
        <v>0</v>
      </c>
      <c r="CA231" s="181">
        <f t="shared" si="160"/>
        <v>0</v>
      </c>
      <c r="CB231" s="181">
        <f t="shared" si="160"/>
        <v>0</v>
      </c>
      <c r="CC231" s="181">
        <f t="shared" si="160"/>
        <v>0</v>
      </c>
      <c r="CD231" s="181">
        <f t="shared" si="160"/>
        <v>0</v>
      </c>
      <c r="CE231" s="181">
        <f t="shared" si="160"/>
        <v>0</v>
      </c>
      <c r="CF231" s="181">
        <f t="shared" si="160"/>
        <v>0</v>
      </c>
      <c r="CG231" s="181">
        <f t="shared" si="160"/>
        <v>0</v>
      </c>
      <c r="CH231" s="181">
        <f t="shared" si="160"/>
        <v>0</v>
      </c>
      <c r="CI231" s="181">
        <f t="shared" si="160"/>
        <v>0</v>
      </c>
      <c r="CJ231" s="181">
        <f t="shared" si="160"/>
        <v>0</v>
      </c>
      <c r="CK231" s="181">
        <f t="shared" si="160"/>
        <v>0</v>
      </c>
      <c r="CL231" s="181">
        <f t="shared" si="160"/>
        <v>0</v>
      </c>
      <c r="CM231" s="181">
        <f t="shared" si="160"/>
        <v>0</v>
      </c>
      <c r="CN231" s="181">
        <f t="shared" si="160"/>
        <v>0</v>
      </c>
      <c r="CO231" s="181">
        <f t="shared" si="160"/>
        <v>0</v>
      </c>
      <c r="CP231" s="181">
        <f t="shared" si="160"/>
        <v>0</v>
      </c>
      <c r="CQ231" s="79" t="s">
        <v>16556</v>
      </c>
    </row>
    <row r="232" spans="1:95" ht="14.5" outlineLevel="1" x14ac:dyDescent="0.35">
      <c r="A232" s="158"/>
      <c r="B232" s="158" t="s">
        <v>16410</v>
      </c>
      <c r="C232" s="158"/>
      <c r="D232" s="181"/>
      <c r="E232" s="181"/>
      <c r="F232" s="181"/>
      <c r="G232" s="181"/>
      <c r="H232" s="181"/>
      <c r="I232" s="181"/>
      <c r="J232" s="181"/>
      <c r="K232" s="181"/>
      <c r="L232" s="181"/>
      <c r="M232" s="181">
        <f>(Opening_year_without_scheme_PM2.5_emissions+(Difference_without_scheme_PM2.5_emissions)*(year-Opening_year)/(Interpolation_period_length))*Interpolation_mask</f>
        <v>0</v>
      </c>
      <c r="N232" s="181">
        <f t="shared" ref="N232:AI232" si="161">(Opening_year_without_scheme_PM2.5_emissions+(Difference_without_scheme_PM2.5_emissions)*(year-Opening_year)/(Interpolation_period_length))*Interpolation_mask</f>
        <v>0</v>
      </c>
      <c r="O232" s="181">
        <f t="shared" si="161"/>
        <v>0</v>
      </c>
      <c r="P232" s="181">
        <f t="shared" si="161"/>
        <v>0</v>
      </c>
      <c r="Q232" s="181">
        <f t="shared" si="161"/>
        <v>0</v>
      </c>
      <c r="R232" s="181">
        <f t="shared" si="161"/>
        <v>0</v>
      </c>
      <c r="S232" s="181">
        <f t="shared" si="161"/>
        <v>0</v>
      </c>
      <c r="T232" s="181">
        <f t="shared" si="161"/>
        <v>0</v>
      </c>
      <c r="U232" s="181">
        <f t="shared" si="161"/>
        <v>0</v>
      </c>
      <c r="V232" s="181">
        <f t="shared" si="161"/>
        <v>0</v>
      </c>
      <c r="W232" s="181">
        <f t="shared" si="161"/>
        <v>0</v>
      </c>
      <c r="X232" s="181">
        <f t="shared" si="161"/>
        <v>0</v>
      </c>
      <c r="Y232" s="181">
        <f t="shared" si="161"/>
        <v>0</v>
      </c>
      <c r="Z232" s="181">
        <f t="shared" si="161"/>
        <v>0</v>
      </c>
      <c r="AA232" s="181">
        <f t="shared" si="161"/>
        <v>0</v>
      </c>
      <c r="AB232" s="181">
        <f t="shared" si="161"/>
        <v>0</v>
      </c>
      <c r="AC232" s="181">
        <f t="shared" si="161"/>
        <v>0</v>
      </c>
      <c r="AD232" s="181">
        <f t="shared" si="161"/>
        <v>0</v>
      </c>
      <c r="AE232" s="181">
        <f t="shared" si="161"/>
        <v>0</v>
      </c>
      <c r="AF232" s="181">
        <f t="shared" si="161"/>
        <v>0</v>
      </c>
      <c r="AG232" s="181">
        <f t="shared" si="161"/>
        <v>0</v>
      </c>
      <c r="AH232" s="181">
        <f t="shared" si="161"/>
        <v>0</v>
      </c>
      <c r="AI232" s="181">
        <f t="shared" si="161"/>
        <v>0</v>
      </c>
      <c r="AJ232" s="181">
        <f t="shared" ref="AJ232:BO232" si="162">(Opening_year_without_scheme_PM2.5_emissions+(Difference_without_scheme_PM2.5_emissions)*(year-Opening_year)/(Interpolation_period_length))*Interpolation_mask</f>
        <v>0</v>
      </c>
      <c r="AK232" s="181">
        <f t="shared" si="162"/>
        <v>0</v>
      </c>
      <c r="AL232" s="181">
        <f t="shared" si="162"/>
        <v>0</v>
      </c>
      <c r="AM232" s="181">
        <f t="shared" si="162"/>
        <v>0</v>
      </c>
      <c r="AN232" s="181">
        <f t="shared" si="162"/>
        <v>0</v>
      </c>
      <c r="AO232" s="181">
        <f t="shared" si="162"/>
        <v>0</v>
      </c>
      <c r="AP232" s="181">
        <f t="shared" si="162"/>
        <v>0</v>
      </c>
      <c r="AQ232" s="181">
        <f t="shared" si="162"/>
        <v>0</v>
      </c>
      <c r="AR232" s="181">
        <f t="shared" si="162"/>
        <v>0</v>
      </c>
      <c r="AS232" s="181">
        <f t="shared" si="162"/>
        <v>0</v>
      </c>
      <c r="AT232" s="181">
        <f t="shared" si="162"/>
        <v>0</v>
      </c>
      <c r="AU232" s="181">
        <f t="shared" si="162"/>
        <v>0</v>
      </c>
      <c r="AV232" s="181">
        <f t="shared" si="162"/>
        <v>0</v>
      </c>
      <c r="AW232" s="181">
        <f t="shared" si="162"/>
        <v>0</v>
      </c>
      <c r="AX232" s="181">
        <f t="shared" si="162"/>
        <v>0</v>
      </c>
      <c r="AY232" s="181">
        <f t="shared" si="162"/>
        <v>0</v>
      </c>
      <c r="AZ232" s="181">
        <f t="shared" si="162"/>
        <v>0</v>
      </c>
      <c r="BA232" s="181">
        <f t="shared" si="162"/>
        <v>0</v>
      </c>
      <c r="BB232" s="181">
        <f t="shared" si="162"/>
        <v>0</v>
      </c>
      <c r="BC232" s="181">
        <f t="shared" si="162"/>
        <v>0</v>
      </c>
      <c r="BD232" s="181">
        <f t="shared" si="162"/>
        <v>0</v>
      </c>
      <c r="BE232" s="181">
        <f t="shared" si="162"/>
        <v>0</v>
      </c>
      <c r="BF232" s="181">
        <f t="shared" si="162"/>
        <v>0</v>
      </c>
      <c r="BG232" s="181">
        <f t="shared" si="162"/>
        <v>0</v>
      </c>
      <c r="BH232" s="181">
        <f t="shared" si="162"/>
        <v>0</v>
      </c>
      <c r="BI232" s="181">
        <f t="shared" si="162"/>
        <v>0</v>
      </c>
      <c r="BJ232" s="181">
        <f t="shared" si="162"/>
        <v>0</v>
      </c>
      <c r="BK232" s="181">
        <f t="shared" si="162"/>
        <v>0</v>
      </c>
      <c r="BL232" s="181">
        <f t="shared" si="162"/>
        <v>0</v>
      </c>
      <c r="BM232" s="181">
        <f t="shared" si="162"/>
        <v>0</v>
      </c>
      <c r="BN232" s="181">
        <f t="shared" si="162"/>
        <v>0</v>
      </c>
      <c r="BO232" s="181">
        <f t="shared" si="162"/>
        <v>0</v>
      </c>
      <c r="BP232" s="181">
        <f t="shared" ref="BP232:CP232" si="163">(Opening_year_without_scheme_PM2.5_emissions+(Difference_without_scheme_PM2.5_emissions)*(year-Opening_year)/(Interpolation_period_length))*Interpolation_mask</f>
        <v>0</v>
      </c>
      <c r="BQ232" s="181">
        <f t="shared" si="163"/>
        <v>0</v>
      </c>
      <c r="BR232" s="181">
        <f t="shared" si="163"/>
        <v>0</v>
      </c>
      <c r="BS232" s="181">
        <f t="shared" si="163"/>
        <v>0</v>
      </c>
      <c r="BT232" s="181">
        <f t="shared" si="163"/>
        <v>0</v>
      </c>
      <c r="BU232" s="181">
        <f t="shared" si="163"/>
        <v>0</v>
      </c>
      <c r="BV232" s="181">
        <f t="shared" si="163"/>
        <v>0</v>
      </c>
      <c r="BW232" s="181">
        <f t="shared" si="163"/>
        <v>0</v>
      </c>
      <c r="BX232" s="181">
        <f t="shared" si="163"/>
        <v>0</v>
      </c>
      <c r="BY232" s="181">
        <f t="shared" si="163"/>
        <v>0</v>
      </c>
      <c r="BZ232" s="181">
        <f t="shared" si="163"/>
        <v>0</v>
      </c>
      <c r="CA232" s="181">
        <f t="shared" si="163"/>
        <v>0</v>
      </c>
      <c r="CB232" s="181">
        <f t="shared" si="163"/>
        <v>0</v>
      </c>
      <c r="CC232" s="181">
        <f t="shared" si="163"/>
        <v>0</v>
      </c>
      <c r="CD232" s="181">
        <f t="shared" si="163"/>
        <v>0</v>
      </c>
      <c r="CE232" s="181">
        <f t="shared" si="163"/>
        <v>0</v>
      </c>
      <c r="CF232" s="181">
        <f t="shared" si="163"/>
        <v>0</v>
      </c>
      <c r="CG232" s="181">
        <f t="shared" si="163"/>
        <v>0</v>
      </c>
      <c r="CH232" s="181">
        <f t="shared" si="163"/>
        <v>0</v>
      </c>
      <c r="CI232" s="181">
        <f t="shared" si="163"/>
        <v>0</v>
      </c>
      <c r="CJ232" s="181">
        <f t="shared" si="163"/>
        <v>0</v>
      </c>
      <c r="CK232" s="181">
        <f t="shared" si="163"/>
        <v>0</v>
      </c>
      <c r="CL232" s="181">
        <f t="shared" si="163"/>
        <v>0</v>
      </c>
      <c r="CM232" s="181">
        <f t="shared" si="163"/>
        <v>0</v>
      </c>
      <c r="CN232" s="181">
        <f t="shared" si="163"/>
        <v>0</v>
      </c>
      <c r="CO232" s="181">
        <f t="shared" si="163"/>
        <v>0</v>
      </c>
      <c r="CP232" s="181">
        <f t="shared" si="163"/>
        <v>0</v>
      </c>
      <c r="CQ232" s="79" t="s">
        <v>16557</v>
      </c>
    </row>
    <row r="233" spans="1:95" ht="14.5" outlineLevel="1" x14ac:dyDescent="0.35">
      <c r="A233" s="158"/>
      <c r="B233" s="158" t="s">
        <v>16412</v>
      </c>
      <c r="C233" s="158"/>
      <c r="D233" s="181"/>
      <c r="E233" s="181"/>
      <c r="F233" s="181"/>
      <c r="G233" s="181"/>
      <c r="H233" s="181"/>
      <c r="I233" s="181"/>
      <c r="J233" s="181"/>
      <c r="K233" s="181"/>
      <c r="L233" s="181"/>
      <c r="M233" s="181">
        <f>Forecast_year_without_scheme_PM2.5_emissions*Extrapolation_mask</f>
        <v>0</v>
      </c>
      <c r="N233" s="181">
        <f t="shared" ref="N233:AI233" si="164">Forecast_year_without_scheme_PM2.5_emissions*Extrapolation_mask</f>
        <v>0</v>
      </c>
      <c r="O233" s="181">
        <f t="shared" si="164"/>
        <v>0</v>
      </c>
      <c r="P233" s="181">
        <f t="shared" si="164"/>
        <v>0</v>
      </c>
      <c r="Q233" s="181">
        <f t="shared" si="164"/>
        <v>0</v>
      </c>
      <c r="R233" s="181">
        <f t="shared" si="164"/>
        <v>0</v>
      </c>
      <c r="S233" s="181">
        <f t="shared" si="164"/>
        <v>0</v>
      </c>
      <c r="T233" s="181">
        <f t="shared" si="164"/>
        <v>0</v>
      </c>
      <c r="U233" s="181">
        <f t="shared" si="164"/>
        <v>0</v>
      </c>
      <c r="V233" s="181">
        <f t="shared" si="164"/>
        <v>0</v>
      </c>
      <c r="W233" s="181">
        <f t="shared" si="164"/>
        <v>0</v>
      </c>
      <c r="X233" s="181">
        <f t="shared" si="164"/>
        <v>0</v>
      </c>
      <c r="Y233" s="181">
        <f t="shared" si="164"/>
        <v>0</v>
      </c>
      <c r="Z233" s="181">
        <f t="shared" si="164"/>
        <v>0</v>
      </c>
      <c r="AA233" s="181">
        <f t="shared" si="164"/>
        <v>0</v>
      </c>
      <c r="AB233" s="181">
        <f t="shared" si="164"/>
        <v>0</v>
      </c>
      <c r="AC233" s="181">
        <f t="shared" si="164"/>
        <v>0</v>
      </c>
      <c r="AD233" s="181">
        <f t="shared" si="164"/>
        <v>0</v>
      </c>
      <c r="AE233" s="181">
        <f t="shared" si="164"/>
        <v>0</v>
      </c>
      <c r="AF233" s="181">
        <f t="shared" si="164"/>
        <v>0</v>
      </c>
      <c r="AG233" s="181">
        <f t="shared" si="164"/>
        <v>0</v>
      </c>
      <c r="AH233" s="181">
        <f t="shared" si="164"/>
        <v>0</v>
      </c>
      <c r="AI233" s="181">
        <f t="shared" si="164"/>
        <v>0</v>
      </c>
      <c r="AJ233" s="181">
        <f t="shared" ref="AJ233:BO233" si="165">Forecast_year_without_scheme_PM2.5_emissions*Extrapolation_mask</f>
        <v>0</v>
      </c>
      <c r="AK233" s="181">
        <f t="shared" si="165"/>
        <v>0</v>
      </c>
      <c r="AL233" s="181">
        <f t="shared" si="165"/>
        <v>0</v>
      </c>
      <c r="AM233" s="181">
        <f t="shared" si="165"/>
        <v>0</v>
      </c>
      <c r="AN233" s="181">
        <f t="shared" si="165"/>
        <v>0</v>
      </c>
      <c r="AO233" s="181">
        <f t="shared" si="165"/>
        <v>0</v>
      </c>
      <c r="AP233" s="181">
        <f t="shared" si="165"/>
        <v>0</v>
      </c>
      <c r="AQ233" s="181">
        <f t="shared" si="165"/>
        <v>0</v>
      </c>
      <c r="AR233" s="181">
        <f t="shared" si="165"/>
        <v>0</v>
      </c>
      <c r="AS233" s="181">
        <f t="shared" si="165"/>
        <v>0</v>
      </c>
      <c r="AT233" s="181">
        <f t="shared" si="165"/>
        <v>0</v>
      </c>
      <c r="AU233" s="181">
        <f t="shared" si="165"/>
        <v>0</v>
      </c>
      <c r="AV233" s="181">
        <f t="shared" si="165"/>
        <v>0</v>
      </c>
      <c r="AW233" s="181">
        <f t="shared" si="165"/>
        <v>0</v>
      </c>
      <c r="AX233" s="181">
        <f t="shared" si="165"/>
        <v>0</v>
      </c>
      <c r="AY233" s="181">
        <f t="shared" si="165"/>
        <v>0</v>
      </c>
      <c r="AZ233" s="181">
        <f t="shared" si="165"/>
        <v>0</v>
      </c>
      <c r="BA233" s="181">
        <f t="shared" si="165"/>
        <v>0</v>
      </c>
      <c r="BB233" s="181">
        <f t="shared" si="165"/>
        <v>0</v>
      </c>
      <c r="BC233" s="181">
        <f t="shared" si="165"/>
        <v>0</v>
      </c>
      <c r="BD233" s="181">
        <f t="shared" si="165"/>
        <v>0</v>
      </c>
      <c r="BE233" s="181">
        <f t="shared" si="165"/>
        <v>0</v>
      </c>
      <c r="BF233" s="181">
        <f t="shared" si="165"/>
        <v>0</v>
      </c>
      <c r="BG233" s="181">
        <f t="shared" si="165"/>
        <v>0</v>
      </c>
      <c r="BH233" s="181">
        <f t="shared" si="165"/>
        <v>0</v>
      </c>
      <c r="BI233" s="181">
        <f t="shared" si="165"/>
        <v>0</v>
      </c>
      <c r="BJ233" s="181">
        <f t="shared" si="165"/>
        <v>0</v>
      </c>
      <c r="BK233" s="181">
        <f t="shared" si="165"/>
        <v>0</v>
      </c>
      <c r="BL233" s="181">
        <f t="shared" si="165"/>
        <v>0</v>
      </c>
      <c r="BM233" s="181">
        <f t="shared" si="165"/>
        <v>0</v>
      </c>
      <c r="BN233" s="181">
        <f t="shared" si="165"/>
        <v>0</v>
      </c>
      <c r="BO233" s="181">
        <f t="shared" si="165"/>
        <v>0</v>
      </c>
      <c r="BP233" s="181">
        <f t="shared" ref="BP233:CP233" si="166">Forecast_year_without_scheme_PM2.5_emissions*Extrapolation_mask</f>
        <v>0</v>
      </c>
      <c r="BQ233" s="181">
        <f t="shared" si="166"/>
        <v>0</v>
      </c>
      <c r="BR233" s="181">
        <f t="shared" si="166"/>
        <v>0</v>
      </c>
      <c r="BS233" s="181">
        <f t="shared" si="166"/>
        <v>0</v>
      </c>
      <c r="BT233" s="181">
        <f t="shared" si="166"/>
        <v>0</v>
      </c>
      <c r="BU233" s="181">
        <f t="shared" si="166"/>
        <v>0</v>
      </c>
      <c r="BV233" s="181">
        <f t="shared" si="166"/>
        <v>0</v>
      </c>
      <c r="BW233" s="181">
        <f t="shared" si="166"/>
        <v>0</v>
      </c>
      <c r="BX233" s="181">
        <f t="shared" si="166"/>
        <v>0</v>
      </c>
      <c r="BY233" s="181">
        <f t="shared" si="166"/>
        <v>0</v>
      </c>
      <c r="BZ233" s="181">
        <f t="shared" si="166"/>
        <v>0</v>
      </c>
      <c r="CA233" s="181">
        <f t="shared" si="166"/>
        <v>0</v>
      </c>
      <c r="CB233" s="181">
        <f t="shared" si="166"/>
        <v>0</v>
      </c>
      <c r="CC233" s="181">
        <f t="shared" si="166"/>
        <v>0</v>
      </c>
      <c r="CD233" s="181">
        <f t="shared" si="166"/>
        <v>0</v>
      </c>
      <c r="CE233" s="181">
        <f t="shared" si="166"/>
        <v>0</v>
      </c>
      <c r="CF233" s="181">
        <f t="shared" si="166"/>
        <v>0</v>
      </c>
      <c r="CG233" s="181">
        <f t="shared" si="166"/>
        <v>0</v>
      </c>
      <c r="CH233" s="181">
        <f t="shared" si="166"/>
        <v>0</v>
      </c>
      <c r="CI233" s="181">
        <f t="shared" si="166"/>
        <v>0</v>
      </c>
      <c r="CJ233" s="181">
        <f t="shared" si="166"/>
        <v>0</v>
      </c>
      <c r="CK233" s="181">
        <f t="shared" si="166"/>
        <v>0</v>
      </c>
      <c r="CL233" s="181">
        <f t="shared" si="166"/>
        <v>0</v>
      </c>
      <c r="CM233" s="181">
        <f t="shared" si="166"/>
        <v>0</v>
      </c>
      <c r="CN233" s="181">
        <f t="shared" si="166"/>
        <v>0</v>
      </c>
      <c r="CO233" s="181">
        <f t="shared" si="166"/>
        <v>0</v>
      </c>
      <c r="CP233" s="181">
        <f t="shared" si="166"/>
        <v>0</v>
      </c>
      <c r="CQ233" s="79" t="s">
        <v>16558</v>
      </c>
    </row>
    <row r="234" spans="1:95" ht="14.5" outlineLevel="1" x14ac:dyDescent="0.35">
      <c r="A234" s="158"/>
      <c r="B234" s="158" t="s">
        <v>16431</v>
      </c>
      <c r="C234" s="158"/>
      <c r="D234" s="181"/>
      <c r="E234" s="181"/>
      <c r="F234" s="181"/>
      <c r="G234" s="181"/>
      <c r="H234" s="181"/>
      <c r="I234" s="181"/>
      <c r="J234" s="181"/>
      <c r="K234" s="181"/>
      <c r="L234" s="181"/>
      <c r="M234" s="181">
        <f>Opening_year_without_scheme_PM2.5_emissions_mask+Forecast_year_without_scheme_PM2.5_emissions_mask+Interpolation_without_scheme_PM2.5_emissions_mask+Extrapolation_without_scheme_PM2.5_emissions_mask</f>
        <v>0</v>
      </c>
      <c r="N234" s="181">
        <f t="shared" ref="N234:AI234" si="167">Opening_year_without_scheme_PM2.5_emissions_mask+Forecast_year_without_scheme_PM2.5_emissions_mask+Interpolation_without_scheme_PM2.5_emissions_mask+Extrapolation_without_scheme_PM2.5_emissions_mask</f>
        <v>0</v>
      </c>
      <c r="O234" s="181">
        <f t="shared" si="167"/>
        <v>0</v>
      </c>
      <c r="P234" s="181">
        <f t="shared" si="167"/>
        <v>0</v>
      </c>
      <c r="Q234" s="181">
        <f t="shared" si="167"/>
        <v>0</v>
      </c>
      <c r="R234" s="181">
        <f t="shared" si="167"/>
        <v>0</v>
      </c>
      <c r="S234" s="181">
        <f t="shared" si="167"/>
        <v>0</v>
      </c>
      <c r="T234" s="181">
        <f t="shared" si="167"/>
        <v>0</v>
      </c>
      <c r="U234" s="181">
        <f t="shared" si="167"/>
        <v>0</v>
      </c>
      <c r="V234" s="181">
        <f t="shared" si="167"/>
        <v>0</v>
      </c>
      <c r="W234" s="181">
        <f t="shared" si="167"/>
        <v>0</v>
      </c>
      <c r="X234" s="181">
        <f t="shared" si="167"/>
        <v>0</v>
      </c>
      <c r="Y234" s="181">
        <f t="shared" si="167"/>
        <v>0</v>
      </c>
      <c r="Z234" s="181">
        <f t="shared" si="167"/>
        <v>0</v>
      </c>
      <c r="AA234" s="181">
        <f t="shared" si="167"/>
        <v>0</v>
      </c>
      <c r="AB234" s="181">
        <f t="shared" si="167"/>
        <v>0</v>
      </c>
      <c r="AC234" s="181">
        <f t="shared" si="167"/>
        <v>0</v>
      </c>
      <c r="AD234" s="181">
        <f t="shared" si="167"/>
        <v>0</v>
      </c>
      <c r="AE234" s="181">
        <f t="shared" si="167"/>
        <v>0</v>
      </c>
      <c r="AF234" s="181">
        <f t="shared" si="167"/>
        <v>0</v>
      </c>
      <c r="AG234" s="181">
        <f t="shared" si="167"/>
        <v>0</v>
      </c>
      <c r="AH234" s="181">
        <f t="shared" si="167"/>
        <v>0</v>
      </c>
      <c r="AI234" s="181">
        <f t="shared" si="167"/>
        <v>0</v>
      </c>
      <c r="AJ234" s="181">
        <f t="shared" ref="AJ234:BO234" si="168">Opening_year_without_scheme_PM2.5_emissions_mask+Forecast_year_without_scheme_PM2.5_emissions_mask+Interpolation_without_scheme_PM2.5_emissions_mask+Extrapolation_without_scheme_PM2.5_emissions_mask</f>
        <v>0</v>
      </c>
      <c r="AK234" s="181">
        <f t="shared" si="168"/>
        <v>0</v>
      </c>
      <c r="AL234" s="181">
        <f t="shared" si="168"/>
        <v>0</v>
      </c>
      <c r="AM234" s="181">
        <f t="shared" si="168"/>
        <v>0</v>
      </c>
      <c r="AN234" s="181">
        <f t="shared" si="168"/>
        <v>0</v>
      </c>
      <c r="AO234" s="181">
        <f t="shared" si="168"/>
        <v>0</v>
      </c>
      <c r="AP234" s="181">
        <f t="shared" si="168"/>
        <v>0</v>
      </c>
      <c r="AQ234" s="181">
        <f t="shared" si="168"/>
        <v>0</v>
      </c>
      <c r="AR234" s="181">
        <f t="shared" si="168"/>
        <v>0</v>
      </c>
      <c r="AS234" s="181">
        <f t="shared" si="168"/>
        <v>0</v>
      </c>
      <c r="AT234" s="181">
        <f t="shared" si="168"/>
        <v>0</v>
      </c>
      <c r="AU234" s="181">
        <f t="shared" si="168"/>
        <v>0</v>
      </c>
      <c r="AV234" s="181">
        <f t="shared" si="168"/>
        <v>0</v>
      </c>
      <c r="AW234" s="181">
        <f t="shared" si="168"/>
        <v>0</v>
      </c>
      <c r="AX234" s="181">
        <f t="shared" si="168"/>
        <v>0</v>
      </c>
      <c r="AY234" s="181">
        <f t="shared" si="168"/>
        <v>0</v>
      </c>
      <c r="AZ234" s="181">
        <f t="shared" si="168"/>
        <v>0</v>
      </c>
      <c r="BA234" s="181">
        <f t="shared" si="168"/>
        <v>0</v>
      </c>
      <c r="BB234" s="181">
        <f t="shared" si="168"/>
        <v>0</v>
      </c>
      <c r="BC234" s="181">
        <f t="shared" si="168"/>
        <v>0</v>
      </c>
      <c r="BD234" s="181">
        <f t="shared" si="168"/>
        <v>0</v>
      </c>
      <c r="BE234" s="181">
        <f t="shared" si="168"/>
        <v>0</v>
      </c>
      <c r="BF234" s="181">
        <f t="shared" si="168"/>
        <v>0</v>
      </c>
      <c r="BG234" s="181">
        <f t="shared" si="168"/>
        <v>0</v>
      </c>
      <c r="BH234" s="181">
        <f t="shared" si="168"/>
        <v>0</v>
      </c>
      <c r="BI234" s="181">
        <f t="shared" si="168"/>
        <v>0</v>
      </c>
      <c r="BJ234" s="181">
        <f t="shared" si="168"/>
        <v>0</v>
      </c>
      <c r="BK234" s="181">
        <f t="shared" si="168"/>
        <v>0</v>
      </c>
      <c r="BL234" s="181">
        <f t="shared" si="168"/>
        <v>0</v>
      </c>
      <c r="BM234" s="181">
        <f t="shared" si="168"/>
        <v>0</v>
      </c>
      <c r="BN234" s="181">
        <f t="shared" si="168"/>
        <v>0</v>
      </c>
      <c r="BO234" s="181">
        <f t="shared" si="168"/>
        <v>0</v>
      </c>
      <c r="BP234" s="181">
        <f t="shared" ref="BP234:CP234" si="169">Opening_year_without_scheme_PM2.5_emissions_mask+Forecast_year_without_scheme_PM2.5_emissions_mask+Interpolation_without_scheme_PM2.5_emissions_mask+Extrapolation_without_scheme_PM2.5_emissions_mask</f>
        <v>0</v>
      </c>
      <c r="BQ234" s="181">
        <f t="shared" si="169"/>
        <v>0</v>
      </c>
      <c r="BR234" s="181">
        <f t="shared" si="169"/>
        <v>0</v>
      </c>
      <c r="BS234" s="181">
        <f t="shared" si="169"/>
        <v>0</v>
      </c>
      <c r="BT234" s="181">
        <f t="shared" si="169"/>
        <v>0</v>
      </c>
      <c r="BU234" s="181">
        <f t="shared" si="169"/>
        <v>0</v>
      </c>
      <c r="BV234" s="181">
        <f t="shared" si="169"/>
        <v>0</v>
      </c>
      <c r="BW234" s="181">
        <f t="shared" si="169"/>
        <v>0</v>
      </c>
      <c r="BX234" s="181">
        <f t="shared" si="169"/>
        <v>0</v>
      </c>
      <c r="BY234" s="181">
        <f t="shared" si="169"/>
        <v>0</v>
      </c>
      <c r="BZ234" s="181">
        <f t="shared" si="169"/>
        <v>0</v>
      </c>
      <c r="CA234" s="181">
        <f t="shared" si="169"/>
        <v>0</v>
      </c>
      <c r="CB234" s="181">
        <f t="shared" si="169"/>
        <v>0</v>
      </c>
      <c r="CC234" s="181">
        <f t="shared" si="169"/>
        <v>0</v>
      </c>
      <c r="CD234" s="181">
        <f t="shared" si="169"/>
        <v>0</v>
      </c>
      <c r="CE234" s="181">
        <f t="shared" si="169"/>
        <v>0</v>
      </c>
      <c r="CF234" s="181">
        <f t="shared" si="169"/>
        <v>0</v>
      </c>
      <c r="CG234" s="181">
        <f t="shared" si="169"/>
        <v>0</v>
      </c>
      <c r="CH234" s="181">
        <f t="shared" si="169"/>
        <v>0</v>
      </c>
      <c r="CI234" s="181">
        <f t="shared" si="169"/>
        <v>0</v>
      </c>
      <c r="CJ234" s="181">
        <f t="shared" si="169"/>
        <v>0</v>
      </c>
      <c r="CK234" s="181">
        <f t="shared" si="169"/>
        <v>0</v>
      </c>
      <c r="CL234" s="181">
        <f t="shared" si="169"/>
        <v>0</v>
      </c>
      <c r="CM234" s="181">
        <f t="shared" si="169"/>
        <v>0</v>
      </c>
      <c r="CN234" s="181">
        <f t="shared" si="169"/>
        <v>0</v>
      </c>
      <c r="CO234" s="181">
        <f t="shared" si="169"/>
        <v>0</v>
      </c>
      <c r="CP234" s="181">
        <f t="shared" si="169"/>
        <v>0</v>
      </c>
      <c r="CQ234" s="79" t="s">
        <v>16559</v>
      </c>
    </row>
    <row r="235" spans="1:95" ht="14" outlineLevel="1" x14ac:dyDescent="0.3">
      <c r="A235" s="158"/>
      <c r="B235" s="158"/>
      <c r="C235" s="158"/>
      <c r="D235" s="158"/>
      <c r="E235" s="158"/>
      <c r="F235" s="158"/>
      <c r="G235" s="158"/>
      <c r="H235" s="158"/>
      <c r="I235" s="158"/>
      <c r="J235" s="158"/>
      <c r="K235" s="158"/>
      <c r="L235" s="158"/>
      <c r="M235" s="158"/>
      <c r="N235" s="158"/>
      <c r="O235" s="158"/>
      <c r="P235" s="158"/>
      <c r="Q235" s="158"/>
      <c r="R235" s="158"/>
      <c r="S235" s="158"/>
      <c r="T235" s="158"/>
      <c r="U235" s="158"/>
      <c r="V235" s="158"/>
      <c r="W235" s="158"/>
      <c r="X235" s="158"/>
      <c r="Y235" s="158"/>
      <c r="Z235" s="158"/>
      <c r="AA235" s="158"/>
      <c r="AB235" s="158"/>
      <c r="AC235" s="158"/>
      <c r="AD235" s="158"/>
      <c r="AE235" s="158"/>
      <c r="AF235" s="158"/>
      <c r="AG235" s="158"/>
      <c r="AH235" s="158"/>
      <c r="AI235" s="158"/>
      <c r="AJ235" s="158"/>
      <c r="AK235" s="158"/>
      <c r="AL235" s="158"/>
      <c r="AM235" s="158"/>
      <c r="AN235" s="158"/>
      <c r="AO235" s="158"/>
      <c r="AP235" s="158"/>
      <c r="AQ235" s="158"/>
      <c r="AR235" s="158"/>
      <c r="AS235" s="158"/>
      <c r="AT235" s="158"/>
      <c r="AU235" s="158"/>
      <c r="AV235" s="158"/>
      <c r="AW235" s="158"/>
      <c r="AX235" s="158"/>
      <c r="AY235" s="158"/>
      <c r="AZ235" s="158"/>
      <c r="BA235" s="158"/>
      <c r="BB235" s="158"/>
      <c r="BC235" s="158"/>
      <c r="BD235" s="158"/>
      <c r="BE235" s="158"/>
      <c r="BF235" s="158"/>
      <c r="BG235" s="158"/>
      <c r="BH235" s="158"/>
      <c r="BI235" s="158"/>
      <c r="BJ235" s="158"/>
      <c r="BK235" s="158"/>
      <c r="BL235" s="158"/>
      <c r="BM235" s="158"/>
      <c r="BN235" s="158"/>
      <c r="BO235" s="158"/>
      <c r="BP235" s="158"/>
      <c r="BQ235" s="158"/>
      <c r="BR235" s="158"/>
      <c r="BS235" s="158"/>
      <c r="BT235" s="158"/>
      <c r="BU235" s="158"/>
      <c r="BV235" s="158"/>
      <c r="BW235" s="158"/>
      <c r="BX235" s="158"/>
      <c r="BY235" s="158"/>
      <c r="BZ235" s="158"/>
      <c r="CA235" s="158"/>
      <c r="CB235" s="158"/>
      <c r="CC235" s="158"/>
      <c r="CD235" s="158"/>
      <c r="CE235" s="158"/>
      <c r="CF235" s="158"/>
      <c r="CG235" s="158"/>
      <c r="CH235" s="158"/>
      <c r="CI235" s="158"/>
      <c r="CJ235" s="158"/>
      <c r="CK235" s="158"/>
      <c r="CL235" s="158"/>
      <c r="CM235" s="158"/>
      <c r="CN235" s="158"/>
      <c r="CO235" s="158"/>
      <c r="CP235" s="158"/>
      <c r="CQ235" s="158"/>
    </row>
    <row r="236" spans="1:95" ht="15.5" outlineLevel="1" x14ac:dyDescent="0.35">
      <c r="A236" s="82"/>
      <c r="B236" s="82" t="s">
        <v>16272</v>
      </c>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2"/>
      <c r="BS236" s="82"/>
      <c r="BT236" s="82"/>
      <c r="BU236" s="82"/>
      <c r="BV236" s="82"/>
      <c r="BW236" s="82"/>
      <c r="BX236" s="82"/>
      <c r="BY236" s="82"/>
      <c r="BZ236" s="82"/>
      <c r="CA236" s="82"/>
      <c r="CB236" s="82"/>
      <c r="CC236" s="82"/>
      <c r="CD236" s="82"/>
      <c r="CE236" s="82"/>
      <c r="CF236" s="82"/>
      <c r="CG236" s="82"/>
      <c r="CH236" s="82"/>
      <c r="CI236" s="82"/>
      <c r="CJ236" s="82"/>
      <c r="CK236" s="82"/>
      <c r="CL236" s="82"/>
      <c r="CM236" s="82"/>
      <c r="CN236" s="82"/>
      <c r="CO236" s="82"/>
      <c r="CP236" s="82"/>
      <c r="CQ236" s="82"/>
    </row>
    <row r="237" spans="1:95" ht="14" outlineLevel="1" x14ac:dyDescent="0.3">
      <c r="A237" s="158"/>
      <c r="B237" s="158"/>
      <c r="C237" s="158"/>
      <c r="D237" s="158"/>
      <c r="E237" s="158"/>
      <c r="F237" s="158"/>
      <c r="G237" s="158"/>
      <c r="H237" s="158"/>
      <c r="I237" s="158"/>
      <c r="J237" s="158"/>
      <c r="K237" s="158"/>
      <c r="L237" s="158"/>
      <c r="M237" s="158"/>
      <c r="N237" s="158"/>
      <c r="O237" s="158"/>
      <c r="P237" s="158"/>
      <c r="Q237" s="158"/>
      <c r="R237" s="158"/>
      <c r="S237" s="158"/>
      <c r="T237" s="158"/>
      <c r="U237" s="158"/>
      <c r="V237" s="158"/>
      <c r="W237" s="158"/>
      <c r="X237" s="158"/>
      <c r="Y237" s="158"/>
      <c r="Z237" s="158"/>
      <c r="AA237" s="158"/>
      <c r="AB237" s="158"/>
      <c r="AC237" s="158"/>
      <c r="AD237" s="158"/>
      <c r="AE237" s="158"/>
      <c r="AF237" s="158"/>
      <c r="AG237" s="158"/>
      <c r="AH237" s="158"/>
      <c r="AI237" s="158"/>
      <c r="AJ237" s="158"/>
      <c r="AK237" s="158"/>
      <c r="AL237" s="158"/>
      <c r="AM237" s="158"/>
      <c r="AN237" s="158"/>
      <c r="AO237" s="158"/>
      <c r="AP237" s="158"/>
      <c r="AQ237" s="158"/>
      <c r="AR237" s="158"/>
      <c r="AS237" s="158"/>
      <c r="AT237" s="158"/>
      <c r="AU237" s="158"/>
      <c r="AV237" s="158"/>
      <c r="AW237" s="158"/>
      <c r="AX237" s="158"/>
      <c r="AY237" s="158"/>
      <c r="AZ237" s="158"/>
      <c r="BA237" s="158"/>
      <c r="BB237" s="158"/>
      <c r="BC237" s="158"/>
      <c r="BD237" s="158"/>
      <c r="BE237" s="158"/>
      <c r="BF237" s="158"/>
      <c r="BG237" s="158"/>
      <c r="BH237" s="158"/>
      <c r="BI237" s="158"/>
      <c r="BJ237" s="158"/>
      <c r="BK237" s="158"/>
      <c r="BL237" s="158"/>
      <c r="BM237" s="158"/>
      <c r="BN237" s="158"/>
      <c r="BO237" s="158"/>
      <c r="BP237" s="158"/>
      <c r="BQ237" s="158"/>
      <c r="BR237" s="158"/>
      <c r="BS237" s="158"/>
      <c r="BT237" s="158"/>
      <c r="BU237" s="158"/>
      <c r="BV237" s="158"/>
      <c r="BW237" s="158"/>
      <c r="BX237" s="158"/>
      <c r="BY237" s="158"/>
      <c r="BZ237" s="158"/>
      <c r="CA237" s="158"/>
      <c r="CB237" s="158"/>
      <c r="CC237" s="158"/>
      <c r="CD237" s="158"/>
      <c r="CE237" s="158"/>
      <c r="CF237" s="158"/>
      <c r="CG237" s="158"/>
      <c r="CH237" s="158"/>
      <c r="CI237" s="158"/>
      <c r="CJ237" s="158"/>
      <c r="CK237" s="158"/>
      <c r="CL237" s="158"/>
      <c r="CM237" s="158"/>
      <c r="CN237" s="158"/>
      <c r="CO237" s="158"/>
      <c r="CP237" s="158"/>
      <c r="CQ237" s="158"/>
    </row>
    <row r="238" spans="1:95" ht="15.5" outlineLevel="1" x14ac:dyDescent="0.35">
      <c r="A238" s="158"/>
      <c r="B238" s="102"/>
      <c r="C238" s="83">
        <f>Opening_year</f>
        <v>2026</v>
      </c>
      <c r="D238" s="158"/>
      <c r="E238" s="158"/>
      <c r="F238" s="158"/>
      <c r="G238" s="158"/>
      <c r="H238" s="158"/>
      <c r="I238" s="158"/>
      <c r="J238" s="158"/>
      <c r="K238" s="158"/>
      <c r="L238" s="158"/>
      <c r="M238" s="158"/>
      <c r="N238" s="158"/>
      <c r="O238" s="158"/>
      <c r="P238" s="158"/>
      <c r="Q238" s="158"/>
      <c r="R238" s="158"/>
      <c r="S238" s="158"/>
      <c r="T238" s="158"/>
      <c r="U238" s="158"/>
      <c r="V238" s="158"/>
      <c r="W238" s="158"/>
      <c r="X238" s="158"/>
      <c r="Y238" s="158"/>
      <c r="Z238" s="158"/>
      <c r="AA238" s="158"/>
      <c r="AB238" s="158"/>
      <c r="AC238" s="158"/>
      <c r="AD238" s="158"/>
      <c r="AE238" s="158"/>
      <c r="AF238" s="158"/>
      <c r="AG238" s="158"/>
      <c r="AH238" s="158"/>
      <c r="AI238" s="158"/>
      <c r="AJ238" s="158"/>
      <c r="AK238" s="158"/>
      <c r="AL238" s="158"/>
      <c r="AM238" s="158"/>
      <c r="AN238" s="158"/>
      <c r="AO238" s="158"/>
      <c r="AP238" s="158"/>
      <c r="AQ238" s="158"/>
      <c r="AR238" s="158"/>
      <c r="AS238" s="158"/>
      <c r="AT238" s="158"/>
      <c r="AU238" s="158"/>
      <c r="AV238" s="158"/>
      <c r="AW238" s="158"/>
      <c r="AX238" s="158"/>
      <c r="AY238" s="158"/>
      <c r="AZ238" s="158"/>
      <c r="BA238" s="158"/>
      <c r="BB238" s="158"/>
      <c r="BC238" s="158"/>
      <c r="BD238" s="158"/>
      <c r="BE238" s="158"/>
      <c r="BF238" s="158"/>
      <c r="BG238" s="158"/>
      <c r="BH238" s="158"/>
      <c r="BI238" s="158"/>
      <c r="BJ238" s="158"/>
      <c r="BK238" s="158"/>
      <c r="BL238" s="158"/>
      <c r="BM238" s="158"/>
      <c r="BN238" s="158"/>
      <c r="BO238" s="158"/>
      <c r="BP238" s="158"/>
      <c r="BQ238" s="158"/>
      <c r="BR238" s="158"/>
      <c r="BS238" s="158"/>
      <c r="BT238" s="158"/>
      <c r="BU238" s="158"/>
      <c r="BV238" s="158"/>
      <c r="BW238" s="158"/>
      <c r="BX238" s="158"/>
      <c r="BY238" s="158"/>
      <c r="BZ238" s="158"/>
      <c r="CA238" s="158"/>
      <c r="CB238" s="158"/>
      <c r="CC238" s="158"/>
      <c r="CD238" s="158"/>
      <c r="CE238" s="158"/>
      <c r="CF238" s="158"/>
      <c r="CG238" s="158"/>
      <c r="CH238" s="158"/>
      <c r="CI238" s="158"/>
      <c r="CJ238" s="158"/>
      <c r="CK238" s="158"/>
      <c r="CL238" s="158"/>
      <c r="CM238" s="158"/>
      <c r="CN238" s="158"/>
      <c r="CO238" s="158"/>
      <c r="CP238" s="158"/>
      <c r="CQ238" s="158"/>
    </row>
    <row r="239" spans="1:95" ht="14.5" outlineLevel="1" x14ac:dyDescent="0.35">
      <c r="A239" s="158"/>
      <c r="B239" s="178" t="s">
        <v>16550</v>
      </c>
      <c r="C239" s="165">
        <f>Opening_year_with_scheme_PM2.5_emissions_in</f>
        <v>0</v>
      </c>
      <c r="D239" s="79" t="s">
        <v>16560</v>
      </c>
      <c r="E239" s="158"/>
      <c r="F239" s="158"/>
      <c r="G239" s="158"/>
      <c r="H239" s="158"/>
      <c r="I239" s="158"/>
      <c r="J239" s="158"/>
      <c r="K239" s="158"/>
      <c r="L239" s="158"/>
      <c r="M239" s="158"/>
      <c r="N239" s="158"/>
      <c r="O239" s="158"/>
      <c r="P239" s="158"/>
      <c r="Q239" s="158"/>
      <c r="R239" s="158"/>
      <c r="S239" s="158"/>
      <c r="T239" s="158"/>
      <c r="U239" s="158"/>
      <c r="V239" s="158"/>
      <c r="W239" s="158"/>
      <c r="X239" s="158"/>
      <c r="Y239" s="158"/>
      <c r="Z239" s="158"/>
      <c r="AA239" s="158"/>
      <c r="AB239" s="158"/>
      <c r="AC239" s="158"/>
      <c r="AD239" s="158"/>
      <c r="AE239" s="158"/>
      <c r="AF239" s="158"/>
      <c r="AG239" s="158"/>
      <c r="AH239" s="158"/>
      <c r="AI239" s="158"/>
      <c r="AJ239" s="158"/>
      <c r="AK239" s="158"/>
      <c r="AL239" s="158"/>
      <c r="AM239" s="158"/>
      <c r="AN239" s="158"/>
      <c r="AO239" s="158"/>
      <c r="AP239" s="158"/>
      <c r="AQ239" s="158"/>
      <c r="AR239" s="158"/>
      <c r="AS239" s="158"/>
      <c r="AT239" s="158"/>
      <c r="AU239" s="158"/>
      <c r="AV239" s="158"/>
      <c r="AW239" s="158"/>
      <c r="AX239" s="158"/>
      <c r="AY239" s="158"/>
      <c r="AZ239" s="158"/>
      <c r="BA239" s="158"/>
      <c r="BB239" s="158"/>
      <c r="BC239" s="158"/>
      <c r="BD239" s="158"/>
      <c r="BE239" s="158"/>
      <c r="BF239" s="158"/>
      <c r="BG239" s="158"/>
      <c r="BH239" s="158"/>
      <c r="BI239" s="158"/>
      <c r="BJ239" s="158"/>
      <c r="BK239" s="158"/>
      <c r="BL239" s="158"/>
      <c r="BM239" s="158"/>
      <c r="BN239" s="158"/>
      <c r="BO239" s="158"/>
      <c r="BP239" s="158"/>
      <c r="BQ239" s="158"/>
      <c r="BR239" s="158"/>
      <c r="BS239" s="158"/>
      <c r="BT239" s="158"/>
      <c r="BU239" s="158"/>
      <c r="BV239" s="158"/>
      <c r="BW239" s="158"/>
      <c r="BX239" s="158"/>
      <c r="BY239" s="158"/>
      <c r="BZ239" s="158"/>
      <c r="CA239" s="158"/>
      <c r="CB239" s="158"/>
      <c r="CC239" s="158"/>
      <c r="CD239" s="158"/>
      <c r="CE239" s="158"/>
      <c r="CF239" s="158"/>
      <c r="CG239" s="158"/>
      <c r="CH239" s="158"/>
      <c r="CI239" s="158"/>
      <c r="CJ239" s="158"/>
      <c r="CK239" s="158"/>
      <c r="CL239" s="158"/>
      <c r="CM239" s="158"/>
      <c r="CN239" s="158"/>
      <c r="CO239" s="158"/>
      <c r="CP239" s="158"/>
      <c r="CQ239" s="158"/>
    </row>
    <row r="240" spans="1:95" ht="15.5" outlineLevel="1" x14ac:dyDescent="0.35">
      <c r="A240" s="158"/>
      <c r="B240" s="102"/>
      <c r="C240" s="102"/>
      <c r="D240" s="102"/>
      <c r="E240" s="158"/>
      <c r="F240" s="158"/>
      <c r="G240" s="158"/>
      <c r="H240" s="158"/>
      <c r="I240" s="158"/>
      <c r="J240" s="158"/>
      <c r="K240" s="158"/>
      <c r="L240" s="158"/>
      <c r="M240" s="158"/>
      <c r="N240" s="158"/>
      <c r="O240" s="158"/>
      <c r="P240" s="158"/>
      <c r="Q240" s="158"/>
      <c r="R240" s="158"/>
      <c r="S240" s="158"/>
      <c r="T240" s="158"/>
      <c r="U240" s="158"/>
      <c r="V240" s="158"/>
      <c r="W240" s="158"/>
      <c r="X240" s="158"/>
      <c r="Y240" s="158"/>
      <c r="Z240" s="158"/>
      <c r="AA240" s="158"/>
      <c r="AB240" s="158"/>
      <c r="AC240" s="158"/>
      <c r="AD240" s="158"/>
      <c r="AE240" s="158"/>
      <c r="AF240" s="158"/>
      <c r="AG240" s="158"/>
      <c r="AH240" s="158"/>
      <c r="AI240" s="158"/>
      <c r="AJ240" s="158"/>
      <c r="AK240" s="158"/>
      <c r="AL240" s="158"/>
      <c r="AM240" s="158"/>
      <c r="AN240" s="158"/>
      <c r="AO240" s="158"/>
      <c r="AP240" s="158"/>
      <c r="AQ240" s="158"/>
      <c r="AR240" s="158"/>
      <c r="AS240" s="158"/>
      <c r="AT240" s="158"/>
      <c r="AU240" s="158"/>
      <c r="AV240" s="158"/>
      <c r="AW240" s="158"/>
      <c r="AX240" s="158"/>
      <c r="AY240" s="158"/>
      <c r="AZ240" s="158"/>
      <c r="BA240" s="158"/>
      <c r="BB240" s="158"/>
      <c r="BC240" s="158"/>
      <c r="BD240" s="158"/>
      <c r="BE240" s="158"/>
      <c r="BF240" s="158"/>
      <c r="BG240" s="158"/>
      <c r="BH240" s="158"/>
      <c r="BI240" s="158"/>
      <c r="BJ240" s="158"/>
      <c r="BK240" s="158"/>
      <c r="BL240" s="158"/>
      <c r="BM240" s="158"/>
      <c r="BN240" s="158"/>
      <c r="BO240" s="158"/>
      <c r="BP240" s="158"/>
      <c r="BQ240" s="158"/>
      <c r="BR240" s="158"/>
      <c r="BS240" s="158"/>
      <c r="BT240" s="158"/>
      <c r="BU240" s="158"/>
      <c r="BV240" s="158"/>
      <c r="BW240" s="158"/>
      <c r="BX240" s="158"/>
      <c r="BY240" s="158"/>
      <c r="BZ240" s="158"/>
      <c r="CA240" s="158"/>
      <c r="CB240" s="158"/>
      <c r="CC240" s="158"/>
      <c r="CD240" s="158"/>
      <c r="CE240" s="158"/>
      <c r="CF240" s="158"/>
      <c r="CG240" s="158"/>
      <c r="CH240" s="158"/>
      <c r="CI240" s="158"/>
      <c r="CJ240" s="158"/>
      <c r="CK240" s="158"/>
      <c r="CL240" s="158"/>
      <c r="CM240" s="158"/>
      <c r="CN240" s="158"/>
      <c r="CO240" s="158"/>
      <c r="CP240" s="158"/>
      <c r="CQ240" s="158"/>
    </row>
    <row r="241" spans="1:95" ht="15.5" outlineLevel="1" x14ac:dyDescent="0.35">
      <c r="A241" s="158"/>
      <c r="B241" s="102"/>
      <c r="C241" s="83">
        <f>Forecast_year</f>
        <v>2040</v>
      </c>
      <c r="D241" s="158"/>
      <c r="E241" s="158"/>
      <c r="F241" s="158"/>
      <c r="G241" s="158"/>
      <c r="H241" s="158"/>
      <c r="I241" s="158"/>
      <c r="J241" s="158"/>
      <c r="K241" s="158"/>
      <c r="L241" s="158"/>
      <c r="M241" s="158"/>
      <c r="N241" s="158"/>
      <c r="O241" s="158"/>
      <c r="P241" s="158"/>
      <c r="Q241" s="158"/>
      <c r="R241" s="158"/>
      <c r="S241" s="158"/>
      <c r="T241" s="158"/>
      <c r="U241" s="158"/>
      <c r="V241" s="158"/>
      <c r="W241" s="158"/>
      <c r="X241" s="158"/>
      <c r="Y241" s="158"/>
      <c r="Z241" s="158"/>
      <c r="AA241" s="158"/>
      <c r="AB241" s="158"/>
      <c r="AC241" s="158"/>
      <c r="AD241" s="158"/>
      <c r="AE241" s="158"/>
      <c r="AF241" s="158"/>
      <c r="AG241" s="158"/>
      <c r="AH241" s="158"/>
      <c r="AI241" s="158"/>
      <c r="AJ241" s="158"/>
      <c r="AK241" s="158"/>
      <c r="AL241" s="158"/>
      <c r="AM241" s="158"/>
      <c r="AN241" s="158"/>
      <c r="AO241" s="158"/>
      <c r="AP241" s="158"/>
      <c r="AQ241" s="158"/>
      <c r="AR241" s="158"/>
      <c r="AS241" s="158"/>
      <c r="AT241" s="158"/>
      <c r="AU241" s="158"/>
      <c r="AV241" s="158"/>
      <c r="AW241" s="158"/>
      <c r="AX241" s="158"/>
      <c r="AY241" s="158"/>
      <c r="AZ241" s="158"/>
      <c r="BA241" s="158"/>
      <c r="BB241" s="158"/>
      <c r="BC241" s="158"/>
      <c r="BD241" s="158"/>
      <c r="BE241" s="158"/>
      <c r="BF241" s="158"/>
      <c r="BG241" s="158"/>
      <c r="BH241" s="158"/>
      <c r="BI241" s="158"/>
      <c r="BJ241" s="158"/>
      <c r="BK241" s="158"/>
      <c r="BL241" s="158"/>
      <c r="BM241" s="158"/>
      <c r="BN241" s="158"/>
      <c r="BO241" s="158"/>
      <c r="BP241" s="158"/>
      <c r="BQ241" s="158"/>
      <c r="BR241" s="158"/>
      <c r="BS241" s="158"/>
      <c r="BT241" s="158"/>
      <c r="BU241" s="158"/>
      <c r="BV241" s="158"/>
      <c r="BW241" s="158"/>
      <c r="BX241" s="158"/>
      <c r="BY241" s="158"/>
      <c r="BZ241" s="158"/>
      <c r="CA241" s="158"/>
      <c r="CB241" s="158"/>
      <c r="CC241" s="158"/>
      <c r="CD241" s="158"/>
      <c r="CE241" s="158"/>
      <c r="CF241" s="158"/>
      <c r="CG241" s="158"/>
      <c r="CH241" s="158"/>
      <c r="CI241" s="158"/>
      <c r="CJ241" s="158"/>
      <c r="CK241" s="158"/>
      <c r="CL241" s="158"/>
      <c r="CM241" s="158"/>
      <c r="CN241" s="158"/>
      <c r="CO241" s="158"/>
      <c r="CP241" s="158"/>
      <c r="CQ241" s="158"/>
    </row>
    <row r="242" spans="1:95" ht="14.5" outlineLevel="1" x14ac:dyDescent="0.35">
      <c r="A242" s="158"/>
      <c r="B242" s="178" t="s">
        <v>16552</v>
      </c>
      <c r="C242" s="165">
        <f>Forecast_year_with_scheme_PM2.5_emissions_in</f>
        <v>0</v>
      </c>
      <c r="D242" s="79" t="s">
        <v>16561</v>
      </c>
      <c r="E242" s="158"/>
      <c r="F242" s="158"/>
      <c r="G242" s="158"/>
      <c r="H242" s="158"/>
      <c r="I242" s="158"/>
      <c r="J242" s="158"/>
      <c r="K242" s="158"/>
      <c r="L242" s="158"/>
      <c r="M242" s="158"/>
      <c r="N242" s="158"/>
      <c r="O242" s="158"/>
      <c r="P242" s="158"/>
      <c r="Q242" s="158"/>
      <c r="R242" s="158"/>
      <c r="S242" s="158"/>
      <c r="T242" s="158"/>
      <c r="U242" s="158"/>
      <c r="V242" s="158"/>
      <c r="W242" s="158"/>
      <c r="X242" s="158"/>
      <c r="Y242" s="158"/>
      <c r="Z242" s="158"/>
      <c r="AA242" s="158"/>
      <c r="AB242" s="158"/>
      <c r="AC242" s="158"/>
      <c r="AD242" s="158"/>
      <c r="AE242" s="158"/>
      <c r="AF242" s="158"/>
      <c r="AG242" s="158"/>
      <c r="AH242" s="158"/>
      <c r="AI242" s="158"/>
      <c r="AJ242" s="158"/>
      <c r="AK242" s="158"/>
      <c r="AL242" s="158"/>
      <c r="AM242" s="158"/>
      <c r="AN242" s="158"/>
      <c r="AO242" s="158"/>
      <c r="AP242" s="158"/>
      <c r="AQ242" s="158"/>
      <c r="AR242" s="158"/>
      <c r="AS242" s="158"/>
      <c r="AT242" s="158"/>
      <c r="AU242" s="158"/>
      <c r="AV242" s="158"/>
      <c r="AW242" s="158"/>
      <c r="AX242" s="158"/>
      <c r="AY242" s="158"/>
      <c r="AZ242" s="158"/>
      <c r="BA242" s="158"/>
      <c r="BB242" s="158"/>
      <c r="BC242" s="158"/>
      <c r="BD242" s="158"/>
      <c r="BE242" s="158"/>
      <c r="BF242" s="158"/>
      <c r="BG242" s="158"/>
      <c r="BH242" s="158"/>
      <c r="BI242" s="158"/>
      <c r="BJ242" s="158"/>
      <c r="BK242" s="158"/>
      <c r="BL242" s="158"/>
      <c r="BM242" s="158"/>
      <c r="BN242" s="158"/>
      <c r="BO242" s="158"/>
      <c r="BP242" s="158"/>
      <c r="BQ242" s="158"/>
      <c r="BR242" s="158"/>
      <c r="BS242" s="158"/>
      <c r="BT242" s="158"/>
      <c r="BU242" s="158"/>
      <c r="BV242" s="158"/>
      <c r="BW242" s="158"/>
      <c r="BX242" s="158"/>
      <c r="BY242" s="158"/>
      <c r="BZ242" s="158"/>
      <c r="CA242" s="158"/>
      <c r="CB242" s="158"/>
      <c r="CC242" s="158"/>
      <c r="CD242" s="158"/>
      <c r="CE242" s="158"/>
      <c r="CF242" s="158"/>
      <c r="CG242" s="158"/>
      <c r="CH242" s="158"/>
      <c r="CI242" s="158"/>
      <c r="CJ242" s="158"/>
      <c r="CK242" s="158"/>
      <c r="CL242" s="158"/>
      <c r="CM242" s="158"/>
      <c r="CN242" s="158"/>
      <c r="CO242" s="158"/>
      <c r="CP242" s="158"/>
      <c r="CQ242" s="158"/>
    </row>
    <row r="243" spans="1:95" ht="15.5" outlineLevel="1" x14ac:dyDescent="0.35">
      <c r="A243" s="158"/>
      <c r="B243" s="102"/>
      <c r="C243" s="102"/>
      <c r="D243" s="102"/>
      <c r="E243" s="158"/>
      <c r="F243" s="158"/>
      <c r="G243" s="158"/>
      <c r="H243" s="158"/>
      <c r="I243" s="158"/>
      <c r="J243" s="158"/>
      <c r="K243" s="158"/>
      <c r="L243" s="158"/>
      <c r="M243" s="158"/>
      <c r="N243" s="158"/>
      <c r="O243" s="158"/>
      <c r="P243" s="158"/>
      <c r="Q243" s="158"/>
      <c r="R243" s="158"/>
      <c r="S243" s="158"/>
      <c r="T243" s="158"/>
      <c r="U243" s="158"/>
      <c r="V243" s="158"/>
      <c r="W243" s="158"/>
      <c r="X243" s="158"/>
      <c r="Y243" s="158"/>
      <c r="Z243" s="158"/>
      <c r="AA243" s="158"/>
      <c r="AB243" s="158"/>
      <c r="AC243" s="158"/>
      <c r="AD243" s="158"/>
      <c r="AE243" s="158"/>
      <c r="AF243" s="158"/>
      <c r="AG243" s="158"/>
      <c r="AH243" s="158"/>
      <c r="AI243" s="158"/>
      <c r="AJ243" s="158"/>
      <c r="AK243" s="158"/>
      <c r="AL243" s="158"/>
      <c r="AM243" s="158"/>
      <c r="AN243" s="158"/>
      <c r="AO243" s="158"/>
      <c r="AP243" s="158"/>
      <c r="AQ243" s="158"/>
      <c r="AR243" s="158"/>
      <c r="AS243" s="158"/>
      <c r="AT243" s="158"/>
      <c r="AU243" s="158"/>
      <c r="AV243" s="158"/>
      <c r="AW243" s="158"/>
      <c r="AX243" s="158"/>
      <c r="AY243" s="158"/>
      <c r="AZ243" s="158"/>
      <c r="BA243" s="158"/>
      <c r="BB243" s="158"/>
      <c r="BC243" s="158"/>
      <c r="BD243" s="158"/>
      <c r="BE243" s="158"/>
      <c r="BF243" s="158"/>
      <c r="BG243" s="158"/>
      <c r="BH243" s="158"/>
      <c r="BI243" s="158"/>
      <c r="BJ243" s="158"/>
      <c r="BK243" s="158"/>
      <c r="BL243" s="158"/>
      <c r="BM243" s="158"/>
      <c r="BN243" s="158"/>
      <c r="BO243" s="158"/>
      <c r="BP243" s="158"/>
      <c r="BQ243" s="158"/>
      <c r="BR243" s="158"/>
      <c r="BS243" s="158"/>
      <c r="BT243" s="158"/>
      <c r="BU243" s="158"/>
      <c r="BV243" s="158"/>
      <c r="BW243" s="158"/>
      <c r="BX243" s="158"/>
      <c r="BY243" s="158"/>
      <c r="BZ243" s="158"/>
      <c r="CA243" s="158"/>
      <c r="CB243" s="158"/>
      <c r="CC243" s="158"/>
      <c r="CD243" s="158"/>
      <c r="CE243" s="158"/>
      <c r="CF243" s="158"/>
      <c r="CG243" s="158"/>
      <c r="CH243" s="158"/>
      <c r="CI243" s="158"/>
      <c r="CJ243" s="158"/>
      <c r="CK243" s="158"/>
      <c r="CL243" s="158"/>
      <c r="CM243" s="158"/>
      <c r="CN243" s="158"/>
      <c r="CO243" s="158"/>
      <c r="CP243" s="158"/>
      <c r="CQ243" s="158"/>
    </row>
    <row r="244" spans="1:95" ht="14.5" outlineLevel="1" x14ac:dyDescent="0.35">
      <c r="A244" s="158"/>
      <c r="B244" s="178" t="s">
        <v>16424</v>
      </c>
      <c r="C244" s="178">
        <f>Forecast_year_with_scheme_PM2.5_emissions-Opening_year_with_scheme_PM2.5_emissions</f>
        <v>0</v>
      </c>
      <c r="D244" s="103" t="s">
        <v>16562</v>
      </c>
      <c r="E244" s="158"/>
      <c r="F244" s="158"/>
      <c r="G244" s="158"/>
      <c r="H244" s="158"/>
      <c r="I244" s="158"/>
      <c r="J244" s="158"/>
      <c r="K244" s="158"/>
      <c r="L244" s="158"/>
      <c r="M244" s="158"/>
      <c r="N244" s="158"/>
      <c r="O244" s="158"/>
      <c r="P244" s="158"/>
      <c r="Q244" s="158"/>
      <c r="R244" s="158"/>
      <c r="S244" s="158"/>
      <c r="T244" s="158"/>
      <c r="U244" s="158"/>
      <c r="V244" s="158"/>
      <c r="W244" s="158"/>
      <c r="X244" s="158"/>
      <c r="Y244" s="158"/>
      <c r="Z244" s="158"/>
      <c r="AA244" s="158"/>
      <c r="AB244" s="158"/>
      <c r="AC244" s="158"/>
      <c r="AD244" s="158"/>
      <c r="AE244" s="158"/>
      <c r="AF244" s="158"/>
      <c r="AG244" s="158"/>
      <c r="AH244" s="158"/>
      <c r="AI244" s="158"/>
      <c r="AJ244" s="158"/>
      <c r="AK244" s="158"/>
      <c r="AL244" s="158"/>
      <c r="AM244" s="158"/>
      <c r="AN244" s="158"/>
      <c r="AO244" s="158"/>
      <c r="AP244" s="158"/>
      <c r="AQ244" s="158"/>
      <c r="AR244" s="158"/>
      <c r="AS244" s="158"/>
      <c r="AT244" s="158"/>
      <c r="AU244" s="158"/>
      <c r="AV244" s="158"/>
      <c r="AW244" s="158"/>
      <c r="AX244" s="158"/>
      <c r="AY244" s="158"/>
      <c r="AZ244" s="158"/>
      <c r="BA244" s="158"/>
      <c r="BB244" s="158"/>
      <c r="BC244" s="158"/>
      <c r="BD244" s="158"/>
      <c r="BE244" s="158"/>
      <c r="BF244" s="158"/>
      <c r="BG244" s="158"/>
      <c r="BH244" s="158"/>
      <c r="BI244" s="158"/>
      <c r="BJ244" s="158"/>
      <c r="BK244" s="158"/>
      <c r="BL244" s="158"/>
      <c r="BM244" s="158"/>
      <c r="BN244" s="158"/>
      <c r="BO244" s="158"/>
      <c r="BP244" s="158"/>
      <c r="BQ244" s="158"/>
      <c r="BR244" s="158"/>
      <c r="BS244" s="158"/>
      <c r="BT244" s="158"/>
      <c r="BU244" s="158"/>
      <c r="BV244" s="158"/>
      <c r="BW244" s="158"/>
      <c r="BX244" s="158"/>
      <c r="BY244" s="158"/>
      <c r="BZ244" s="158"/>
      <c r="CA244" s="158"/>
      <c r="CB244" s="158"/>
      <c r="CC244" s="158"/>
      <c r="CD244" s="158"/>
      <c r="CE244" s="158"/>
      <c r="CF244" s="158"/>
      <c r="CG244" s="158"/>
      <c r="CH244" s="158"/>
      <c r="CI244" s="158"/>
      <c r="CJ244" s="158"/>
      <c r="CK244" s="158"/>
      <c r="CL244" s="158"/>
      <c r="CM244" s="158"/>
      <c r="CN244" s="158"/>
      <c r="CO244" s="158"/>
      <c r="CP244" s="158"/>
      <c r="CQ244" s="158"/>
    </row>
    <row r="245" spans="1:95" ht="14" outlineLevel="1" x14ac:dyDescent="0.3">
      <c r="A245" s="158"/>
      <c r="B245" s="158"/>
      <c r="C245" s="158"/>
      <c r="D245" s="158"/>
      <c r="E245" s="158"/>
      <c r="F245" s="158"/>
      <c r="G245" s="158"/>
      <c r="H245" s="158"/>
      <c r="I245" s="158"/>
      <c r="J245" s="158"/>
      <c r="K245" s="158"/>
      <c r="L245" s="158"/>
      <c r="M245" s="158"/>
      <c r="N245" s="158"/>
      <c r="O245" s="158"/>
      <c r="P245" s="158"/>
      <c r="Q245" s="158"/>
      <c r="R245" s="158"/>
      <c r="S245" s="158"/>
      <c r="T245" s="158"/>
      <c r="U245" s="158"/>
      <c r="V245" s="158"/>
      <c r="W245" s="158"/>
      <c r="X245" s="158"/>
      <c r="Y245" s="158"/>
      <c r="Z245" s="158"/>
      <c r="AA245" s="158"/>
      <c r="AB245" s="158"/>
      <c r="AC245" s="158"/>
      <c r="AD245" s="158"/>
      <c r="AE245" s="158"/>
      <c r="AF245" s="158"/>
      <c r="AG245" s="158"/>
      <c r="AH245" s="158"/>
      <c r="AI245" s="158"/>
      <c r="AJ245" s="158"/>
      <c r="AK245" s="158"/>
      <c r="AL245" s="158"/>
      <c r="AM245" s="158"/>
      <c r="AN245" s="158"/>
      <c r="AO245" s="158"/>
      <c r="AP245" s="158"/>
      <c r="AQ245" s="158"/>
      <c r="AR245" s="158"/>
      <c r="AS245" s="158"/>
      <c r="AT245" s="158"/>
      <c r="AU245" s="158"/>
      <c r="AV245" s="158"/>
      <c r="AW245" s="158"/>
      <c r="AX245" s="158"/>
      <c r="AY245" s="158"/>
      <c r="AZ245" s="158"/>
      <c r="BA245" s="158"/>
      <c r="BB245" s="158"/>
      <c r="BC245" s="158"/>
      <c r="BD245" s="158"/>
      <c r="BE245" s="158"/>
      <c r="BF245" s="158"/>
      <c r="BG245" s="158"/>
      <c r="BH245" s="158"/>
      <c r="BI245" s="158"/>
      <c r="BJ245" s="158"/>
      <c r="BK245" s="158"/>
      <c r="BL245" s="158"/>
      <c r="BM245" s="158"/>
      <c r="BN245" s="158"/>
      <c r="BO245" s="158"/>
      <c r="BP245" s="158"/>
      <c r="BQ245" s="158"/>
      <c r="BR245" s="158"/>
      <c r="BS245" s="158"/>
      <c r="BT245" s="158"/>
      <c r="BU245" s="158"/>
      <c r="BV245" s="158"/>
      <c r="BW245" s="158"/>
      <c r="BX245" s="158"/>
      <c r="BY245" s="158"/>
      <c r="BZ245" s="158"/>
      <c r="CA245" s="158"/>
      <c r="CB245" s="158"/>
      <c r="CC245" s="158"/>
      <c r="CD245" s="158"/>
      <c r="CE245" s="158"/>
      <c r="CF245" s="158"/>
      <c r="CG245" s="158"/>
      <c r="CH245" s="158"/>
      <c r="CI245" s="158"/>
      <c r="CJ245" s="158"/>
      <c r="CK245" s="158"/>
      <c r="CL245" s="158"/>
      <c r="CM245" s="158"/>
      <c r="CN245" s="158"/>
      <c r="CO245" s="158"/>
      <c r="CP245" s="158"/>
      <c r="CQ245" s="158"/>
    </row>
    <row r="246" spans="1:95" ht="14.5" outlineLevel="1" x14ac:dyDescent="0.35">
      <c r="A246" s="158"/>
      <c r="B246" s="158" t="s">
        <v>16250</v>
      </c>
      <c r="C246" s="158"/>
      <c r="D246" s="181"/>
      <c r="E246" s="181"/>
      <c r="F246" s="181"/>
      <c r="G246" s="181"/>
      <c r="H246" s="181"/>
      <c r="I246" s="181"/>
      <c r="J246" s="181"/>
      <c r="K246" s="181"/>
      <c r="L246" s="181"/>
      <c r="M246" s="181">
        <f>Opening_year_with_scheme_PM2.5_emissions*Opening_year_mask</f>
        <v>0</v>
      </c>
      <c r="N246" s="181">
        <f t="shared" ref="N246:AI246" si="170">Opening_year_with_scheme_PM2.5_emissions*Opening_year_mask</f>
        <v>0</v>
      </c>
      <c r="O246" s="181">
        <f t="shared" si="170"/>
        <v>0</v>
      </c>
      <c r="P246" s="181">
        <f t="shared" si="170"/>
        <v>0</v>
      </c>
      <c r="Q246" s="181">
        <f t="shared" si="170"/>
        <v>0</v>
      </c>
      <c r="R246" s="181">
        <f t="shared" si="170"/>
        <v>0</v>
      </c>
      <c r="S246" s="181">
        <f t="shared" si="170"/>
        <v>0</v>
      </c>
      <c r="T246" s="181">
        <f t="shared" si="170"/>
        <v>0</v>
      </c>
      <c r="U246" s="181">
        <f t="shared" si="170"/>
        <v>0</v>
      </c>
      <c r="V246" s="181">
        <f t="shared" si="170"/>
        <v>0</v>
      </c>
      <c r="W246" s="181">
        <f t="shared" si="170"/>
        <v>0</v>
      </c>
      <c r="X246" s="181">
        <f t="shared" si="170"/>
        <v>0</v>
      </c>
      <c r="Y246" s="181">
        <f t="shared" si="170"/>
        <v>0</v>
      </c>
      <c r="Z246" s="181">
        <f t="shared" si="170"/>
        <v>0</v>
      </c>
      <c r="AA246" s="181">
        <f t="shared" si="170"/>
        <v>0</v>
      </c>
      <c r="AB246" s="181">
        <f t="shared" si="170"/>
        <v>0</v>
      </c>
      <c r="AC246" s="181">
        <f t="shared" si="170"/>
        <v>0</v>
      </c>
      <c r="AD246" s="181">
        <f t="shared" si="170"/>
        <v>0</v>
      </c>
      <c r="AE246" s="181">
        <f t="shared" si="170"/>
        <v>0</v>
      </c>
      <c r="AF246" s="181">
        <f t="shared" si="170"/>
        <v>0</v>
      </c>
      <c r="AG246" s="181">
        <f t="shared" si="170"/>
        <v>0</v>
      </c>
      <c r="AH246" s="181">
        <f t="shared" si="170"/>
        <v>0</v>
      </c>
      <c r="AI246" s="181">
        <f t="shared" si="170"/>
        <v>0</v>
      </c>
      <c r="AJ246" s="181">
        <f t="shared" ref="AJ246:BO246" si="171">Opening_year_with_scheme_PM2.5_emissions*Opening_year_mask</f>
        <v>0</v>
      </c>
      <c r="AK246" s="181">
        <f t="shared" si="171"/>
        <v>0</v>
      </c>
      <c r="AL246" s="181">
        <f t="shared" si="171"/>
        <v>0</v>
      </c>
      <c r="AM246" s="181">
        <f t="shared" si="171"/>
        <v>0</v>
      </c>
      <c r="AN246" s="181">
        <f t="shared" si="171"/>
        <v>0</v>
      </c>
      <c r="AO246" s="181">
        <f t="shared" si="171"/>
        <v>0</v>
      </c>
      <c r="AP246" s="181">
        <f t="shared" si="171"/>
        <v>0</v>
      </c>
      <c r="AQ246" s="181">
        <f t="shared" si="171"/>
        <v>0</v>
      </c>
      <c r="AR246" s="181">
        <f t="shared" si="171"/>
        <v>0</v>
      </c>
      <c r="AS246" s="181">
        <f t="shared" si="171"/>
        <v>0</v>
      </c>
      <c r="AT246" s="181">
        <f t="shared" si="171"/>
        <v>0</v>
      </c>
      <c r="AU246" s="181">
        <f t="shared" si="171"/>
        <v>0</v>
      </c>
      <c r="AV246" s="181">
        <f t="shared" si="171"/>
        <v>0</v>
      </c>
      <c r="AW246" s="181">
        <f t="shared" si="171"/>
        <v>0</v>
      </c>
      <c r="AX246" s="181">
        <f t="shared" si="171"/>
        <v>0</v>
      </c>
      <c r="AY246" s="181">
        <f t="shared" si="171"/>
        <v>0</v>
      </c>
      <c r="AZ246" s="181">
        <f t="shared" si="171"/>
        <v>0</v>
      </c>
      <c r="BA246" s="181">
        <f t="shared" si="171"/>
        <v>0</v>
      </c>
      <c r="BB246" s="181">
        <f t="shared" si="171"/>
        <v>0</v>
      </c>
      <c r="BC246" s="181">
        <f t="shared" si="171"/>
        <v>0</v>
      </c>
      <c r="BD246" s="181">
        <f t="shared" si="171"/>
        <v>0</v>
      </c>
      <c r="BE246" s="181">
        <f t="shared" si="171"/>
        <v>0</v>
      </c>
      <c r="BF246" s="181">
        <f t="shared" si="171"/>
        <v>0</v>
      </c>
      <c r="BG246" s="181">
        <f t="shared" si="171"/>
        <v>0</v>
      </c>
      <c r="BH246" s="181">
        <f t="shared" si="171"/>
        <v>0</v>
      </c>
      <c r="BI246" s="181">
        <f t="shared" si="171"/>
        <v>0</v>
      </c>
      <c r="BJ246" s="181">
        <f t="shared" si="171"/>
        <v>0</v>
      </c>
      <c r="BK246" s="181">
        <f t="shared" si="171"/>
        <v>0</v>
      </c>
      <c r="BL246" s="181">
        <f t="shared" si="171"/>
        <v>0</v>
      </c>
      <c r="BM246" s="181">
        <f t="shared" si="171"/>
        <v>0</v>
      </c>
      <c r="BN246" s="181">
        <f t="shared" si="171"/>
        <v>0</v>
      </c>
      <c r="BO246" s="181">
        <f t="shared" si="171"/>
        <v>0</v>
      </c>
      <c r="BP246" s="181">
        <f t="shared" ref="BP246:CP246" si="172">Opening_year_with_scheme_PM2.5_emissions*Opening_year_mask</f>
        <v>0</v>
      </c>
      <c r="BQ246" s="181">
        <f t="shared" si="172"/>
        <v>0</v>
      </c>
      <c r="BR246" s="181">
        <f t="shared" si="172"/>
        <v>0</v>
      </c>
      <c r="BS246" s="181">
        <f t="shared" si="172"/>
        <v>0</v>
      </c>
      <c r="BT246" s="181">
        <f t="shared" si="172"/>
        <v>0</v>
      </c>
      <c r="BU246" s="181">
        <f t="shared" si="172"/>
        <v>0</v>
      </c>
      <c r="BV246" s="181">
        <f t="shared" si="172"/>
        <v>0</v>
      </c>
      <c r="BW246" s="181">
        <f t="shared" si="172"/>
        <v>0</v>
      </c>
      <c r="BX246" s="181">
        <f t="shared" si="172"/>
        <v>0</v>
      </c>
      <c r="BY246" s="181">
        <f t="shared" si="172"/>
        <v>0</v>
      </c>
      <c r="BZ246" s="181">
        <f t="shared" si="172"/>
        <v>0</v>
      </c>
      <c r="CA246" s="181">
        <f t="shared" si="172"/>
        <v>0</v>
      </c>
      <c r="CB246" s="181">
        <f t="shared" si="172"/>
        <v>0</v>
      </c>
      <c r="CC246" s="181">
        <f t="shared" si="172"/>
        <v>0</v>
      </c>
      <c r="CD246" s="181">
        <f t="shared" si="172"/>
        <v>0</v>
      </c>
      <c r="CE246" s="181">
        <f t="shared" si="172"/>
        <v>0</v>
      </c>
      <c r="CF246" s="181">
        <f t="shared" si="172"/>
        <v>0</v>
      </c>
      <c r="CG246" s="181">
        <f t="shared" si="172"/>
        <v>0</v>
      </c>
      <c r="CH246" s="181">
        <f t="shared" si="172"/>
        <v>0</v>
      </c>
      <c r="CI246" s="181">
        <f t="shared" si="172"/>
        <v>0</v>
      </c>
      <c r="CJ246" s="181">
        <f t="shared" si="172"/>
        <v>0</v>
      </c>
      <c r="CK246" s="181">
        <f t="shared" si="172"/>
        <v>0</v>
      </c>
      <c r="CL246" s="181">
        <f t="shared" si="172"/>
        <v>0</v>
      </c>
      <c r="CM246" s="181">
        <f t="shared" si="172"/>
        <v>0</v>
      </c>
      <c r="CN246" s="181">
        <f t="shared" si="172"/>
        <v>0</v>
      </c>
      <c r="CO246" s="181">
        <f t="shared" si="172"/>
        <v>0</v>
      </c>
      <c r="CP246" s="181">
        <f t="shared" si="172"/>
        <v>0</v>
      </c>
      <c r="CQ246" s="79" t="s">
        <v>16563</v>
      </c>
    </row>
    <row r="247" spans="1:95" ht="14.5" outlineLevel="1" x14ac:dyDescent="0.35">
      <c r="A247" s="158"/>
      <c r="B247" s="158" t="s">
        <v>16252</v>
      </c>
      <c r="C247" s="158"/>
      <c r="D247" s="181"/>
      <c r="E247" s="181"/>
      <c r="F247" s="181"/>
      <c r="G247" s="181"/>
      <c r="H247" s="181"/>
      <c r="I247" s="181"/>
      <c r="J247" s="181"/>
      <c r="K247" s="181"/>
      <c r="L247" s="181"/>
      <c r="M247" s="181">
        <f>Forecast_year_with_scheme_PM2.5_emissions*Forecast_year_mask</f>
        <v>0</v>
      </c>
      <c r="N247" s="181">
        <f t="shared" ref="N247:AI247" si="173">Forecast_year_with_scheme_PM2.5_emissions*Forecast_year_mask</f>
        <v>0</v>
      </c>
      <c r="O247" s="181">
        <f t="shared" si="173"/>
        <v>0</v>
      </c>
      <c r="P247" s="181">
        <f t="shared" si="173"/>
        <v>0</v>
      </c>
      <c r="Q247" s="181">
        <f t="shared" si="173"/>
        <v>0</v>
      </c>
      <c r="R247" s="181">
        <f t="shared" si="173"/>
        <v>0</v>
      </c>
      <c r="S247" s="181">
        <f t="shared" si="173"/>
        <v>0</v>
      </c>
      <c r="T247" s="181">
        <f t="shared" si="173"/>
        <v>0</v>
      </c>
      <c r="U247" s="181">
        <f t="shared" si="173"/>
        <v>0</v>
      </c>
      <c r="V247" s="181">
        <f t="shared" si="173"/>
        <v>0</v>
      </c>
      <c r="W247" s="181">
        <f t="shared" si="173"/>
        <v>0</v>
      </c>
      <c r="X247" s="181">
        <f t="shared" si="173"/>
        <v>0</v>
      </c>
      <c r="Y247" s="181">
        <f t="shared" si="173"/>
        <v>0</v>
      </c>
      <c r="Z247" s="181">
        <f t="shared" si="173"/>
        <v>0</v>
      </c>
      <c r="AA247" s="181">
        <f t="shared" si="173"/>
        <v>0</v>
      </c>
      <c r="AB247" s="181">
        <f t="shared" si="173"/>
        <v>0</v>
      </c>
      <c r="AC247" s="181">
        <f t="shared" si="173"/>
        <v>0</v>
      </c>
      <c r="AD247" s="181">
        <f t="shared" si="173"/>
        <v>0</v>
      </c>
      <c r="AE247" s="181">
        <f t="shared" si="173"/>
        <v>0</v>
      </c>
      <c r="AF247" s="181">
        <f t="shared" si="173"/>
        <v>0</v>
      </c>
      <c r="AG247" s="181">
        <f t="shared" si="173"/>
        <v>0</v>
      </c>
      <c r="AH247" s="181">
        <f t="shared" si="173"/>
        <v>0</v>
      </c>
      <c r="AI247" s="181">
        <f t="shared" si="173"/>
        <v>0</v>
      </c>
      <c r="AJ247" s="181">
        <f t="shared" ref="AJ247:BO247" si="174">Forecast_year_with_scheme_PM2.5_emissions*Forecast_year_mask</f>
        <v>0</v>
      </c>
      <c r="AK247" s="181">
        <f t="shared" si="174"/>
        <v>0</v>
      </c>
      <c r="AL247" s="181">
        <f t="shared" si="174"/>
        <v>0</v>
      </c>
      <c r="AM247" s="181">
        <f t="shared" si="174"/>
        <v>0</v>
      </c>
      <c r="AN247" s="181">
        <f t="shared" si="174"/>
        <v>0</v>
      </c>
      <c r="AO247" s="181">
        <f t="shared" si="174"/>
        <v>0</v>
      </c>
      <c r="AP247" s="181">
        <f t="shared" si="174"/>
        <v>0</v>
      </c>
      <c r="AQ247" s="181">
        <f t="shared" si="174"/>
        <v>0</v>
      </c>
      <c r="AR247" s="181">
        <f t="shared" si="174"/>
        <v>0</v>
      </c>
      <c r="AS247" s="181">
        <f t="shared" si="174"/>
        <v>0</v>
      </c>
      <c r="AT247" s="181">
        <f t="shared" si="174"/>
        <v>0</v>
      </c>
      <c r="AU247" s="181">
        <f t="shared" si="174"/>
        <v>0</v>
      </c>
      <c r="AV247" s="181">
        <f t="shared" si="174"/>
        <v>0</v>
      </c>
      <c r="AW247" s="181">
        <f t="shared" si="174"/>
        <v>0</v>
      </c>
      <c r="AX247" s="181">
        <f t="shared" si="174"/>
        <v>0</v>
      </c>
      <c r="AY247" s="181">
        <f t="shared" si="174"/>
        <v>0</v>
      </c>
      <c r="AZ247" s="181">
        <f t="shared" si="174"/>
        <v>0</v>
      </c>
      <c r="BA247" s="181">
        <f t="shared" si="174"/>
        <v>0</v>
      </c>
      <c r="BB247" s="181">
        <f t="shared" si="174"/>
        <v>0</v>
      </c>
      <c r="BC247" s="181">
        <f t="shared" si="174"/>
        <v>0</v>
      </c>
      <c r="BD247" s="181">
        <f t="shared" si="174"/>
        <v>0</v>
      </c>
      <c r="BE247" s="181">
        <f t="shared" si="174"/>
        <v>0</v>
      </c>
      <c r="BF247" s="181">
        <f t="shared" si="174"/>
        <v>0</v>
      </c>
      <c r="BG247" s="181">
        <f t="shared" si="174"/>
        <v>0</v>
      </c>
      <c r="BH247" s="181">
        <f t="shared" si="174"/>
        <v>0</v>
      </c>
      <c r="BI247" s="181">
        <f t="shared" si="174"/>
        <v>0</v>
      </c>
      <c r="BJ247" s="181">
        <f t="shared" si="174"/>
        <v>0</v>
      </c>
      <c r="BK247" s="181">
        <f t="shared" si="174"/>
        <v>0</v>
      </c>
      <c r="BL247" s="181">
        <f t="shared" si="174"/>
        <v>0</v>
      </c>
      <c r="BM247" s="181">
        <f t="shared" si="174"/>
        <v>0</v>
      </c>
      <c r="BN247" s="181">
        <f t="shared" si="174"/>
        <v>0</v>
      </c>
      <c r="BO247" s="181">
        <f t="shared" si="174"/>
        <v>0</v>
      </c>
      <c r="BP247" s="181">
        <f t="shared" ref="BP247:CP247" si="175">Forecast_year_with_scheme_PM2.5_emissions*Forecast_year_mask</f>
        <v>0</v>
      </c>
      <c r="BQ247" s="181">
        <f t="shared" si="175"/>
        <v>0</v>
      </c>
      <c r="BR247" s="181">
        <f t="shared" si="175"/>
        <v>0</v>
      </c>
      <c r="BS247" s="181">
        <f t="shared" si="175"/>
        <v>0</v>
      </c>
      <c r="BT247" s="181">
        <f t="shared" si="175"/>
        <v>0</v>
      </c>
      <c r="BU247" s="181">
        <f t="shared" si="175"/>
        <v>0</v>
      </c>
      <c r="BV247" s="181">
        <f t="shared" si="175"/>
        <v>0</v>
      </c>
      <c r="BW247" s="181">
        <f t="shared" si="175"/>
        <v>0</v>
      </c>
      <c r="BX247" s="181">
        <f t="shared" si="175"/>
        <v>0</v>
      </c>
      <c r="BY247" s="181">
        <f t="shared" si="175"/>
        <v>0</v>
      </c>
      <c r="BZ247" s="181">
        <f t="shared" si="175"/>
        <v>0</v>
      </c>
      <c r="CA247" s="181">
        <f t="shared" si="175"/>
        <v>0</v>
      </c>
      <c r="CB247" s="181">
        <f t="shared" si="175"/>
        <v>0</v>
      </c>
      <c r="CC247" s="181">
        <f t="shared" si="175"/>
        <v>0</v>
      </c>
      <c r="CD247" s="181">
        <f t="shared" si="175"/>
        <v>0</v>
      </c>
      <c r="CE247" s="181">
        <f t="shared" si="175"/>
        <v>0</v>
      </c>
      <c r="CF247" s="181">
        <f t="shared" si="175"/>
        <v>0</v>
      </c>
      <c r="CG247" s="181">
        <f t="shared" si="175"/>
        <v>0</v>
      </c>
      <c r="CH247" s="181">
        <f t="shared" si="175"/>
        <v>0</v>
      </c>
      <c r="CI247" s="181">
        <f t="shared" si="175"/>
        <v>0</v>
      </c>
      <c r="CJ247" s="181">
        <f t="shared" si="175"/>
        <v>0</v>
      </c>
      <c r="CK247" s="181">
        <f t="shared" si="175"/>
        <v>0</v>
      </c>
      <c r="CL247" s="181">
        <f t="shared" si="175"/>
        <v>0</v>
      </c>
      <c r="CM247" s="181">
        <f t="shared" si="175"/>
        <v>0</v>
      </c>
      <c r="CN247" s="181">
        <f t="shared" si="175"/>
        <v>0</v>
      </c>
      <c r="CO247" s="181">
        <f t="shared" si="175"/>
        <v>0</v>
      </c>
      <c r="CP247" s="181">
        <f t="shared" si="175"/>
        <v>0</v>
      </c>
      <c r="CQ247" s="79" t="s">
        <v>16564</v>
      </c>
    </row>
    <row r="248" spans="1:95" ht="14.5" outlineLevel="1" x14ac:dyDescent="0.35">
      <c r="A248" s="158"/>
      <c r="B248" s="158" t="s">
        <v>16410</v>
      </c>
      <c r="C248" s="158"/>
      <c r="D248" s="181"/>
      <c r="E248" s="181"/>
      <c r="F248" s="181"/>
      <c r="G248" s="181"/>
      <c r="H248" s="181"/>
      <c r="I248" s="181"/>
      <c r="J248" s="181"/>
      <c r="K248" s="181"/>
      <c r="L248" s="181"/>
      <c r="M248" s="181">
        <f>(Opening_year_with_scheme_PM2.5_emissions+(Difference_with_scheme_PM2.5_emissions)*(year-Opening_year)/Interpolation_period_length)*Interpolation_mask</f>
        <v>0</v>
      </c>
      <c r="N248" s="181">
        <f t="shared" ref="N248:AI248" si="176">(Opening_year_with_scheme_PM2.5_emissions+(Difference_with_scheme_PM2.5_emissions)*(year-Opening_year)/Interpolation_period_length)*Interpolation_mask</f>
        <v>0</v>
      </c>
      <c r="O248" s="181">
        <f t="shared" si="176"/>
        <v>0</v>
      </c>
      <c r="P248" s="181">
        <f t="shared" si="176"/>
        <v>0</v>
      </c>
      <c r="Q248" s="181">
        <f t="shared" si="176"/>
        <v>0</v>
      </c>
      <c r="R248" s="181">
        <f t="shared" si="176"/>
        <v>0</v>
      </c>
      <c r="S248" s="181">
        <f t="shared" si="176"/>
        <v>0</v>
      </c>
      <c r="T248" s="181">
        <f t="shared" si="176"/>
        <v>0</v>
      </c>
      <c r="U248" s="181">
        <f t="shared" si="176"/>
        <v>0</v>
      </c>
      <c r="V248" s="181">
        <f t="shared" si="176"/>
        <v>0</v>
      </c>
      <c r="W248" s="181">
        <f t="shared" si="176"/>
        <v>0</v>
      </c>
      <c r="X248" s="181">
        <f t="shared" si="176"/>
        <v>0</v>
      </c>
      <c r="Y248" s="181">
        <f t="shared" si="176"/>
        <v>0</v>
      </c>
      <c r="Z248" s="181">
        <f t="shared" si="176"/>
        <v>0</v>
      </c>
      <c r="AA248" s="181">
        <f t="shared" si="176"/>
        <v>0</v>
      </c>
      <c r="AB248" s="181">
        <f t="shared" si="176"/>
        <v>0</v>
      </c>
      <c r="AC248" s="181">
        <f t="shared" si="176"/>
        <v>0</v>
      </c>
      <c r="AD248" s="181">
        <f t="shared" si="176"/>
        <v>0</v>
      </c>
      <c r="AE248" s="181">
        <f t="shared" si="176"/>
        <v>0</v>
      </c>
      <c r="AF248" s="181">
        <f t="shared" si="176"/>
        <v>0</v>
      </c>
      <c r="AG248" s="181">
        <f t="shared" si="176"/>
        <v>0</v>
      </c>
      <c r="AH248" s="181">
        <f t="shared" si="176"/>
        <v>0</v>
      </c>
      <c r="AI248" s="181">
        <f t="shared" si="176"/>
        <v>0</v>
      </c>
      <c r="AJ248" s="181">
        <f t="shared" ref="AJ248:BO248" si="177">(Opening_year_with_scheme_PM2.5_emissions+(Difference_with_scheme_PM2.5_emissions)*(year-Opening_year)/Interpolation_period_length)*Interpolation_mask</f>
        <v>0</v>
      </c>
      <c r="AK248" s="181">
        <f t="shared" si="177"/>
        <v>0</v>
      </c>
      <c r="AL248" s="181">
        <f t="shared" si="177"/>
        <v>0</v>
      </c>
      <c r="AM248" s="181">
        <f t="shared" si="177"/>
        <v>0</v>
      </c>
      <c r="AN248" s="181">
        <f t="shared" si="177"/>
        <v>0</v>
      </c>
      <c r="AO248" s="181">
        <f t="shared" si="177"/>
        <v>0</v>
      </c>
      <c r="AP248" s="181">
        <f t="shared" si="177"/>
        <v>0</v>
      </c>
      <c r="AQ248" s="181">
        <f t="shared" si="177"/>
        <v>0</v>
      </c>
      <c r="AR248" s="181">
        <f t="shared" si="177"/>
        <v>0</v>
      </c>
      <c r="AS248" s="181">
        <f t="shared" si="177"/>
        <v>0</v>
      </c>
      <c r="AT248" s="181">
        <f t="shared" si="177"/>
        <v>0</v>
      </c>
      <c r="AU248" s="181">
        <f t="shared" si="177"/>
        <v>0</v>
      </c>
      <c r="AV248" s="181">
        <f t="shared" si="177"/>
        <v>0</v>
      </c>
      <c r="AW248" s="181">
        <f t="shared" si="177"/>
        <v>0</v>
      </c>
      <c r="AX248" s="181">
        <f t="shared" si="177"/>
        <v>0</v>
      </c>
      <c r="AY248" s="181">
        <f t="shared" si="177"/>
        <v>0</v>
      </c>
      <c r="AZ248" s="181">
        <f t="shared" si="177"/>
        <v>0</v>
      </c>
      <c r="BA248" s="181">
        <f t="shared" si="177"/>
        <v>0</v>
      </c>
      <c r="BB248" s="181">
        <f t="shared" si="177"/>
        <v>0</v>
      </c>
      <c r="BC248" s="181">
        <f t="shared" si="177"/>
        <v>0</v>
      </c>
      <c r="BD248" s="181">
        <f t="shared" si="177"/>
        <v>0</v>
      </c>
      <c r="BE248" s="181">
        <f t="shared" si="177"/>
        <v>0</v>
      </c>
      <c r="BF248" s="181">
        <f t="shared" si="177"/>
        <v>0</v>
      </c>
      <c r="BG248" s="181">
        <f t="shared" si="177"/>
        <v>0</v>
      </c>
      <c r="BH248" s="181">
        <f t="shared" si="177"/>
        <v>0</v>
      </c>
      <c r="BI248" s="181">
        <f t="shared" si="177"/>
        <v>0</v>
      </c>
      <c r="BJ248" s="181">
        <f t="shared" si="177"/>
        <v>0</v>
      </c>
      <c r="BK248" s="181">
        <f t="shared" si="177"/>
        <v>0</v>
      </c>
      <c r="BL248" s="181">
        <f t="shared" si="177"/>
        <v>0</v>
      </c>
      <c r="BM248" s="181">
        <f t="shared" si="177"/>
        <v>0</v>
      </c>
      <c r="BN248" s="181">
        <f t="shared" si="177"/>
        <v>0</v>
      </c>
      <c r="BO248" s="181">
        <f t="shared" si="177"/>
        <v>0</v>
      </c>
      <c r="BP248" s="181">
        <f t="shared" ref="BP248:CP248" si="178">(Opening_year_with_scheme_PM2.5_emissions+(Difference_with_scheme_PM2.5_emissions)*(year-Opening_year)/Interpolation_period_length)*Interpolation_mask</f>
        <v>0</v>
      </c>
      <c r="BQ248" s="181">
        <f t="shared" si="178"/>
        <v>0</v>
      </c>
      <c r="BR248" s="181">
        <f t="shared" si="178"/>
        <v>0</v>
      </c>
      <c r="BS248" s="181">
        <f t="shared" si="178"/>
        <v>0</v>
      </c>
      <c r="BT248" s="181">
        <f t="shared" si="178"/>
        <v>0</v>
      </c>
      <c r="BU248" s="181">
        <f t="shared" si="178"/>
        <v>0</v>
      </c>
      <c r="BV248" s="181">
        <f t="shared" si="178"/>
        <v>0</v>
      </c>
      <c r="BW248" s="181">
        <f t="shared" si="178"/>
        <v>0</v>
      </c>
      <c r="BX248" s="181">
        <f t="shared" si="178"/>
        <v>0</v>
      </c>
      <c r="BY248" s="181">
        <f t="shared" si="178"/>
        <v>0</v>
      </c>
      <c r="BZ248" s="181">
        <f t="shared" si="178"/>
        <v>0</v>
      </c>
      <c r="CA248" s="181">
        <f t="shared" si="178"/>
        <v>0</v>
      </c>
      <c r="CB248" s="181">
        <f t="shared" si="178"/>
        <v>0</v>
      </c>
      <c r="CC248" s="181">
        <f t="shared" si="178"/>
        <v>0</v>
      </c>
      <c r="CD248" s="181">
        <f t="shared" si="178"/>
        <v>0</v>
      </c>
      <c r="CE248" s="181">
        <f t="shared" si="178"/>
        <v>0</v>
      </c>
      <c r="CF248" s="181">
        <f t="shared" si="178"/>
        <v>0</v>
      </c>
      <c r="CG248" s="181">
        <f t="shared" si="178"/>
        <v>0</v>
      </c>
      <c r="CH248" s="181">
        <f t="shared" si="178"/>
        <v>0</v>
      </c>
      <c r="CI248" s="181">
        <f t="shared" si="178"/>
        <v>0</v>
      </c>
      <c r="CJ248" s="181">
        <f t="shared" si="178"/>
        <v>0</v>
      </c>
      <c r="CK248" s="181">
        <f t="shared" si="178"/>
        <v>0</v>
      </c>
      <c r="CL248" s="181">
        <f t="shared" si="178"/>
        <v>0</v>
      </c>
      <c r="CM248" s="181">
        <f t="shared" si="178"/>
        <v>0</v>
      </c>
      <c r="CN248" s="181">
        <f t="shared" si="178"/>
        <v>0</v>
      </c>
      <c r="CO248" s="181">
        <f t="shared" si="178"/>
        <v>0</v>
      </c>
      <c r="CP248" s="181">
        <f t="shared" si="178"/>
        <v>0</v>
      </c>
      <c r="CQ248" s="79" t="s">
        <v>16565</v>
      </c>
    </row>
    <row r="249" spans="1:95" ht="14.5" outlineLevel="1" x14ac:dyDescent="0.35">
      <c r="A249" s="158"/>
      <c r="B249" s="158" t="s">
        <v>16412</v>
      </c>
      <c r="C249" s="158"/>
      <c r="D249" s="181"/>
      <c r="E249" s="181"/>
      <c r="F249" s="181"/>
      <c r="G249" s="181"/>
      <c r="H249" s="181"/>
      <c r="I249" s="181"/>
      <c r="J249" s="181"/>
      <c r="K249" s="181"/>
      <c r="L249" s="181"/>
      <c r="M249" s="181">
        <f>Forecast_year_with_scheme_PM2.5_emissions*Extrapolation_mask</f>
        <v>0</v>
      </c>
      <c r="N249" s="181">
        <f t="shared" ref="N249:AI249" si="179">Forecast_year_with_scheme_PM2.5_emissions*Extrapolation_mask</f>
        <v>0</v>
      </c>
      <c r="O249" s="181">
        <f t="shared" si="179"/>
        <v>0</v>
      </c>
      <c r="P249" s="181">
        <f t="shared" si="179"/>
        <v>0</v>
      </c>
      <c r="Q249" s="181">
        <f t="shared" si="179"/>
        <v>0</v>
      </c>
      <c r="R249" s="181">
        <f t="shared" si="179"/>
        <v>0</v>
      </c>
      <c r="S249" s="181">
        <f t="shared" si="179"/>
        <v>0</v>
      </c>
      <c r="T249" s="181">
        <f t="shared" si="179"/>
        <v>0</v>
      </c>
      <c r="U249" s="181">
        <f t="shared" si="179"/>
        <v>0</v>
      </c>
      <c r="V249" s="181">
        <f t="shared" si="179"/>
        <v>0</v>
      </c>
      <c r="W249" s="181">
        <f t="shared" si="179"/>
        <v>0</v>
      </c>
      <c r="X249" s="181">
        <f t="shared" si="179"/>
        <v>0</v>
      </c>
      <c r="Y249" s="181">
        <f t="shared" si="179"/>
        <v>0</v>
      </c>
      <c r="Z249" s="181">
        <f t="shared" si="179"/>
        <v>0</v>
      </c>
      <c r="AA249" s="181">
        <f t="shared" si="179"/>
        <v>0</v>
      </c>
      <c r="AB249" s="181">
        <f t="shared" si="179"/>
        <v>0</v>
      </c>
      <c r="AC249" s="181">
        <f t="shared" si="179"/>
        <v>0</v>
      </c>
      <c r="AD249" s="181">
        <f t="shared" si="179"/>
        <v>0</v>
      </c>
      <c r="AE249" s="181">
        <f t="shared" si="179"/>
        <v>0</v>
      </c>
      <c r="AF249" s="181">
        <f t="shared" si="179"/>
        <v>0</v>
      </c>
      <c r="AG249" s="181">
        <f t="shared" si="179"/>
        <v>0</v>
      </c>
      <c r="AH249" s="181">
        <f t="shared" si="179"/>
        <v>0</v>
      </c>
      <c r="AI249" s="181">
        <f t="shared" si="179"/>
        <v>0</v>
      </c>
      <c r="AJ249" s="181">
        <f t="shared" ref="AJ249:BO249" si="180">Forecast_year_with_scheme_PM2.5_emissions*Extrapolation_mask</f>
        <v>0</v>
      </c>
      <c r="AK249" s="181">
        <f t="shared" si="180"/>
        <v>0</v>
      </c>
      <c r="AL249" s="181">
        <f t="shared" si="180"/>
        <v>0</v>
      </c>
      <c r="AM249" s="181">
        <f t="shared" si="180"/>
        <v>0</v>
      </c>
      <c r="AN249" s="181">
        <f t="shared" si="180"/>
        <v>0</v>
      </c>
      <c r="AO249" s="181">
        <f t="shared" si="180"/>
        <v>0</v>
      </c>
      <c r="AP249" s="181">
        <f t="shared" si="180"/>
        <v>0</v>
      </c>
      <c r="AQ249" s="181">
        <f t="shared" si="180"/>
        <v>0</v>
      </c>
      <c r="AR249" s="181">
        <f t="shared" si="180"/>
        <v>0</v>
      </c>
      <c r="AS249" s="181">
        <f t="shared" si="180"/>
        <v>0</v>
      </c>
      <c r="AT249" s="181">
        <f t="shared" si="180"/>
        <v>0</v>
      </c>
      <c r="AU249" s="181">
        <f t="shared" si="180"/>
        <v>0</v>
      </c>
      <c r="AV249" s="181">
        <f t="shared" si="180"/>
        <v>0</v>
      </c>
      <c r="AW249" s="181">
        <f t="shared" si="180"/>
        <v>0</v>
      </c>
      <c r="AX249" s="181">
        <f t="shared" si="180"/>
        <v>0</v>
      </c>
      <c r="AY249" s="181">
        <f t="shared" si="180"/>
        <v>0</v>
      </c>
      <c r="AZ249" s="181">
        <f t="shared" si="180"/>
        <v>0</v>
      </c>
      <c r="BA249" s="181">
        <f t="shared" si="180"/>
        <v>0</v>
      </c>
      <c r="BB249" s="181">
        <f t="shared" si="180"/>
        <v>0</v>
      </c>
      <c r="BC249" s="181">
        <f t="shared" si="180"/>
        <v>0</v>
      </c>
      <c r="BD249" s="181">
        <f t="shared" si="180"/>
        <v>0</v>
      </c>
      <c r="BE249" s="181">
        <f t="shared" si="180"/>
        <v>0</v>
      </c>
      <c r="BF249" s="181">
        <f t="shared" si="180"/>
        <v>0</v>
      </c>
      <c r="BG249" s="181">
        <f t="shared" si="180"/>
        <v>0</v>
      </c>
      <c r="BH249" s="181">
        <f t="shared" si="180"/>
        <v>0</v>
      </c>
      <c r="BI249" s="181">
        <f t="shared" si="180"/>
        <v>0</v>
      </c>
      <c r="BJ249" s="181">
        <f t="shared" si="180"/>
        <v>0</v>
      </c>
      <c r="BK249" s="181">
        <f t="shared" si="180"/>
        <v>0</v>
      </c>
      <c r="BL249" s="181">
        <f t="shared" si="180"/>
        <v>0</v>
      </c>
      <c r="BM249" s="181">
        <f t="shared" si="180"/>
        <v>0</v>
      </c>
      <c r="BN249" s="181">
        <f t="shared" si="180"/>
        <v>0</v>
      </c>
      <c r="BO249" s="181">
        <f t="shared" si="180"/>
        <v>0</v>
      </c>
      <c r="BP249" s="181">
        <f t="shared" ref="BP249:CP249" si="181">Forecast_year_with_scheme_PM2.5_emissions*Extrapolation_mask</f>
        <v>0</v>
      </c>
      <c r="BQ249" s="181">
        <f t="shared" si="181"/>
        <v>0</v>
      </c>
      <c r="BR249" s="181">
        <f t="shared" si="181"/>
        <v>0</v>
      </c>
      <c r="BS249" s="181">
        <f t="shared" si="181"/>
        <v>0</v>
      </c>
      <c r="BT249" s="181">
        <f t="shared" si="181"/>
        <v>0</v>
      </c>
      <c r="BU249" s="181">
        <f t="shared" si="181"/>
        <v>0</v>
      </c>
      <c r="BV249" s="181">
        <f t="shared" si="181"/>
        <v>0</v>
      </c>
      <c r="BW249" s="181">
        <f t="shared" si="181"/>
        <v>0</v>
      </c>
      <c r="BX249" s="181">
        <f t="shared" si="181"/>
        <v>0</v>
      </c>
      <c r="BY249" s="181">
        <f t="shared" si="181"/>
        <v>0</v>
      </c>
      <c r="BZ249" s="181">
        <f t="shared" si="181"/>
        <v>0</v>
      </c>
      <c r="CA249" s="181">
        <f t="shared" si="181"/>
        <v>0</v>
      </c>
      <c r="CB249" s="181">
        <f t="shared" si="181"/>
        <v>0</v>
      </c>
      <c r="CC249" s="181">
        <f t="shared" si="181"/>
        <v>0</v>
      </c>
      <c r="CD249" s="181">
        <f t="shared" si="181"/>
        <v>0</v>
      </c>
      <c r="CE249" s="181">
        <f t="shared" si="181"/>
        <v>0</v>
      </c>
      <c r="CF249" s="181">
        <f t="shared" si="181"/>
        <v>0</v>
      </c>
      <c r="CG249" s="181">
        <f t="shared" si="181"/>
        <v>0</v>
      </c>
      <c r="CH249" s="181">
        <f t="shared" si="181"/>
        <v>0</v>
      </c>
      <c r="CI249" s="181">
        <f t="shared" si="181"/>
        <v>0</v>
      </c>
      <c r="CJ249" s="181">
        <f t="shared" si="181"/>
        <v>0</v>
      </c>
      <c r="CK249" s="181">
        <f t="shared" si="181"/>
        <v>0</v>
      </c>
      <c r="CL249" s="181">
        <f t="shared" si="181"/>
        <v>0</v>
      </c>
      <c r="CM249" s="181">
        <f t="shared" si="181"/>
        <v>0</v>
      </c>
      <c r="CN249" s="181">
        <f t="shared" si="181"/>
        <v>0</v>
      </c>
      <c r="CO249" s="181">
        <f t="shared" si="181"/>
        <v>0</v>
      </c>
      <c r="CP249" s="181">
        <f t="shared" si="181"/>
        <v>0</v>
      </c>
      <c r="CQ249" s="79" t="s">
        <v>16566</v>
      </c>
    </row>
    <row r="250" spans="1:95" ht="14.5" outlineLevel="1" x14ac:dyDescent="0.35">
      <c r="A250" s="158"/>
      <c r="B250" s="158" t="s">
        <v>16431</v>
      </c>
      <c r="C250" s="158"/>
      <c r="D250" s="181"/>
      <c r="E250" s="181"/>
      <c r="F250" s="181"/>
      <c r="G250" s="181"/>
      <c r="H250" s="181"/>
      <c r="I250" s="181"/>
      <c r="J250" s="181"/>
      <c r="K250" s="181"/>
      <c r="L250" s="181"/>
      <c r="M250" s="181">
        <f>Opening_year_with_scheme_PM2.5_emissions_mask+Forecast_year_with_scheme_PM2.5_emissions_mask+Interpolation_with_scheme_PM2.5_emissions_mask+Extrapolation_with_scheme_PM2.5_emissions_mask</f>
        <v>0</v>
      </c>
      <c r="N250" s="181">
        <f t="shared" ref="N250:AI250" si="182">Opening_year_with_scheme_PM2.5_emissions_mask+Forecast_year_with_scheme_PM2.5_emissions_mask+Interpolation_with_scheme_PM2.5_emissions_mask+Extrapolation_with_scheme_PM2.5_emissions_mask</f>
        <v>0</v>
      </c>
      <c r="O250" s="181">
        <f t="shared" si="182"/>
        <v>0</v>
      </c>
      <c r="P250" s="181">
        <f t="shared" si="182"/>
        <v>0</v>
      </c>
      <c r="Q250" s="181">
        <f t="shared" si="182"/>
        <v>0</v>
      </c>
      <c r="R250" s="181">
        <f t="shared" si="182"/>
        <v>0</v>
      </c>
      <c r="S250" s="181">
        <f t="shared" si="182"/>
        <v>0</v>
      </c>
      <c r="T250" s="181">
        <f t="shared" si="182"/>
        <v>0</v>
      </c>
      <c r="U250" s="181">
        <f t="shared" si="182"/>
        <v>0</v>
      </c>
      <c r="V250" s="181">
        <f t="shared" si="182"/>
        <v>0</v>
      </c>
      <c r="W250" s="181">
        <f t="shared" si="182"/>
        <v>0</v>
      </c>
      <c r="X250" s="181">
        <f t="shared" si="182"/>
        <v>0</v>
      </c>
      <c r="Y250" s="181">
        <f t="shared" si="182"/>
        <v>0</v>
      </c>
      <c r="Z250" s="181">
        <f t="shared" si="182"/>
        <v>0</v>
      </c>
      <c r="AA250" s="181">
        <f t="shared" si="182"/>
        <v>0</v>
      </c>
      <c r="AB250" s="181">
        <f t="shared" si="182"/>
        <v>0</v>
      </c>
      <c r="AC250" s="181">
        <f t="shared" si="182"/>
        <v>0</v>
      </c>
      <c r="AD250" s="181">
        <f t="shared" si="182"/>
        <v>0</v>
      </c>
      <c r="AE250" s="181">
        <f t="shared" si="182"/>
        <v>0</v>
      </c>
      <c r="AF250" s="181">
        <f t="shared" si="182"/>
        <v>0</v>
      </c>
      <c r="AG250" s="181">
        <f t="shared" si="182"/>
        <v>0</v>
      </c>
      <c r="AH250" s="181">
        <f t="shared" si="182"/>
        <v>0</v>
      </c>
      <c r="AI250" s="181">
        <f t="shared" si="182"/>
        <v>0</v>
      </c>
      <c r="AJ250" s="181">
        <f t="shared" ref="AJ250:BO250" si="183">Opening_year_with_scheme_PM2.5_emissions_mask+Forecast_year_with_scheme_PM2.5_emissions_mask+Interpolation_with_scheme_PM2.5_emissions_mask+Extrapolation_with_scheme_PM2.5_emissions_mask</f>
        <v>0</v>
      </c>
      <c r="AK250" s="181">
        <f t="shared" si="183"/>
        <v>0</v>
      </c>
      <c r="AL250" s="181">
        <f t="shared" si="183"/>
        <v>0</v>
      </c>
      <c r="AM250" s="181">
        <f t="shared" si="183"/>
        <v>0</v>
      </c>
      <c r="AN250" s="181">
        <f t="shared" si="183"/>
        <v>0</v>
      </c>
      <c r="AO250" s="181">
        <f t="shared" si="183"/>
        <v>0</v>
      </c>
      <c r="AP250" s="181">
        <f t="shared" si="183"/>
        <v>0</v>
      </c>
      <c r="AQ250" s="181">
        <f t="shared" si="183"/>
        <v>0</v>
      </c>
      <c r="AR250" s="181">
        <f t="shared" si="183"/>
        <v>0</v>
      </c>
      <c r="AS250" s="181">
        <f t="shared" si="183"/>
        <v>0</v>
      </c>
      <c r="AT250" s="181">
        <f t="shared" si="183"/>
        <v>0</v>
      </c>
      <c r="AU250" s="181">
        <f t="shared" si="183"/>
        <v>0</v>
      </c>
      <c r="AV250" s="181">
        <f t="shared" si="183"/>
        <v>0</v>
      </c>
      <c r="AW250" s="181">
        <f t="shared" si="183"/>
        <v>0</v>
      </c>
      <c r="AX250" s="181">
        <f t="shared" si="183"/>
        <v>0</v>
      </c>
      <c r="AY250" s="181">
        <f t="shared" si="183"/>
        <v>0</v>
      </c>
      <c r="AZ250" s="181">
        <f t="shared" si="183"/>
        <v>0</v>
      </c>
      <c r="BA250" s="181">
        <f t="shared" si="183"/>
        <v>0</v>
      </c>
      <c r="BB250" s="181">
        <f t="shared" si="183"/>
        <v>0</v>
      </c>
      <c r="BC250" s="181">
        <f t="shared" si="183"/>
        <v>0</v>
      </c>
      <c r="BD250" s="181">
        <f t="shared" si="183"/>
        <v>0</v>
      </c>
      <c r="BE250" s="181">
        <f t="shared" si="183"/>
        <v>0</v>
      </c>
      <c r="BF250" s="181">
        <f t="shared" si="183"/>
        <v>0</v>
      </c>
      <c r="BG250" s="181">
        <f t="shared" si="183"/>
        <v>0</v>
      </c>
      <c r="BH250" s="181">
        <f t="shared" si="183"/>
        <v>0</v>
      </c>
      <c r="BI250" s="181">
        <f t="shared" si="183"/>
        <v>0</v>
      </c>
      <c r="BJ250" s="181">
        <f t="shared" si="183"/>
        <v>0</v>
      </c>
      <c r="BK250" s="181">
        <f t="shared" si="183"/>
        <v>0</v>
      </c>
      <c r="BL250" s="181">
        <f t="shared" si="183"/>
        <v>0</v>
      </c>
      <c r="BM250" s="181">
        <f t="shared" si="183"/>
        <v>0</v>
      </c>
      <c r="BN250" s="181">
        <f t="shared" si="183"/>
        <v>0</v>
      </c>
      <c r="BO250" s="181">
        <f t="shared" si="183"/>
        <v>0</v>
      </c>
      <c r="BP250" s="181">
        <f t="shared" ref="BP250:CP250" si="184">Opening_year_with_scheme_PM2.5_emissions_mask+Forecast_year_with_scheme_PM2.5_emissions_mask+Interpolation_with_scheme_PM2.5_emissions_mask+Extrapolation_with_scheme_PM2.5_emissions_mask</f>
        <v>0</v>
      </c>
      <c r="BQ250" s="181">
        <f t="shared" si="184"/>
        <v>0</v>
      </c>
      <c r="BR250" s="181">
        <f t="shared" si="184"/>
        <v>0</v>
      </c>
      <c r="BS250" s="181">
        <f t="shared" si="184"/>
        <v>0</v>
      </c>
      <c r="BT250" s="181">
        <f t="shared" si="184"/>
        <v>0</v>
      </c>
      <c r="BU250" s="181">
        <f t="shared" si="184"/>
        <v>0</v>
      </c>
      <c r="BV250" s="181">
        <f t="shared" si="184"/>
        <v>0</v>
      </c>
      <c r="BW250" s="181">
        <f t="shared" si="184"/>
        <v>0</v>
      </c>
      <c r="BX250" s="181">
        <f t="shared" si="184"/>
        <v>0</v>
      </c>
      <c r="BY250" s="181">
        <f t="shared" si="184"/>
        <v>0</v>
      </c>
      <c r="BZ250" s="181">
        <f t="shared" si="184"/>
        <v>0</v>
      </c>
      <c r="CA250" s="181">
        <f t="shared" si="184"/>
        <v>0</v>
      </c>
      <c r="CB250" s="181">
        <f t="shared" si="184"/>
        <v>0</v>
      </c>
      <c r="CC250" s="181">
        <f t="shared" si="184"/>
        <v>0</v>
      </c>
      <c r="CD250" s="181">
        <f t="shared" si="184"/>
        <v>0</v>
      </c>
      <c r="CE250" s="181">
        <f t="shared" si="184"/>
        <v>0</v>
      </c>
      <c r="CF250" s="181">
        <f t="shared" si="184"/>
        <v>0</v>
      </c>
      <c r="CG250" s="181">
        <f t="shared" si="184"/>
        <v>0</v>
      </c>
      <c r="CH250" s="181">
        <f t="shared" si="184"/>
        <v>0</v>
      </c>
      <c r="CI250" s="181">
        <f t="shared" si="184"/>
        <v>0</v>
      </c>
      <c r="CJ250" s="181">
        <f t="shared" si="184"/>
        <v>0</v>
      </c>
      <c r="CK250" s="181">
        <f t="shared" si="184"/>
        <v>0</v>
      </c>
      <c r="CL250" s="181">
        <f t="shared" si="184"/>
        <v>0</v>
      </c>
      <c r="CM250" s="181">
        <f t="shared" si="184"/>
        <v>0</v>
      </c>
      <c r="CN250" s="181">
        <f t="shared" si="184"/>
        <v>0</v>
      </c>
      <c r="CO250" s="181">
        <f t="shared" si="184"/>
        <v>0</v>
      </c>
      <c r="CP250" s="181">
        <f t="shared" si="184"/>
        <v>0</v>
      </c>
      <c r="CQ250" s="79" t="s">
        <v>16567</v>
      </c>
    </row>
    <row r="251" spans="1:95" ht="14" outlineLevel="1" x14ac:dyDescent="0.3">
      <c r="A251" s="158"/>
      <c r="B251" s="158"/>
      <c r="C251" s="158"/>
      <c r="D251" s="158"/>
      <c r="E251" s="158"/>
      <c r="F251" s="158"/>
      <c r="G251" s="158"/>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8"/>
      <c r="AY251" s="158"/>
      <c r="AZ251" s="158"/>
      <c r="BA251" s="158"/>
      <c r="BB251" s="158"/>
      <c r="BC251" s="158"/>
      <c r="BD251" s="158"/>
      <c r="BE251" s="158"/>
      <c r="BF251" s="158"/>
      <c r="BG251" s="158"/>
      <c r="BH251" s="158"/>
      <c r="BI251" s="158"/>
      <c r="BJ251" s="158"/>
      <c r="BK251" s="158"/>
      <c r="BL251" s="158"/>
      <c r="BM251" s="158"/>
      <c r="BN251" s="158"/>
      <c r="BO251" s="158"/>
      <c r="BP251" s="158"/>
      <c r="BQ251" s="158"/>
      <c r="BR251" s="158"/>
      <c r="BS251" s="158"/>
      <c r="BT251" s="158"/>
      <c r="BU251" s="158"/>
      <c r="BV251" s="158"/>
      <c r="BW251" s="158"/>
      <c r="BX251" s="158"/>
      <c r="BY251" s="158"/>
      <c r="BZ251" s="158"/>
      <c r="CA251" s="158"/>
      <c r="CB251" s="158"/>
      <c r="CC251" s="158"/>
      <c r="CD251" s="158"/>
      <c r="CE251" s="158"/>
      <c r="CF251" s="158"/>
      <c r="CG251" s="158"/>
      <c r="CH251" s="158"/>
      <c r="CI251" s="158"/>
      <c r="CJ251" s="158"/>
      <c r="CK251" s="158"/>
      <c r="CL251" s="158"/>
      <c r="CM251" s="158"/>
      <c r="CN251" s="158"/>
      <c r="CO251" s="158"/>
      <c r="CP251" s="158"/>
      <c r="CQ251" s="158"/>
    </row>
    <row r="252" spans="1:95" ht="15.5" outlineLevel="1" x14ac:dyDescent="0.35">
      <c r="A252" s="90"/>
      <c r="B252" s="90" t="s">
        <v>16568</v>
      </c>
      <c r="C252" s="90"/>
      <c r="D252" s="109"/>
      <c r="E252" s="109"/>
      <c r="F252" s="109"/>
      <c r="G252" s="109"/>
      <c r="H252" s="109"/>
      <c r="I252" s="109"/>
      <c r="J252" s="109"/>
      <c r="K252" s="109"/>
      <c r="L252" s="109"/>
      <c r="M252" s="109">
        <f>Total_with_scheme_PM2.5_emissions-Total_without_scheme_PM2.5_emissions</f>
        <v>0</v>
      </c>
      <c r="N252" s="109">
        <f t="shared" ref="N252:AI252" si="185">Total_with_scheme_PM2.5_emissions-Total_without_scheme_PM2.5_emissions</f>
        <v>0</v>
      </c>
      <c r="O252" s="109">
        <f t="shared" si="185"/>
        <v>0</v>
      </c>
      <c r="P252" s="109">
        <f t="shared" si="185"/>
        <v>0</v>
      </c>
      <c r="Q252" s="109">
        <f t="shared" si="185"/>
        <v>0</v>
      </c>
      <c r="R252" s="109">
        <f t="shared" si="185"/>
        <v>0</v>
      </c>
      <c r="S252" s="109">
        <f t="shared" si="185"/>
        <v>0</v>
      </c>
      <c r="T252" s="109">
        <f t="shared" si="185"/>
        <v>0</v>
      </c>
      <c r="U252" s="109">
        <f t="shared" si="185"/>
        <v>0</v>
      </c>
      <c r="V252" s="109">
        <f t="shared" si="185"/>
        <v>0</v>
      </c>
      <c r="W252" s="109">
        <f t="shared" si="185"/>
        <v>0</v>
      </c>
      <c r="X252" s="109">
        <f t="shared" si="185"/>
        <v>0</v>
      </c>
      <c r="Y252" s="109">
        <f t="shared" si="185"/>
        <v>0</v>
      </c>
      <c r="Z252" s="109">
        <f t="shared" si="185"/>
        <v>0</v>
      </c>
      <c r="AA252" s="109">
        <f t="shared" si="185"/>
        <v>0</v>
      </c>
      <c r="AB252" s="109">
        <f t="shared" si="185"/>
        <v>0</v>
      </c>
      <c r="AC252" s="109">
        <f t="shared" si="185"/>
        <v>0</v>
      </c>
      <c r="AD252" s="109">
        <f t="shared" si="185"/>
        <v>0</v>
      </c>
      <c r="AE252" s="109">
        <f t="shared" si="185"/>
        <v>0</v>
      </c>
      <c r="AF252" s="109">
        <f t="shared" si="185"/>
        <v>0</v>
      </c>
      <c r="AG252" s="109">
        <f t="shared" si="185"/>
        <v>0</v>
      </c>
      <c r="AH252" s="109">
        <f t="shared" si="185"/>
        <v>0</v>
      </c>
      <c r="AI252" s="109">
        <f t="shared" si="185"/>
        <v>0</v>
      </c>
      <c r="AJ252" s="109">
        <f t="shared" ref="AJ252:BO252" si="186">Total_with_scheme_PM2.5_emissions-Total_without_scheme_PM2.5_emissions</f>
        <v>0</v>
      </c>
      <c r="AK252" s="109">
        <f t="shared" si="186"/>
        <v>0</v>
      </c>
      <c r="AL252" s="109">
        <f t="shared" si="186"/>
        <v>0</v>
      </c>
      <c r="AM252" s="109">
        <f t="shared" si="186"/>
        <v>0</v>
      </c>
      <c r="AN252" s="109">
        <f t="shared" si="186"/>
        <v>0</v>
      </c>
      <c r="AO252" s="109">
        <f t="shared" si="186"/>
        <v>0</v>
      </c>
      <c r="AP252" s="109">
        <f t="shared" si="186"/>
        <v>0</v>
      </c>
      <c r="AQ252" s="109">
        <f t="shared" si="186"/>
        <v>0</v>
      </c>
      <c r="AR252" s="109">
        <f t="shared" si="186"/>
        <v>0</v>
      </c>
      <c r="AS252" s="109">
        <f t="shared" si="186"/>
        <v>0</v>
      </c>
      <c r="AT252" s="109">
        <f t="shared" si="186"/>
        <v>0</v>
      </c>
      <c r="AU252" s="109">
        <f t="shared" si="186"/>
        <v>0</v>
      </c>
      <c r="AV252" s="109">
        <f t="shared" si="186"/>
        <v>0</v>
      </c>
      <c r="AW252" s="109">
        <f t="shared" si="186"/>
        <v>0</v>
      </c>
      <c r="AX252" s="109">
        <f t="shared" si="186"/>
        <v>0</v>
      </c>
      <c r="AY252" s="109">
        <f t="shared" si="186"/>
        <v>0</v>
      </c>
      <c r="AZ252" s="109">
        <f t="shared" si="186"/>
        <v>0</v>
      </c>
      <c r="BA252" s="109">
        <f t="shared" si="186"/>
        <v>0</v>
      </c>
      <c r="BB252" s="109">
        <f t="shared" si="186"/>
        <v>0</v>
      </c>
      <c r="BC252" s="109">
        <f t="shared" si="186"/>
        <v>0</v>
      </c>
      <c r="BD252" s="109">
        <f t="shared" si="186"/>
        <v>0</v>
      </c>
      <c r="BE252" s="109">
        <f t="shared" si="186"/>
        <v>0</v>
      </c>
      <c r="BF252" s="109">
        <f t="shared" si="186"/>
        <v>0</v>
      </c>
      <c r="BG252" s="109">
        <f t="shared" si="186"/>
        <v>0</v>
      </c>
      <c r="BH252" s="109">
        <f t="shared" si="186"/>
        <v>0</v>
      </c>
      <c r="BI252" s="109">
        <f t="shared" si="186"/>
        <v>0</v>
      </c>
      <c r="BJ252" s="109">
        <f t="shared" si="186"/>
        <v>0</v>
      </c>
      <c r="BK252" s="109">
        <f t="shared" si="186"/>
        <v>0</v>
      </c>
      <c r="BL252" s="109">
        <f t="shared" si="186"/>
        <v>0</v>
      </c>
      <c r="BM252" s="109">
        <f t="shared" si="186"/>
        <v>0</v>
      </c>
      <c r="BN252" s="109">
        <f t="shared" si="186"/>
        <v>0</v>
      </c>
      <c r="BO252" s="109">
        <f t="shared" si="186"/>
        <v>0</v>
      </c>
      <c r="BP252" s="109">
        <f t="shared" ref="BP252:CP252" si="187">Total_with_scheme_PM2.5_emissions-Total_without_scheme_PM2.5_emissions</f>
        <v>0</v>
      </c>
      <c r="BQ252" s="109">
        <f t="shared" si="187"/>
        <v>0</v>
      </c>
      <c r="BR252" s="109">
        <f t="shared" si="187"/>
        <v>0</v>
      </c>
      <c r="BS252" s="109">
        <f t="shared" si="187"/>
        <v>0</v>
      </c>
      <c r="BT252" s="109">
        <f t="shared" si="187"/>
        <v>0</v>
      </c>
      <c r="BU252" s="109">
        <f t="shared" si="187"/>
        <v>0</v>
      </c>
      <c r="BV252" s="109">
        <f t="shared" si="187"/>
        <v>0</v>
      </c>
      <c r="BW252" s="109">
        <f t="shared" si="187"/>
        <v>0</v>
      </c>
      <c r="BX252" s="109">
        <f t="shared" si="187"/>
        <v>0</v>
      </c>
      <c r="BY252" s="109">
        <f t="shared" si="187"/>
        <v>0</v>
      </c>
      <c r="BZ252" s="109">
        <f t="shared" si="187"/>
        <v>0</v>
      </c>
      <c r="CA252" s="109">
        <f t="shared" si="187"/>
        <v>0</v>
      </c>
      <c r="CB252" s="109">
        <f t="shared" si="187"/>
        <v>0</v>
      </c>
      <c r="CC252" s="109">
        <f t="shared" si="187"/>
        <v>0</v>
      </c>
      <c r="CD252" s="109">
        <f t="shared" si="187"/>
        <v>0</v>
      </c>
      <c r="CE252" s="109">
        <f t="shared" si="187"/>
        <v>0</v>
      </c>
      <c r="CF252" s="109">
        <f t="shared" si="187"/>
        <v>0</v>
      </c>
      <c r="CG252" s="109">
        <f t="shared" si="187"/>
        <v>0</v>
      </c>
      <c r="CH252" s="109">
        <f t="shared" si="187"/>
        <v>0</v>
      </c>
      <c r="CI252" s="109">
        <f t="shared" si="187"/>
        <v>0</v>
      </c>
      <c r="CJ252" s="109">
        <f t="shared" si="187"/>
        <v>0</v>
      </c>
      <c r="CK252" s="109">
        <f t="shared" si="187"/>
        <v>0</v>
      </c>
      <c r="CL252" s="109">
        <f t="shared" si="187"/>
        <v>0</v>
      </c>
      <c r="CM252" s="109">
        <f t="shared" si="187"/>
        <v>0</v>
      </c>
      <c r="CN252" s="109">
        <f t="shared" si="187"/>
        <v>0</v>
      </c>
      <c r="CO252" s="109">
        <f t="shared" si="187"/>
        <v>0</v>
      </c>
      <c r="CP252" s="109">
        <f t="shared" si="187"/>
        <v>0</v>
      </c>
      <c r="CQ252" s="110" t="s">
        <v>16569</v>
      </c>
    </row>
    <row r="253" spans="1:95" ht="15.5" outlineLevel="1" x14ac:dyDescent="0.35">
      <c r="A253" s="108"/>
      <c r="B253" s="108"/>
      <c r="C253" s="108"/>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c r="AH253" s="111"/>
      <c r="AI253" s="111"/>
      <c r="AJ253" s="111"/>
      <c r="AK253" s="111"/>
      <c r="AL253" s="111"/>
      <c r="AM253" s="111"/>
      <c r="AN253" s="111"/>
      <c r="AO253" s="111"/>
      <c r="AP253" s="111"/>
      <c r="AQ253" s="111"/>
      <c r="AR253" s="111"/>
      <c r="AS253" s="111"/>
      <c r="AT253" s="111"/>
      <c r="AU253" s="111"/>
      <c r="AV253" s="111"/>
      <c r="AW253" s="111"/>
      <c r="AX253" s="111"/>
      <c r="AY253" s="111"/>
      <c r="AZ253" s="111"/>
      <c r="BA253" s="111"/>
      <c r="BB253" s="111"/>
      <c r="BC253" s="111"/>
      <c r="BD253" s="111"/>
      <c r="BE253" s="111"/>
      <c r="BF253" s="111"/>
      <c r="BG253" s="111"/>
      <c r="BH253" s="111"/>
      <c r="BI253" s="111"/>
      <c r="BJ253" s="111"/>
      <c r="BK253" s="111"/>
      <c r="BL253" s="111"/>
      <c r="BM253" s="111"/>
      <c r="BN253" s="111"/>
      <c r="BO253" s="111"/>
      <c r="BP253" s="111"/>
      <c r="BQ253" s="111"/>
      <c r="BR253" s="111"/>
      <c r="BS253" s="111"/>
      <c r="BT253" s="111"/>
      <c r="BU253" s="111"/>
      <c r="BV253" s="111"/>
      <c r="BW253" s="111"/>
      <c r="BX253" s="111"/>
      <c r="BY253" s="111"/>
      <c r="BZ253" s="111"/>
      <c r="CA253" s="111"/>
      <c r="CB253" s="111"/>
      <c r="CC253" s="111"/>
      <c r="CD253" s="111"/>
      <c r="CE253" s="111"/>
      <c r="CF253" s="111"/>
      <c r="CG253" s="111"/>
      <c r="CH253" s="111"/>
      <c r="CI253" s="111"/>
      <c r="CJ253" s="111"/>
      <c r="CK253" s="111"/>
      <c r="CL253" s="111"/>
      <c r="CM253" s="111"/>
      <c r="CN253" s="111"/>
      <c r="CO253" s="111"/>
      <c r="CP253" s="111"/>
      <c r="CQ253" s="112"/>
    </row>
    <row r="254" spans="1:95" ht="15.5" outlineLevel="1" x14ac:dyDescent="0.35">
      <c r="A254" s="108"/>
      <c r="B254" s="158" t="s">
        <v>16570</v>
      </c>
      <c r="C254" s="181">
        <f>SUM(Change_in_PM2.5_emissions_net_total)</f>
        <v>0</v>
      </c>
      <c r="D254" s="79" t="s">
        <v>16571</v>
      </c>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c r="AH254" s="111"/>
      <c r="AI254" s="111"/>
      <c r="AJ254" s="111"/>
      <c r="AK254" s="111"/>
      <c r="AL254" s="111"/>
      <c r="AM254" s="111"/>
      <c r="AN254" s="111"/>
      <c r="AO254" s="111"/>
      <c r="AP254" s="111"/>
      <c r="AQ254" s="111"/>
      <c r="AR254" s="111"/>
      <c r="AS254" s="111"/>
      <c r="AT254" s="111"/>
      <c r="AU254" s="111"/>
      <c r="AV254" s="111"/>
      <c r="AW254" s="111"/>
      <c r="AX254" s="111"/>
      <c r="AY254" s="111"/>
      <c r="AZ254" s="111"/>
      <c r="BA254" s="111"/>
      <c r="BB254" s="111"/>
      <c r="BC254" s="111"/>
      <c r="BD254" s="111"/>
      <c r="BE254" s="111"/>
      <c r="BF254" s="111"/>
      <c r="BG254" s="111"/>
      <c r="BH254" s="111"/>
      <c r="BI254" s="111"/>
      <c r="BJ254" s="111"/>
      <c r="BK254" s="111"/>
      <c r="BL254" s="111"/>
      <c r="BM254" s="111"/>
      <c r="BN254" s="111"/>
      <c r="BO254" s="111"/>
      <c r="BP254" s="111"/>
      <c r="BQ254" s="111"/>
      <c r="BR254" s="111"/>
      <c r="BS254" s="111"/>
      <c r="BT254" s="111"/>
      <c r="BU254" s="111"/>
      <c r="BV254" s="111"/>
      <c r="BW254" s="111"/>
      <c r="BX254" s="111"/>
      <c r="BY254" s="111"/>
      <c r="BZ254" s="111"/>
      <c r="CA254" s="111"/>
      <c r="CB254" s="111"/>
      <c r="CC254" s="111"/>
      <c r="CD254" s="111"/>
      <c r="CE254" s="111"/>
      <c r="CF254" s="111"/>
      <c r="CG254" s="111"/>
      <c r="CH254" s="111"/>
      <c r="CI254" s="111"/>
      <c r="CJ254" s="111"/>
      <c r="CK254" s="111"/>
      <c r="CL254" s="111"/>
      <c r="CM254" s="111"/>
      <c r="CN254" s="111"/>
      <c r="CO254" s="111"/>
      <c r="CP254" s="112"/>
      <c r="CQ254" s="108"/>
    </row>
    <row r="255" spans="1:95" ht="18" customHeight="1" outlineLevel="1" x14ac:dyDescent="0.3">
      <c r="A255" s="158"/>
      <c r="B255" s="158"/>
      <c r="C255" s="158"/>
      <c r="D255" s="158"/>
      <c r="E255" s="158"/>
      <c r="F255" s="158"/>
      <c r="G255" s="158"/>
      <c r="H255" s="158"/>
      <c r="I255" s="158"/>
      <c r="J255" s="158"/>
      <c r="K255" s="158"/>
      <c r="L255" s="158"/>
      <c r="M255" s="158"/>
      <c r="N255" s="158"/>
      <c r="O255" s="158"/>
      <c r="P255" s="158"/>
      <c r="Q255" s="158"/>
      <c r="R255" s="158"/>
      <c r="S255" s="158"/>
      <c r="T255" s="158"/>
      <c r="U255" s="158"/>
      <c r="V255" s="158"/>
      <c r="W255" s="158"/>
      <c r="X255" s="158"/>
      <c r="Y255" s="158"/>
      <c r="Z255" s="158"/>
      <c r="AA255" s="158"/>
      <c r="AB255" s="158"/>
      <c r="AC255" s="158"/>
      <c r="AD255" s="158"/>
      <c r="AE255" s="158"/>
      <c r="AF255" s="158"/>
      <c r="AG255" s="158"/>
      <c r="AH255" s="158"/>
      <c r="AI255" s="158"/>
      <c r="AJ255" s="158"/>
      <c r="AK255" s="158"/>
      <c r="AL255" s="158"/>
      <c r="AM255" s="158"/>
      <c r="AN255" s="158"/>
      <c r="AO255" s="158"/>
      <c r="AP255" s="158"/>
      <c r="AQ255" s="158"/>
      <c r="AR255" s="158"/>
      <c r="AS255" s="158"/>
      <c r="AT255" s="158"/>
      <c r="AU255" s="158"/>
      <c r="AV255" s="158"/>
      <c r="AW255" s="158"/>
      <c r="AX255" s="158"/>
      <c r="AY255" s="158"/>
      <c r="AZ255" s="158"/>
      <c r="BA255" s="158"/>
      <c r="BB255" s="158"/>
      <c r="BC255" s="158"/>
      <c r="BD255" s="158"/>
      <c r="BE255" s="158"/>
      <c r="BF255" s="158"/>
      <c r="BG255" s="158"/>
      <c r="BH255" s="158"/>
      <c r="BI255" s="158"/>
      <c r="BJ255" s="158"/>
      <c r="BK255" s="158"/>
      <c r="BL255" s="158"/>
      <c r="BM255" s="158"/>
      <c r="BN255" s="158"/>
      <c r="BO255" s="158"/>
      <c r="BP255" s="158"/>
      <c r="BQ255" s="158"/>
      <c r="BR255" s="158"/>
      <c r="BS255" s="158"/>
      <c r="BT255" s="158"/>
      <c r="BU255" s="158"/>
      <c r="BV255" s="158"/>
      <c r="BW255" s="158"/>
      <c r="BX255" s="158"/>
      <c r="BY255" s="158"/>
      <c r="BZ255" s="158"/>
      <c r="CA255" s="158"/>
      <c r="CB255" s="158"/>
      <c r="CC255" s="158"/>
      <c r="CD255" s="158"/>
      <c r="CE255" s="158"/>
      <c r="CF255" s="158"/>
      <c r="CG255" s="158"/>
      <c r="CH255" s="158"/>
      <c r="CI255" s="158"/>
      <c r="CJ255" s="158"/>
      <c r="CK255" s="158"/>
      <c r="CL255" s="158"/>
      <c r="CM255" s="158"/>
      <c r="CN255" s="158"/>
      <c r="CO255" s="158"/>
      <c r="CP255" s="158"/>
      <c r="CQ255" s="158"/>
    </row>
    <row r="256" spans="1:95" ht="15" customHeight="1" x14ac:dyDescent="0.4">
      <c r="A256" s="78"/>
      <c r="B256" s="78" t="s">
        <v>16572</v>
      </c>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c r="BC256" s="78"/>
      <c r="BD256" s="78"/>
      <c r="BE256" s="78"/>
      <c r="BF256" s="78"/>
      <c r="BG256" s="78"/>
      <c r="BH256" s="78"/>
      <c r="BI256" s="78"/>
      <c r="BJ256" s="78"/>
      <c r="BK256" s="78"/>
      <c r="BL256" s="78"/>
      <c r="BM256" s="78"/>
      <c r="BN256" s="78"/>
      <c r="BO256" s="78"/>
      <c r="BP256" s="78"/>
      <c r="BQ256" s="78"/>
      <c r="BR256" s="78"/>
      <c r="BS256" s="78"/>
      <c r="BT256" s="78"/>
      <c r="BU256" s="78"/>
      <c r="BV256" s="78"/>
      <c r="BW256" s="78"/>
      <c r="BX256" s="78"/>
      <c r="BY256" s="78"/>
      <c r="BZ256" s="78"/>
      <c r="CA256" s="78"/>
      <c r="CB256" s="78"/>
      <c r="CC256" s="78"/>
      <c r="CD256" s="78"/>
      <c r="CE256" s="78"/>
      <c r="CF256" s="78"/>
      <c r="CG256" s="78"/>
      <c r="CH256" s="78"/>
      <c r="CI256" s="78"/>
      <c r="CJ256" s="78"/>
      <c r="CK256" s="78"/>
      <c r="CL256" s="78"/>
      <c r="CM256" s="78"/>
      <c r="CN256" s="78"/>
      <c r="CO256" s="78"/>
      <c r="CP256" s="78"/>
      <c r="CQ256" s="78"/>
    </row>
    <row r="257" spans="1:95" ht="15" customHeight="1" outlineLevel="1" x14ac:dyDescent="0.3">
      <c r="A257" s="158"/>
      <c r="B257" s="158"/>
      <c r="C257" s="158"/>
      <c r="D257" s="158"/>
      <c r="E257" s="158"/>
      <c r="F257" s="158"/>
      <c r="G257" s="158"/>
      <c r="H257" s="158"/>
      <c r="I257" s="158"/>
      <c r="J257" s="158"/>
      <c r="K257" s="158"/>
      <c r="L257" s="158"/>
      <c r="M257" s="158"/>
      <c r="N257" s="158"/>
      <c r="O257" s="158"/>
      <c r="P257" s="158"/>
      <c r="Q257" s="158"/>
      <c r="R257" s="158"/>
      <c r="S257" s="158"/>
      <c r="T257" s="158"/>
      <c r="U257" s="158"/>
      <c r="V257" s="158"/>
      <c r="W257" s="158"/>
      <c r="X257" s="158"/>
      <c r="Y257" s="158"/>
      <c r="Z257" s="158"/>
      <c r="AA257" s="158"/>
      <c r="AB257" s="158"/>
      <c r="AC257" s="158"/>
      <c r="AD257" s="158"/>
      <c r="AE257" s="158"/>
      <c r="AF257" s="158"/>
      <c r="AG257" s="158"/>
      <c r="AH257" s="158"/>
      <c r="AI257" s="158"/>
      <c r="AJ257" s="158"/>
      <c r="AK257" s="158"/>
      <c r="AL257" s="158"/>
      <c r="AM257" s="158"/>
      <c r="AN257" s="158"/>
      <c r="AO257" s="158"/>
      <c r="AP257" s="158"/>
      <c r="AQ257" s="158"/>
      <c r="AR257" s="158"/>
      <c r="AS257" s="158"/>
      <c r="AT257" s="158"/>
      <c r="AU257" s="158"/>
      <c r="AV257" s="158"/>
      <c r="AW257" s="158"/>
      <c r="AX257" s="158"/>
      <c r="AY257" s="158"/>
      <c r="AZ257" s="158"/>
      <c r="BA257" s="158"/>
      <c r="BB257" s="158"/>
      <c r="BC257" s="158"/>
      <c r="BD257" s="158"/>
      <c r="BE257" s="158"/>
      <c r="BF257" s="158"/>
      <c r="BG257" s="158"/>
      <c r="BH257" s="158"/>
      <c r="BI257" s="158"/>
      <c r="BJ257" s="158"/>
      <c r="BK257" s="158"/>
      <c r="BL257" s="158"/>
      <c r="BM257" s="158"/>
      <c r="BN257" s="158"/>
      <c r="BO257" s="158"/>
      <c r="BP257" s="158"/>
      <c r="BQ257" s="158"/>
      <c r="BR257" s="158"/>
      <c r="BS257" s="158"/>
      <c r="BT257" s="158"/>
      <c r="BU257" s="158"/>
      <c r="BV257" s="158"/>
      <c r="BW257" s="158"/>
      <c r="BX257" s="158"/>
      <c r="BY257" s="158"/>
      <c r="BZ257" s="158"/>
      <c r="CA257" s="158"/>
      <c r="CB257" s="158"/>
      <c r="CC257" s="158"/>
      <c r="CD257" s="158"/>
      <c r="CE257" s="158"/>
      <c r="CF257" s="158"/>
      <c r="CG257" s="158"/>
      <c r="CH257" s="158"/>
      <c r="CI257" s="158"/>
      <c r="CJ257" s="158"/>
      <c r="CK257" s="158"/>
      <c r="CL257" s="158"/>
      <c r="CM257" s="158"/>
      <c r="CN257" s="158"/>
      <c r="CO257" s="158"/>
      <c r="CP257" s="158"/>
      <c r="CQ257" s="158"/>
    </row>
    <row r="258" spans="1:95" ht="15" customHeight="1" outlineLevel="1" x14ac:dyDescent="0.35">
      <c r="A258" s="82"/>
      <c r="B258" s="82" t="s">
        <v>16270</v>
      </c>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2"/>
      <c r="AY258" s="82"/>
      <c r="AZ258" s="82"/>
      <c r="BA258" s="82"/>
      <c r="BB258" s="82"/>
      <c r="BC258" s="82"/>
      <c r="BD258" s="82"/>
      <c r="BE258" s="82"/>
      <c r="BF258" s="82"/>
      <c r="BG258" s="82"/>
      <c r="BH258" s="82"/>
      <c r="BI258" s="82"/>
      <c r="BJ258" s="82"/>
      <c r="BK258" s="82"/>
      <c r="BL258" s="82"/>
      <c r="BM258" s="82"/>
      <c r="BN258" s="82"/>
      <c r="BO258" s="82"/>
      <c r="BP258" s="82"/>
      <c r="BQ258" s="82"/>
      <c r="BR258" s="82"/>
      <c r="BS258" s="82"/>
      <c r="BT258" s="82"/>
      <c r="BU258" s="82"/>
      <c r="BV258" s="82"/>
      <c r="BW258" s="82"/>
      <c r="BX258" s="82"/>
      <c r="BY258" s="82"/>
      <c r="BZ258" s="82"/>
      <c r="CA258" s="82"/>
      <c r="CB258" s="82"/>
      <c r="CC258" s="82"/>
      <c r="CD258" s="82"/>
      <c r="CE258" s="82"/>
      <c r="CF258" s="82"/>
      <c r="CG258" s="82"/>
      <c r="CH258" s="82"/>
      <c r="CI258" s="82"/>
      <c r="CJ258" s="82"/>
      <c r="CK258" s="82"/>
      <c r="CL258" s="82"/>
      <c r="CM258" s="82"/>
      <c r="CN258" s="82"/>
      <c r="CO258" s="82"/>
      <c r="CP258" s="82"/>
      <c r="CQ258" s="82"/>
    </row>
    <row r="259" spans="1:95" ht="15" customHeight="1" outlineLevel="1" x14ac:dyDescent="0.35">
      <c r="A259" s="102"/>
      <c r="B259" s="102"/>
      <c r="C259" s="102"/>
      <c r="D259" s="102"/>
      <c r="E259" s="102"/>
      <c r="F259" s="102"/>
      <c r="G259" s="102"/>
      <c r="H259" s="102"/>
      <c r="I259" s="102"/>
      <c r="J259" s="102"/>
      <c r="K259" s="102"/>
      <c r="L259" s="102"/>
      <c r="M259" s="102"/>
      <c r="N259" s="102"/>
      <c r="O259" s="102"/>
      <c r="P259" s="102"/>
      <c r="Q259" s="102"/>
      <c r="R259" s="102"/>
      <c r="S259" s="102"/>
      <c r="T259" s="102"/>
      <c r="U259" s="102"/>
      <c r="V259" s="102"/>
      <c r="W259" s="102"/>
      <c r="X259" s="102"/>
      <c r="Y259" s="102"/>
      <c r="Z259" s="102"/>
      <c r="AA259" s="102"/>
      <c r="AB259" s="102"/>
      <c r="AC259" s="102"/>
      <c r="AD259" s="102"/>
      <c r="AE259" s="102"/>
      <c r="AF259" s="102"/>
      <c r="AG259" s="102"/>
      <c r="AH259" s="102"/>
      <c r="AI259" s="102"/>
      <c r="AJ259" s="102"/>
      <c r="AK259" s="102"/>
      <c r="AL259" s="102"/>
      <c r="AM259" s="102"/>
      <c r="AN259" s="102"/>
      <c r="AO259" s="102"/>
      <c r="AP259" s="102"/>
      <c r="AQ259" s="102"/>
      <c r="AR259" s="102"/>
      <c r="AS259" s="102"/>
      <c r="AT259" s="102"/>
      <c r="AU259" s="102"/>
      <c r="AV259" s="102"/>
      <c r="AW259" s="102"/>
      <c r="AX259" s="102"/>
      <c r="AY259" s="102"/>
      <c r="AZ259" s="102"/>
      <c r="BA259" s="102"/>
      <c r="BB259" s="102"/>
      <c r="BC259" s="102"/>
      <c r="BD259" s="102"/>
      <c r="BE259" s="102"/>
      <c r="BF259" s="102"/>
      <c r="BG259" s="102"/>
      <c r="BH259" s="102"/>
      <c r="BI259" s="102"/>
      <c r="BJ259" s="102"/>
      <c r="BK259" s="102"/>
      <c r="BL259" s="102"/>
      <c r="BM259" s="102"/>
      <c r="BN259" s="102"/>
      <c r="BO259" s="102"/>
      <c r="BP259" s="102"/>
      <c r="BQ259" s="102"/>
      <c r="BR259" s="102"/>
      <c r="BS259" s="102"/>
      <c r="BT259" s="102"/>
      <c r="BU259" s="102"/>
      <c r="BV259" s="102"/>
      <c r="BW259" s="102"/>
      <c r="BX259" s="102"/>
      <c r="BY259" s="102"/>
      <c r="BZ259" s="102"/>
      <c r="CA259" s="102"/>
      <c r="CB259" s="102"/>
      <c r="CC259" s="102"/>
      <c r="CD259" s="102"/>
      <c r="CE259" s="102"/>
      <c r="CF259" s="102"/>
      <c r="CG259" s="102"/>
      <c r="CH259" s="102"/>
      <c r="CI259" s="102"/>
      <c r="CJ259" s="102"/>
      <c r="CK259" s="102"/>
      <c r="CL259" s="102"/>
      <c r="CM259" s="102"/>
      <c r="CN259" s="102"/>
      <c r="CO259" s="102"/>
      <c r="CP259" s="102"/>
      <c r="CQ259" s="102"/>
    </row>
    <row r="260" spans="1:95" ht="15" customHeight="1" outlineLevel="1" x14ac:dyDescent="0.35">
      <c r="A260" s="102"/>
      <c r="B260" s="102"/>
      <c r="C260" s="83">
        <f>Opening_year</f>
        <v>2026</v>
      </c>
      <c r="D260" s="158"/>
      <c r="E260" s="102"/>
      <c r="F260" s="102"/>
      <c r="G260" s="102"/>
      <c r="H260" s="102"/>
      <c r="I260" s="102"/>
      <c r="J260" s="102"/>
      <c r="K260" s="102"/>
      <c r="L260" s="102"/>
      <c r="M260" s="102"/>
      <c r="N260" s="102"/>
      <c r="O260" s="102"/>
      <c r="P260" s="102"/>
      <c r="Q260" s="102"/>
      <c r="R260" s="102"/>
      <c r="S260" s="102"/>
      <c r="T260" s="102"/>
      <c r="U260" s="102"/>
      <c r="V260" s="102"/>
      <c r="W260" s="102"/>
      <c r="X260" s="102"/>
      <c r="Y260" s="102"/>
      <c r="Z260" s="102"/>
      <c r="AA260" s="102"/>
      <c r="AB260" s="102"/>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J260" s="102"/>
      <c r="BK260" s="102"/>
      <c r="BL260" s="102"/>
      <c r="BM260" s="102"/>
      <c r="BN260" s="102"/>
      <c r="BO260" s="102"/>
      <c r="BP260" s="102"/>
      <c r="BQ260" s="102"/>
      <c r="BR260" s="102"/>
      <c r="BS260" s="102"/>
      <c r="BT260" s="102"/>
      <c r="BU260" s="102"/>
      <c r="BV260" s="102"/>
      <c r="BW260" s="102"/>
      <c r="BX260" s="102"/>
      <c r="BY260" s="102"/>
      <c r="BZ260" s="102"/>
      <c r="CA260" s="102"/>
      <c r="CB260" s="102"/>
      <c r="CC260" s="102"/>
      <c r="CD260" s="102"/>
      <c r="CE260" s="102"/>
      <c r="CF260" s="102"/>
      <c r="CG260" s="102"/>
      <c r="CH260" s="102"/>
      <c r="CI260" s="102"/>
      <c r="CJ260" s="102"/>
      <c r="CK260" s="102"/>
      <c r="CL260" s="102"/>
      <c r="CM260" s="102"/>
      <c r="CN260" s="102"/>
      <c r="CO260" s="102"/>
      <c r="CP260" s="102"/>
      <c r="CQ260" s="102"/>
    </row>
    <row r="261" spans="1:95" ht="15" customHeight="1" outlineLevel="1" x14ac:dyDescent="0.35">
      <c r="A261" s="102"/>
      <c r="B261" s="178" t="s">
        <v>16573</v>
      </c>
      <c r="C261" s="165">
        <f>Opening_year_without_PM10_emissions_in</f>
        <v>0</v>
      </c>
      <c r="D261" s="79" t="s">
        <v>16574</v>
      </c>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2"/>
      <c r="AA261" s="102"/>
      <c r="AB261" s="102"/>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J261" s="102"/>
      <c r="BK261" s="102"/>
      <c r="BL261" s="102"/>
      <c r="BM261" s="102"/>
      <c r="BN261" s="102"/>
      <c r="BO261" s="102"/>
      <c r="BP261" s="102"/>
      <c r="BQ261" s="102"/>
      <c r="BR261" s="102"/>
      <c r="BS261" s="102"/>
      <c r="BT261" s="102"/>
      <c r="BU261" s="102"/>
      <c r="BV261" s="102"/>
      <c r="BW261" s="102"/>
      <c r="BX261" s="102"/>
      <c r="BY261" s="102"/>
      <c r="BZ261" s="102"/>
      <c r="CA261" s="102"/>
      <c r="CB261" s="102"/>
      <c r="CC261" s="102"/>
      <c r="CD261" s="102"/>
      <c r="CE261" s="102"/>
      <c r="CF261" s="102"/>
      <c r="CG261" s="102"/>
      <c r="CH261" s="102"/>
      <c r="CI261" s="102"/>
      <c r="CJ261" s="102"/>
      <c r="CK261" s="102"/>
      <c r="CL261" s="102"/>
      <c r="CM261" s="102"/>
      <c r="CN261" s="102"/>
      <c r="CO261" s="102"/>
      <c r="CP261" s="102"/>
      <c r="CQ261" s="102"/>
    </row>
    <row r="262" spans="1:95" ht="15" customHeight="1" outlineLevel="1" x14ac:dyDescent="0.35">
      <c r="A262" s="102"/>
      <c r="B262" s="102"/>
      <c r="C262" s="102"/>
      <c r="D262" s="102"/>
      <c r="E262" s="102"/>
      <c r="F262" s="102"/>
      <c r="G262" s="102"/>
      <c r="H262" s="102"/>
      <c r="I262" s="102"/>
      <c r="J262" s="102"/>
      <c r="K262" s="102"/>
      <c r="L262" s="102"/>
      <c r="M262" s="102"/>
      <c r="N262" s="102"/>
      <c r="O262" s="102"/>
      <c r="P262" s="102"/>
      <c r="Q262" s="102"/>
      <c r="R262" s="102"/>
      <c r="S262" s="102"/>
      <c r="T262" s="102"/>
      <c r="U262" s="102"/>
      <c r="V262" s="102"/>
      <c r="W262" s="102"/>
      <c r="X262" s="102"/>
      <c r="Y262" s="102"/>
      <c r="Z262" s="102"/>
      <c r="AA262" s="102"/>
      <c r="AB262" s="102"/>
      <c r="AC262" s="102"/>
      <c r="AD262" s="102"/>
      <c r="AE262" s="102"/>
      <c r="AF262" s="102"/>
      <c r="AG262" s="102"/>
      <c r="AH262" s="102"/>
      <c r="AI262" s="102"/>
      <c r="AJ262" s="102"/>
      <c r="AK262" s="102"/>
      <c r="AL262" s="102"/>
      <c r="AM262" s="102"/>
      <c r="AN262" s="102"/>
      <c r="AO262" s="102"/>
      <c r="AP262" s="102"/>
      <c r="AQ262" s="102"/>
      <c r="AR262" s="102"/>
      <c r="AS262" s="102"/>
      <c r="AT262" s="102"/>
      <c r="AU262" s="102"/>
      <c r="AV262" s="102"/>
      <c r="AW262" s="102"/>
      <c r="AX262" s="102"/>
      <c r="AY262" s="102"/>
      <c r="AZ262" s="102"/>
      <c r="BA262" s="102"/>
      <c r="BB262" s="102"/>
      <c r="BC262" s="102"/>
      <c r="BD262" s="102"/>
      <c r="BE262" s="102"/>
      <c r="BF262" s="102"/>
      <c r="BG262" s="102"/>
      <c r="BH262" s="102"/>
      <c r="BI262" s="102"/>
      <c r="BJ262" s="102"/>
      <c r="BK262" s="102"/>
      <c r="BL262" s="102"/>
      <c r="BM262" s="102"/>
      <c r="BN262" s="102"/>
      <c r="BO262" s="102"/>
      <c r="BP262" s="102"/>
      <c r="BQ262" s="102"/>
      <c r="BR262" s="102"/>
      <c r="BS262" s="102"/>
      <c r="BT262" s="102"/>
      <c r="BU262" s="102"/>
      <c r="BV262" s="102"/>
      <c r="BW262" s="102"/>
      <c r="BX262" s="102"/>
      <c r="BY262" s="102"/>
      <c r="BZ262" s="102"/>
      <c r="CA262" s="102"/>
      <c r="CB262" s="102"/>
      <c r="CC262" s="102"/>
      <c r="CD262" s="102"/>
      <c r="CE262" s="102"/>
      <c r="CF262" s="102"/>
      <c r="CG262" s="102"/>
      <c r="CH262" s="102"/>
      <c r="CI262" s="102"/>
      <c r="CJ262" s="102"/>
      <c r="CK262" s="102"/>
      <c r="CL262" s="102"/>
      <c r="CM262" s="102"/>
      <c r="CN262" s="102"/>
      <c r="CO262" s="102"/>
      <c r="CP262" s="102"/>
      <c r="CQ262" s="102"/>
    </row>
    <row r="263" spans="1:95" ht="15" customHeight="1" outlineLevel="1" x14ac:dyDescent="0.35">
      <c r="A263" s="102"/>
      <c r="B263" s="102"/>
      <c r="C263" s="83">
        <f>Forecast_year</f>
        <v>2040</v>
      </c>
      <c r="D263" s="158"/>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2"/>
      <c r="AA263" s="102"/>
      <c r="AB263" s="102"/>
      <c r="AC263" s="102"/>
      <c r="AD263" s="102"/>
      <c r="AE263" s="102"/>
      <c r="AF263" s="102"/>
      <c r="AG263" s="102"/>
      <c r="AH263" s="102"/>
      <c r="AI263" s="102"/>
      <c r="AJ263" s="102"/>
      <c r="AK263" s="102"/>
      <c r="AL263" s="102"/>
      <c r="AM263" s="102"/>
      <c r="AN263" s="102"/>
      <c r="AO263" s="102"/>
      <c r="AP263" s="102"/>
      <c r="AQ263" s="102"/>
      <c r="AR263" s="102"/>
      <c r="AS263" s="102"/>
      <c r="AT263" s="102"/>
      <c r="AU263" s="102"/>
      <c r="AV263" s="102"/>
      <c r="AW263" s="102"/>
      <c r="AX263" s="102"/>
      <c r="AY263" s="102"/>
      <c r="AZ263" s="102"/>
      <c r="BA263" s="102"/>
      <c r="BB263" s="102"/>
      <c r="BC263" s="102"/>
      <c r="BD263" s="102"/>
      <c r="BE263" s="102"/>
      <c r="BF263" s="102"/>
      <c r="BG263" s="102"/>
      <c r="BH263" s="102"/>
      <c r="BI263" s="102"/>
      <c r="BJ263" s="102"/>
      <c r="BK263" s="102"/>
      <c r="BL263" s="102"/>
      <c r="BM263" s="102"/>
      <c r="BN263" s="102"/>
      <c r="BO263" s="102"/>
      <c r="BP263" s="102"/>
      <c r="BQ263" s="102"/>
      <c r="BR263" s="102"/>
      <c r="BS263" s="102"/>
      <c r="BT263" s="102"/>
      <c r="BU263" s="102"/>
      <c r="BV263" s="102"/>
      <c r="BW263" s="102"/>
      <c r="BX263" s="102"/>
      <c r="BY263" s="102"/>
      <c r="BZ263" s="102"/>
      <c r="CA263" s="102"/>
      <c r="CB263" s="102"/>
      <c r="CC263" s="102"/>
      <c r="CD263" s="102"/>
      <c r="CE263" s="102"/>
      <c r="CF263" s="102"/>
      <c r="CG263" s="102"/>
      <c r="CH263" s="102"/>
      <c r="CI263" s="102"/>
      <c r="CJ263" s="102"/>
      <c r="CK263" s="102"/>
      <c r="CL263" s="102"/>
      <c r="CM263" s="102"/>
      <c r="CN263" s="102"/>
      <c r="CO263" s="102"/>
      <c r="CP263" s="102"/>
      <c r="CQ263" s="102"/>
    </row>
    <row r="264" spans="1:95" ht="15" customHeight="1" outlineLevel="1" x14ac:dyDescent="0.35">
      <c r="A264" s="102"/>
      <c r="B264" s="178" t="s">
        <v>16575</v>
      </c>
      <c r="C264" s="165">
        <f>Forecast_year_without_scheme_PM10_emissions_in</f>
        <v>0</v>
      </c>
      <c r="D264" s="79" t="s">
        <v>16576</v>
      </c>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c r="AA264" s="102"/>
      <c r="AB264" s="102"/>
      <c r="AC264" s="102"/>
      <c r="AD264" s="102"/>
      <c r="AE264" s="102"/>
      <c r="AF264" s="102"/>
      <c r="AG264" s="102"/>
      <c r="AH264" s="102"/>
      <c r="AI264" s="102"/>
      <c r="AJ264" s="102"/>
      <c r="AK264" s="102"/>
      <c r="AL264" s="102"/>
      <c r="AM264" s="102"/>
      <c r="AN264" s="102"/>
      <c r="AO264" s="102"/>
      <c r="AP264" s="102"/>
      <c r="AQ264" s="102"/>
      <c r="AR264" s="102"/>
      <c r="AS264" s="102"/>
      <c r="AT264" s="102"/>
      <c r="AU264" s="102"/>
      <c r="AV264" s="102"/>
      <c r="AW264" s="102"/>
      <c r="AX264" s="102"/>
      <c r="AY264" s="102"/>
      <c r="AZ264" s="102"/>
      <c r="BA264" s="102"/>
      <c r="BB264" s="102"/>
      <c r="BC264" s="102"/>
      <c r="BD264" s="102"/>
      <c r="BE264" s="102"/>
      <c r="BF264" s="102"/>
      <c r="BG264" s="102"/>
      <c r="BH264" s="102"/>
      <c r="BI264" s="102"/>
      <c r="BJ264" s="102"/>
      <c r="BK264" s="102"/>
      <c r="BL264" s="102"/>
      <c r="BM264" s="102"/>
      <c r="BN264" s="102"/>
      <c r="BO264" s="102"/>
      <c r="BP264" s="102"/>
      <c r="BQ264" s="102"/>
      <c r="BR264" s="102"/>
      <c r="BS264" s="102"/>
      <c r="BT264" s="102"/>
      <c r="BU264" s="102"/>
      <c r="BV264" s="102"/>
      <c r="BW264" s="102"/>
      <c r="BX264" s="102"/>
      <c r="BY264" s="102"/>
      <c r="BZ264" s="102"/>
      <c r="CA264" s="102"/>
      <c r="CB264" s="102"/>
      <c r="CC264" s="102"/>
      <c r="CD264" s="102"/>
      <c r="CE264" s="102"/>
      <c r="CF264" s="102"/>
      <c r="CG264" s="102"/>
      <c r="CH264" s="102"/>
      <c r="CI264" s="102"/>
      <c r="CJ264" s="102"/>
      <c r="CK264" s="102"/>
      <c r="CL264" s="102"/>
      <c r="CM264" s="102"/>
      <c r="CN264" s="102"/>
      <c r="CO264" s="102"/>
      <c r="CP264" s="102"/>
      <c r="CQ264" s="102"/>
    </row>
    <row r="265" spans="1:95" ht="15" customHeight="1" outlineLevel="1" x14ac:dyDescent="0.35">
      <c r="A265" s="102"/>
      <c r="B265" s="102"/>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c r="AA265" s="102"/>
      <c r="AB265" s="102"/>
      <c r="AC265" s="102"/>
      <c r="AD265" s="102"/>
      <c r="AE265" s="102"/>
      <c r="AF265" s="102"/>
      <c r="AG265" s="102"/>
      <c r="AH265" s="102"/>
      <c r="AI265" s="102"/>
      <c r="AJ265" s="102"/>
      <c r="AK265" s="102"/>
      <c r="AL265" s="102"/>
      <c r="AM265" s="102"/>
      <c r="AN265" s="102"/>
      <c r="AO265" s="102"/>
      <c r="AP265" s="102"/>
      <c r="AQ265" s="102"/>
      <c r="AR265" s="102"/>
      <c r="AS265" s="102"/>
      <c r="AT265" s="102"/>
      <c r="AU265" s="102"/>
      <c r="AV265" s="102"/>
      <c r="AW265" s="102"/>
      <c r="AX265" s="102"/>
      <c r="AY265" s="102"/>
      <c r="AZ265" s="102"/>
      <c r="BA265" s="102"/>
      <c r="BB265" s="102"/>
      <c r="BC265" s="102"/>
      <c r="BD265" s="102"/>
      <c r="BE265" s="102"/>
      <c r="BF265" s="102"/>
      <c r="BG265" s="102"/>
      <c r="BH265" s="102"/>
      <c r="BI265" s="102"/>
      <c r="BJ265" s="102"/>
      <c r="BK265" s="102"/>
      <c r="BL265" s="102"/>
      <c r="BM265" s="102"/>
      <c r="BN265" s="102"/>
      <c r="BO265" s="102"/>
      <c r="BP265" s="102"/>
      <c r="BQ265" s="102"/>
      <c r="BR265" s="102"/>
      <c r="BS265" s="102"/>
      <c r="BT265" s="102"/>
      <c r="BU265" s="102"/>
      <c r="BV265" s="102"/>
      <c r="BW265" s="102"/>
      <c r="BX265" s="102"/>
      <c r="BY265" s="102"/>
      <c r="BZ265" s="102"/>
      <c r="CA265" s="102"/>
      <c r="CB265" s="102"/>
      <c r="CC265" s="102"/>
      <c r="CD265" s="102"/>
      <c r="CE265" s="102"/>
      <c r="CF265" s="102"/>
      <c r="CG265" s="102"/>
      <c r="CH265" s="102"/>
      <c r="CI265" s="102"/>
      <c r="CJ265" s="102"/>
      <c r="CK265" s="102"/>
      <c r="CL265" s="102"/>
      <c r="CM265" s="102"/>
      <c r="CN265" s="102"/>
      <c r="CO265" s="102"/>
      <c r="CP265" s="102"/>
      <c r="CQ265" s="102"/>
    </row>
    <row r="266" spans="1:95" ht="15" customHeight="1" outlineLevel="1" x14ac:dyDescent="0.35">
      <c r="A266" s="102"/>
      <c r="B266" s="178" t="s">
        <v>16424</v>
      </c>
      <c r="C266" s="178">
        <f>Forecast_year_without_scheme_PM10_emissions-Opening_year_without_scheme_PM10_emissions</f>
        <v>0</v>
      </c>
      <c r="D266" s="103" t="s">
        <v>16577</v>
      </c>
      <c r="E266" s="102"/>
      <c r="F266" s="102"/>
      <c r="G266" s="102"/>
      <c r="H266" s="102"/>
      <c r="I266" s="102"/>
      <c r="J266" s="102"/>
      <c r="K266" s="102"/>
      <c r="L266" s="102"/>
      <c r="M266" s="102"/>
      <c r="N266" s="102"/>
      <c r="O266" s="102"/>
      <c r="P266" s="102"/>
      <c r="Q266" s="102"/>
      <c r="R266" s="102"/>
      <c r="S266" s="102"/>
      <c r="T266" s="102"/>
      <c r="U266" s="102"/>
      <c r="V266" s="102"/>
      <c r="W266" s="102"/>
      <c r="X266" s="102"/>
      <c r="Y266" s="102"/>
      <c r="Z266" s="102"/>
      <c r="AA266" s="102"/>
      <c r="AB266" s="102"/>
      <c r="AC266" s="102"/>
      <c r="AD266" s="102"/>
      <c r="AE266" s="102"/>
      <c r="AF266" s="102"/>
      <c r="AG266" s="102"/>
      <c r="AH266" s="102"/>
      <c r="AI266" s="102"/>
      <c r="AJ266" s="102"/>
      <c r="AK266" s="102"/>
      <c r="AL266" s="102"/>
      <c r="AM266" s="102"/>
      <c r="AN266" s="102"/>
      <c r="AO266" s="102"/>
      <c r="AP266" s="102"/>
      <c r="AQ266" s="102"/>
      <c r="AR266" s="102"/>
      <c r="AS266" s="102"/>
      <c r="AT266" s="102"/>
      <c r="AU266" s="102"/>
      <c r="AV266" s="102"/>
      <c r="AW266" s="102"/>
      <c r="AX266" s="102"/>
      <c r="AY266" s="102"/>
      <c r="AZ266" s="102"/>
      <c r="BA266" s="102"/>
      <c r="BB266" s="102"/>
      <c r="BC266" s="102"/>
      <c r="BD266" s="102"/>
      <c r="BE266" s="102"/>
      <c r="BF266" s="102"/>
      <c r="BG266" s="102"/>
      <c r="BH266" s="102"/>
      <c r="BI266" s="102"/>
      <c r="BJ266" s="102"/>
      <c r="BK266" s="102"/>
      <c r="BL266" s="102"/>
      <c r="BM266" s="102"/>
      <c r="BN266" s="102"/>
      <c r="BO266" s="102"/>
      <c r="BP266" s="102"/>
      <c r="BQ266" s="102"/>
      <c r="BR266" s="102"/>
      <c r="BS266" s="102"/>
      <c r="BT266" s="102"/>
      <c r="BU266" s="102"/>
      <c r="BV266" s="102"/>
      <c r="BW266" s="102"/>
      <c r="BX266" s="102"/>
      <c r="BY266" s="102"/>
      <c r="BZ266" s="102"/>
      <c r="CA266" s="102"/>
      <c r="CB266" s="102"/>
      <c r="CC266" s="102"/>
      <c r="CD266" s="102"/>
      <c r="CE266" s="102"/>
      <c r="CF266" s="102"/>
      <c r="CG266" s="102"/>
      <c r="CH266" s="102"/>
      <c r="CI266" s="102"/>
      <c r="CJ266" s="102"/>
      <c r="CK266" s="102"/>
      <c r="CL266" s="102"/>
      <c r="CM266" s="102"/>
      <c r="CN266" s="102"/>
      <c r="CO266" s="102"/>
      <c r="CP266" s="102"/>
      <c r="CQ266" s="102"/>
    </row>
    <row r="267" spans="1:95" ht="15" customHeight="1" outlineLevel="1" x14ac:dyDescent="0.3">
      <c r="A267" s="158"/>
      <c r="B267" s="158"/>
      <c r="C267" s="158"/>
      <c r="D267" s="158"/>
      <c r="E267" s="158"/>
      <c r="F267" s="158"/>
      <c r="G267" s="158"/>
      <c r="H267" s="158"/>
      <c r="I267" s="158"/>
      <c r="J267" s="158"/>
      <c r="K267" s="158"/>
      <c r="L267" s="158"/>
      <c r="M267" s="158"/>
      <c r="N267" s="158"/>
      <c r="O267" s="158"/>
      <c r="P267" s="158"/>
      <c r="Q267" s="158"/>
      <c r="R267" s="158"/>
      <c r="S267" s="158"/>
      <c r="T267" s="158"/>
      <c r="U267" s="158"/>
      <c r="V267" s="158"/>
      <c r="W267" s="158"/>
      <c r="X267" s="158"/>
      <c r="Y267" s="158"/>
      <c r="Z267" s="158"/>
      <c r="AA267" s="158"/>
      <c r="AB267" s="158"/>
      <c r="AC267" s="158"/>
      <c r="AD267" s="158"/>
      <c r="AE267" s="158"/>
      <c r="AF267" s="158"/>
      <c r="AG267" s="158"/>
      <c r="AH267" s="158"/>
      <c r="AI267" s="158"/>
      <c r="AJ267" s="158"/>
      <c r="AK267" s="158"/>
      <c r="AL267" s="158"/>
      <c r="AM267" s="158"/>
      <c r="AN267" s="158"/>
      <c r="AO267" s="158"/>
      <c r="AP267" s="158"/>
      <c r="AQ267" s="158"/>
      <c r="AR267" s="158"/>
      <c r="AS267" s="158"/>
      <c r="AT267" s="158"/>
      <c r="AU267" s="158"/>
      <c r="AV267" s="158"/>
      <c r="AW267" s="158"/>
      <c r="AX267" s="158"/>
      <c r="AY267" s="158"/>
      <c r="AZ267" s="158"/>
      <c r="BA267" s="158"/>
      <c r="BB267" s="158"/>
      <c r="BC267" s="158"/>
      <c r="BD267" s="158"/>
      <c r="BE267" s="158"/>
      <c r="BF267" s="158"/>
      <c r="BG267" s="158"/>
      <c r="BH267" s="158"/>
      <c r="BI267" s="158"/>
      <c r="BJ267" s="158"/>
      <c r="BK267" s="158"/>
      <c r="BL267" s="158"/>
      <c r="BM267" s="158"/>
      <c r="BN267" s="158"/>
      <c r="BO267" s="158"/>
      <c r="BP267" s="158"/>
      <c r="BQ267" s="158"/>
      <c r="BR267" s="158"/>
      <c r="BS267" s="158"/>
      <c r="BT267" s="158"/>
      <c r="BU267" s="158"/>
      <c r="BV267" s="158"/>
      <c r="BW267" s="158"/>
      <c r="BX267" s="158"/>
      <c r="BY267" s="158"/>
      <c r="BZ267" s="158"/>
      <c r="CA267" s="158"/>
      <c r="CB267" s="158"/>
      <c r="CC267" s="158"/>
      <c r="CD267" s="158"/>
      <c r="CE267" s="158"/>
      <c r="CF267" s="158"/>
      <c r="CG267" s="158"/>
      <c r="CH267" s="158"/>
      <c r="CI267" s="158"/>
      <c r="CJ267" s="158"/>
      <c r="CK267" s="158"/>
      <c r="CL267" s="158"/>
      <c r="CM267" s="158"/>
      <c r="CN267" s="158"/>
      <c r="CO267" s="158"/>
      <c r="CP267" s="158"/>
      <c r="CQ267" s="158"/>
    </row>
    <row r="268" spans="1:95" ht="15" customHeight="1" outlineLevel="1" x14ac:dyDescent="0.35">
      <c r="A268" s="158"/>
      <c r="B268" s="158" t="s">
        <v>16250</v>
      </c>
      <c r="C268" s="158"/>
      <c r="D268" s="181"/>
      <c r="E268" s="181"/>
      <c r="F268" s="181"/>
      <c r="G268" s="181"/>
      <c r="H268" s="181"/>
      <c r="I268" s="181"/>
      <c r="J268" s="181"/>
      <c r="K268" s="181"/>
      <c r="L268" s="181"/>
      <c r="M268" s="181">
        <f>Opening_year_without_scheme_PM10_emissions*Opening_year_mask</f>
        <v>0</v>
      </c>
      <c r="N268" s="181">
        <f t="shared" ref="N268:AI268" si="188">Opening_year_without_scheme_PM10_emissions*Opening_year_mask</f>
        <v>0</v>
      </c>
      <c r="O268" s="181">
        <f t="shared" si="188"/>
        <v>0</v>
      </c>
      <c r="P268" s="181">
        <f t="shared" si="188"/>
        <v>0</v>
      </c>
      <c r="Q268" s="181">
        <f t="shared" si="188"/>
        <v>0</v>
      </c>
      <c r="R268" s="181">
        <f t="shared" si="188"/>
        <v>0</v>
      </c>
      <c r="S268" s="181">
        <f t="shared" si="188"/>
        <v>0</v>
      </c>
      <c r="T268" s="181">
        <f t="shared" si="188"/>
        <v>0</v>
      </c>
      <c r="U268" s="181">
        <f t="shared" si="188"/>
        <v>0</v>
      </c>
      <c r="V268" s="181">
        <f t="shared" si="188"/>
        <v>0</v>
      </c>
      <c r="W268" s="181">
        <f t="shared" si="188"/>
        <v>0</v>
      </c>
      <c r="X268" s="181">
        <f t="shared" si="188"/>
        <v>0</v>
      </c>
      <c r="Y268" s="181">
        <f t="shared" si="188"/>
        <v>0</v>
      </c>
      <c r="Z268" s="181">
        <f t="shared" si="188"/>
        <v>0</v>
      </c>
      <c r="AA268" s="181">
        <f t="shared" si="188"/>
        <v>0</v>
      </c>
      <c r="AB268" s="181">
        <f t="shared" si="188"/>
        <v>0</v>
      </c>
      <c r="AC268" s="181">
        <f t="shared" si="188"/>
        <v>0</v>
      </c>
      <c r="AD268" s="181">
        <f t="shared" si="188"/>
        <v>0</v>
      </c>
      <c r="AE268" s="181">
        <f t="shared" si="188"/>
        <v>0</v>
      </c>
      <c r="AF268" s="181">
        <f t="shared" si="188"/>
        <v>0</v>
      </c>
      <c r="AG268" s="181">
        <f t="shared" si="188"/>
        <v>0</v>
      </c>
      <c r="AH268" s="181">
        <f t="shared" si="188"/>
        <v>0</v>
      </c>
      <c r="AI268" s="181">
        <f t="shared" si="188"/>
        <v>0</v>
      </c>
      <c r="AJ268" s="181">
        <f t="shared" ref="AJ268:BO268" si="189">Opening_year_without_scheme_PM10_emissions*Opening_year_mask</f>
        <v>0</v>
      </c>
      <c r="AK268" s="181">
        <f t="shared" si="189"/>
        <v>0</v>
      </c>
      <c r="AL268" s="181">
        <f t="shared" si="189"/>
        <v>0</v>
      </c>
      <c r="AM268" s="181">
        <f t="shared" si="189"/>
        <v>0</v>
      </c>
      <c r="AN268" s="181">
        <f t="shared" si="189"/>
        <v>0</v>
      </c>
      <c r="AO268" s="181">
        <f t="shared" si="189"/>
        <v>0</v>
      </c>
      <c r="AP268" s="181">
        <f t="shared" si="189"/>
        <v>0</v>
      </c>
      <c r="AQ268" s="181">
        <f t="shared" si="189"/>
        <v>0</v>
      </c>
      <c r="AR268" s="181">
        <f t="shared" si="189"/>
        <v>0</v>
      </c>
      <c r="AS268" s="181">
        <f t="shared" si="189"/>
        <v>0</v>
      </c>
      <c r="AT268" s="181">
        <f t="shared" si="189"/>
        <v>0</v>
      </c>
      <c r="AU268" s="181">
        <f t="shared" si="189"/>
        <v>0</v>
      </c>
      <c r="AV268" s="181">
        <f t="shared" si="189"/>
        <v>0</v>
      </c>
      <c r="AW268" s="181">
        <f t="shared" si="189"/>
        <v>0</v>
      </c>
      <c r="AX268" s="181">
        <f t="shared" si="189"/>
        <v>0</v>
      </c>
      <c r="AY268" s="181">
        <f t="shared" si="189"/>
        <v>0</v>
      </c>
      <c r="AZ268" s="181">
        <f t="shared" si="189"/>
        <v>0</v>
      </c>
      <c r="BA268" s="181">
        <f t="shared" si="189"/>
        <v>0</v>
      </c>
      <c r="BB268" s="181">
        <f t="shared" si="189"/>
        <v>0</v>
      </c>
      <c r="BC268" s="181">
        <f t="shared" si="189"/>
        <v>0</v>
      </c>
      <c r="BD268" s="181">
        <f t="shared" si="189"/>
        <v>0</v>
      </c>
      <c r="BE268" s="181">
        <f t="shared" si="189"/>
        <v>0</v>
      </c>
      <c r="BF268" s="181">
        <f t="shared" si="189"/>
        <v>0</v>
      </c>
      <c r="BG268" s="181">
        <f t="shared" si="189"/>
        <v>0</v>
      </c>
      <c r="BH268" s="181">
        <f t="shared" si="189"/>
        <v>0</v>
      </c>
      <c r="BI268" s="181">
        <f t="shared" si="189"/>
        <v>0</v>
      </c>
      <c r="BJ268" s="181">
        <f t="shared" si="189"/>
        <v>0</v>
      </c>
      <c r="BK268" s="181">
        <f t="shared" si="189"/>
        <v>0</v>
      </c>
      <c r="BL268" s="181">
        <f t="shared" si="189"/>
        <v>0</v>
      </c>
      <c r="BM268" s="181">
        <f t="shared" si="189"/>
        <v>0</v>
      </c>
      <c r="BN268" s="181">
        <f t="shared" si="189"/>
        <v>0</v>
      </c>
      <c r="BO268" s="181">
        <f t="shared" si="189"/>
        <v>0</v>
      </c>
      <c r="BP268" s="181">
        <f t="shared" ref="BP268:CP268" si="190">Opening_year_without_scheme_PM10_emissions*Opening_year_mask</f>
        <v>0</v>
      </c>
      <c r="BQ268" s="181">
        <f t="shared" si="190"/>
        <v>0</v>
      </c>
      <c r="BR268" s="181">
        <f t="shared" si="190"/>
        <v>0</v>
      </c>
      <c r="BS268" s="181">
        <f t="shared" si="190"/>
        <v>0</v>
      </c>
      <c r="BT268" s="181">
        <f t="shared" si="190"/>
        <v>0</v>
      </c>
      <c r="BU268" s="181">
        <f t="shared" si="190"/>
        <v>0</v>
      </c>
      <c r="BV268" s="181">
        <f t="shared" si="190"/>
        <v>0</v>
      </c>
      <c r="BW268" s="181">
        <f t="shared" si="190"/>
        <v>0</v>
      </c>
      <c r="BX268" s="181">
        <f t="shared" si="190"/>
        <v>0</v>
      </c>
      <c r="BY268" s="181">
        <f t="shared" si="190"/>
        <v>0</v>
      </c>
      <c r="BZ268" s="181">
        <f t="shared" si="190"/>
        <v>0</v>
      </c>
      <c r="CA268" s="181">
        <f t="shared" si="190"/>
        <v>0</v>
      </c>
      <c r="CB268" s="181">
        <f t="shared" si="190"/>
        <v>0</v>
      </c>
      <c r="CC268" s="181">
        <f t="shared" si="190"/>
        <v>0</v>
      </c>
      <c r="CD268" s="181">
        <f t="shared" si="190"/>
        <v>0</v>
      </c>
      <c r="CE268" s="181">
        <f t="shared" si="190"/>
        <v>0</v>
      </c>
      <c r="CF268" s="181">
        <f t="shared" si="190"/>
        <v>0</v>
      </c>
      <c r="CG268" s="181">
        <f t="shared" si="190"/>
        <v>0</v>
      </c>
      <c r="CH268" s="181">
        <f t="shared" si="190"/>
        <v>0</v>
      </c>
      <c r="CI268" s="181">
        <f t="shared" si="190"/>
        <v>0</v>
      </c>
      <c r="CJ268" s="181">
        <f t="shared" si="190"/>
        <v>0</v>
      </c>
      <c r="CK268" s="181">
        <f t="shared" si="190"/>
        <v>0</v>
      </c>
      <c r="CL268" s="181">
        <f t="shared" si="190"/>
        <v>0</v>
      </c>
      <c r="CM268" s="181">
        <f t="shared" si="190"/>
        <v>0</v>
      </c>
      <c r="CN268" s="181">
        <f t="shared" si="190"/>
        <v>0</v>
      </c>
      <c r="CO268" s="181">
        <f t="shared" si="190"/>
        <v>0</v>
      </c>
      <c r="CP268" s="181">
        <f t="shared" si="190"/>
        <v>0</v>
      </c>
      <c r="CQ268" s="79" t="s">
        <v>16578</v>
      </c>
    </row>
    <row r="269" spans="1:95" ht="15" customHeight="1" outlineLevel="1" x14ac:dyDescent="0.35">
      <c r="A269" s="158"/>
      <c r="B269" s="158" t="s">
        <v>16252</v>
      </c>
      <c r="C269" s="158"/>
      <c r="D269" s="181"/>
      <c r="E269" s="181"/>
      <c r="F269" s="181"/>
      <c r="G269" s="181"/>
      <c r="H269" s="181"/>
      <c r="I269" s="181"/>
      <c r="J269" s="181"/>
      <c r="K269" s="181"/>
      <c r="L269" s="181"/>
      <c r="M269" s="181">
        <f>Forecast_year_without_scheme_PM10_emissions*Forecast_year_mask</f>
        <v>0</v>
      </c>
      <c r="N269" s="181">
        <f t="shared" ref="N269:AI269" si="191">Forecast_year_without_scheme_PM10_emissions*Forecast_year_mask</f>
        <v>0</v>
      </c>
      <c r="O269" s="181">
        <f t="shared" si="191"/>
        <v>0</v>
      </c>
      <c r="P269" s="181">
        <f t="shared" si="191"/>
        <v>0</v>
      </c>
      <c r="Q269" s="181">
        <f t="shared" si="191"/>
        <v>0</v>
      </c>
      <c r="R269" s="181">
        <f t="shared" si="191"/>
        <v>0</v>
      </c>
      <c r="S269" s="181">
        <f t="shared" si="191"/>
        <v>0</v>
      </c>
      <c r="T269" s="181">
        <f t="shared" si="191"/>
        <v>0</v>
      </c>
      <c r="U269" s="181">
        <f t="shared" si="191"/>
        <v>0</v>
      </c>
      <c r="V269" s="181">
        <f t="shared" si="191"/>
        <v>0</v>
      </c>
      <c r="W269" s="181">
        <f t="shared" si="191"/>
        <v>0</v>
      </c>
      <c r="X269" s="181">
        <f t="shared" si="191"/>
        <v>0</v>
      </c>
      <c r="Y269" s="181">
        <f t="shared" si="191"/>
        <v>0</v>
      </c>
      <c r="Z269" s="181">
        <f t="shared" si="191"/>
        <v>0</v>
      </c>
      <c r="AA269" s="181">
        <f t="shared" si="191"/>
        <v>0</v>
      </c>
      <c r="AB269" s="181">
        <f t="shared" si="191"/>
        <v>0</v>
      </c>
      <c r="AC269" s="181">
        <f t="shared" si="191"/>
        <v>0</v>
      </c>
      <c r="AD269" s="181">
        <f t="shared" si="191"/>
        <v>0</v>
      </c>
      <c r="AE269" s="181">
        <f t="shared" si="191"/>
        <v>0</v>
      </c>
      <c r="AF269" s="181">
        <f t="shared" si="191"/>
        <v>0</v>
      </c>
      <c r="AG269" s="181">
        <f t="shared" si="191"/>
        <v>0</v>
      </c>
      <c r="AH269" s="181">
        <f t="shared" si="191"/>
        <v>0</v>
      </c>
      <c r="AI269" s="181">
        <f t="shared" si="191"/>
        <v>0</v>
      </c>
      <c r="AJ269" s="181">
        <f t="shared" ref="AJ269:BO269" si="192">Forecast_year_without_scheme_PM10_emissions*Forecast_year_mask</f>
        <v>0</v>
      </c>
      <c r="AK269" s="181">
        <f t="shared" si="192"/>
        <v>0</v>
      </c>
      <c r="AL269" s="181">
        <f t="shared" si="192"/>
        <v>0</v>
      </c>
      <c r="AM269" s="181">
        <f t="shared" si="192"/>
        <v>0</v>
      </c>
      <c r="AN269" s="181">
        <f t="shared" si="192"/>
        <v>0</v>
      </c>
      <c r="AO269" s="181">
        <f t="shared" si="192"/>
        <v>0</v>
      </c>
      <c r="AP269" s="181">
        <f t="shared" si="192"/>
        <v>0</v>
      </c>
      <c r="AQ269" s="181">
        <f t="shared" si="192"/>
        <v>0</v>
      </c>
      <c r="AR269" s="181">
        <f t="shared" si="192"/>
        <v>0</v>
      </c>
      <c r="AS269" s="181">
        <f t="shared" si="192"/>
        <v>0</v>
      </c>
      <c r="AT269" s="181">
        <f t="shared" si="192"/>
        <v>0</v>
      </c>
      <c r="AU269" s="181">
        <f t="shared" si="192"/>
        <v>0</v>
      </c>
      <c r="AV269" s="181">
        <f t="shared" si="192"/>
        <v>0</v>
      </c>
      <c r="AW269" s="181">
        <f t="shared" si="192"/>
        <v>0</v>
      </c>
      <c r="AX269" s="181">
        <f t="shared" si="192"/>
        <v>0</v>
      </c>
      <c r="AY269" s="181">
        <f t="shared" si="192"/>
        <v>0</v>
      </c>
      <c r="AZ269" s="181">
        <f t="shared" si="192"/>
        <v>0</v>
      </c>
      <c r="BA269" s="181">
        <f t="shared" si="192"/>
        <v>0</v>
      </c>
      <c r="BB269" s="181">
        <f t="shared" si="192"/>
        <v>0</v>
      </c>
      <c r="BC269" s="181">
        <f t="shared" si="192"/>
        <v>0</v>
      </c>
      <c r="BD269" s="181">
        <f t="shared" si="192"/>
        <v>0</v>
      </c>
      <c r="BE269" s="181">
        <f t="shared" si="192"/>
        <v>0</v>
      </c>
      <c r="BF269" s="181">
        <f t="shared" si="192"/>
        <v>0</v>
      </c>
      <c r="BG269" s="181">
        <f t="shared" si="192"/>
        <v>0</v>
      </c>
      <c r="BH269" s="181">
        <f t="shared" si="192"/>
        <v>0</v>
      </c>
      <c r="BI269" s="181">
        <f t="shared" si="192"/>
        <v>0</v>
      </c>
      <c r="BJ269" s="181">
        <f t="shared" si="192"/>
        <v>0</v>
      </c>
      <c r="BK269" s="181">
        <f t="shared" si="192"/>
        <v>0</v>
      </c>
      <c r="BL269" s="181">
        <f t="shared" si="192"/>
        <v>0</v>
      </c>
      <c r="BM269" s="181">
        <f t="shared" si="192"/>
        <v>0</v>
      </c>
      <c r="BN269" s="181">
        <f t="shared" si="192"/>
        <v>0</v>
      </c>
      <c r="BO269" s="181">
        <f t="shared" si="192"/>
        <v>0</v>
      </c>
      <c r="BP269" s="181">
        <f t="shared" ref="BP269:CP269" si="193">Forecast_year_without_scheme_PM10_emissions*Forecast_year_mask</f>
        <v>0</v>
      </c>
      <c r="BQ269" s="181">
        <f t="shared" si="193"/>
        <v>0</v>
      </c>
      <c r="BR269" s="181">
        <f t="shared" si="193"/>
        <v>0</v>
      </c>
      <c r="BS269" s="181">
        <f t="shared" si="193"/>
        <v>0</v>
      </c>
      <c r="BT269" s="181">
        <f t="shared" si="193"/>
        <v>0</v>
      </c>
      <c r="BU269" s="181">
        <f t="shared" si="193"/>
        <v>0</v>
      </c>
      <c r="BV269" s="181">
        <f t="shared" si="193"/>
        <v>0</v>
      </c>
      <c r="BW269" s="181">
        <f t="shared" si="193"/>
        <v>0</v>
      </c>
      <c r="BX269" s="181">
        <f t="shared" si="193"/>
        <v>0</v>
      </c>
      <c r="BY269" s="181">
        <f t="shared" si="193"/>
        <v>0</v>
      </c>
      <c r="BZ269" s="181">
        <f t="shared" si="193"/>
        <v>0</v>
      </c>
      <c r="CA269" s="181">
        <f t="shared" si="193"/>
        <v>0</v>
      </c>
      <c r="CB269" s="181">
        <f t="shared" si="193"/>
        <v>0</v>
      </c>
      <c r="CC269" s="181">
        <f t="shared" si="193"/>
        <v>0</v>
      </c>
      <c r="CD269" s="181">
        <f t="shared" si="193"/>
        <v>0</v>
      </c>
      <c r="CE269" s="181">
        <f t="shared" si="193"/>
        <v>0</v>
      </c>
      <c r="CF269" s="181">
        <f t="shared" si="193"/>
        <v>0</v>
      </c>
      <c r="CG269" s="181">
        <f t="shared" si="193"/>
        <v>0</v>
      </c>
      <c r="CH269" s="181">
        <f t="shared" si="193"/>
        <v>0</v>
      </c>
      <c r="CI269" s="181">
        <f t="shared" si="193"/>
        <v>0</v>
      </c>
      <c r="CJ269" s="181">
        <f t="shared" si="193"/>
        <v>0</v>
      </c>
      <c r="CK269" s="181">
        <f t="shared" si="193"/>
        <v>0</v>
      </c>
      <c r="CL269" s="181">
        <f t="shared" si="193"/>
        <v>0</v>
      </c>
      <c r="CM269" s="181">
        <f t="shared" si="193"/>
        <v>0</v>
      </c>
      <c r="CN269" s="181">
        <f t="shared" si="193"/>
        <v>0</v>
      </c>
      <c r="CO269" s="181">
        <f t="shared" si="193"/>
        <v>0</v>
      </c>
      <c r="CP269" s="181">
        <f t="shared" si="193"/>
        <v>0</v>
      </c>
      <c r="CQ269" s="79" t="s">
        <v>16579</v>
      </c>
    </row>
    <row r="270" spans="1:95" ht="15" customHeight="1" outlineLevel="1" x14ac:dyDescent="0.35">
      <c r="A270" s="158"/>
      <c r="B270" s="158" t="s">
        <v>16410</v>
      </c>
      <c r="C270" s="158"/>
      <c r="D270" s="181"/>
      <c r="E270" s="181"/>
      <c r="F270" s="181"/>
      <c r="G270" s="181"/>
      <c r="H270" s="181"/>
      <c r="I270" s="181"/>
      <c r="J270" s="181"/>
      <c r="K270" s="181"/>
      <c r="L270" s="181"/>
      <c r="M270" s="181">
        <f>(Opening_year_without_scheme_PM10_emissions+(Difference_without_scheme_PM10_emissions)*(year-Opening_year)/(Interpolation_period_length))*Interpolation_mask</f>
        <v>0</v>
      </c>
      <c r="N270" s="181">
        <f t="shared" ref="N270:AI270" si="194">(Opening_year_without_scheme_PM10_emissions+(Difference_without_scheme_PM10_emissions)*(year-Opening_year)/(Interpolation_period_length))*Interpolation_mask</f>
        <v>0</v>
      </c>
      <c r="O270" s="181">
        <f t="shared" si="194"/>
        <v>0</v>
      </c>
      <c r="P270" s="181">
        <f t="shared" si="194"/>
        <v>0</v>
      </c>
      <c r="Q270" s="181">
        <f t="shared" si="194"/>
        <v>0</v>
      </c>
      <c r="R270" s="181">
        <f t="shared" si="194"/>
        <v>0</v>
      </c>
      <c r="S270" s="181">
        <f t="shared" si="194"/>
        <v>0</v>
      </c>
      <c r="T270" s="181">
        <f t="shared" si="194"/>
        <v>0</v>
      </c>
      <c r="U270" s="181">
        <f t="shared" si="194"/>
        <v>0</v>
      </c>
      <c r="V270" s="181">
        <f t="shared" si="194"/>
        <v>0</v>
      </c>
      <c r="W270" s="181">
        <f t="shared" si="194"/>
        <v>0</v>
      </c>
      <c r="X270" s="181">
        <f t="shared" si="194"/>
        <v>0</v>
      </c>
      <c r="Y270" s="181">
        <f t="shared" si="194"/>
        <v>0</v>
      </c>
      <c r="Z270" s="181">
        <f t="shared" si="194"/>
        <v>0</v>
      </c>
      <c r="AA270" s="181">
        <f t="shared" si="194"/>
        <v>0</v>
      </c>
      <c r="AB270" s="181">
        <f t="shared" si="194"/>
        <v>0</v>
      </c>
      <c r="AC270" s="181">
        <f t="shared" si="194"/>
        <v>0</v>
      </c>
      <c r="AD270" s="181">
        <f t="shared" si="194"/>
        <v>0</v>
      </c>
      <c r="AE270" s="181">
        <f t="shared" si="194"/>
        <v>0</v>
      </c>
      <c r="AF270" s="181">
        <f t="shared" si="194"/>
        <v>0</v>
      </c>
      <c r="AG270" s="181">
        <f t="shared" si="194"/>
        <v>0</v>
      </c>
      <c r="AH270" s="181">
        <f t="shared" si="194"/>
        <v>0</v>
      </c>
      <c r="AI270" s="181">
        <f t="shared" si="194"/>
        <v>0</v>
      </c>
      <c r="AJ270" s="181">
        <f t="shared" ref="AJ270:BO270" si="195">(Opening_year_without_scheme_PM10_emissions+(Difference_without_scheme_PM10_emissions)*(year-Opening_year)/(Interpolation_period_length))*Interpolation_mask</f>
        <v>0</v>
      </c>
      <c r="AK270" s="181">
        <f t="shared" si="195"/>
        <v>0</v>
      </c>
      <c r="AL270" s="181">
        <f t="shared" si="195"/>
        <v>0</v>
      </c>
      <c r="AM270" s="181">
        <f t="shared" si="195"/>
        <v>0</v>
      </c>
      <c r="AN270" s="181">
        <f t="shared" si="195"/>
        <v>0</v>
      </c>
      <c r="AO270" s="181">
        <f t="shared" si="195"/>
        <v>0</v>
      </c>
      <c r="AP270" s="181">
        <f t="shared" si="195"/>
        <v>0</v>
      </c>
      <c r="AQ270" s="181">
        <f t="shared" si="195"/>
        <v>0</v>
      </c>
      <c r="AR270" s="181">
        <f t="shared" si="195"/>
        <v>0</v>
      </c>
      <c r="AS270" s="181">
        <f t="shared" si="195"/>
        <v>0</v>
      </c>
      <c r="AT270" s="181">
        <f t="shared" si="195"/>
        <v>0</v>
      </c>
      <c r="AU270" s="181">
        <f t="shared" si="195"/>
        <v>0</v>
      </c>
      <c r="AV270" s="181">
        <f t="shared" si="195"/>
        <v>0</v>
      </c>
      <c r="AW270" s="181">
        <f t="shared" si="195"/>
        <v>0</v>
      </c>
      <c r="AX270" s="181">
        <f t="shared" si="195"/>
        <v>0</v>
      </c>
      <c r="AY270" s="181">
        <f t="shared" si="195"/>
        <v>0</v>
      </c>
      <c r="AZ270" s="181">
        <f t="shared" si="195"/>
        <v>0</v>
      </c>
      <c r="BA270" s="181">
        <f t="shared" si="195"/>
        <v>0</v>
      </c>
      <c r="BB270" s="181">
        <f t="shared" si="195"/>
        <v>0</v>
      </c>
      <c r="BC270" s="181">
        <f t="shared" si="195"/>
        <v>0</v>
      </c>
      <c r="BD270" s="181">
        <f t="shared" si="195"/>
        <v>0</v>
      </c>
      <c r="BE270" s="181">
        <f t="shared" si="195"/>
        <v>0</v>
      </c>
      <c r="BF270" s="181">
        <f t="shared" si="195"/>
        <v>0</v>
      </c>
      <c r="BG270" s="181">
        <f t="shared" si="195"/>
        <v>0</v>
      </c>
      <c r="BH270" s="181">
        <f t="shared" si="195"/>
        <v>0</v>
      </c>
      <c r="BI270" s="181">
        <f t="shared" si="195"/>
        <v>0</v>
      </c>
      <c r="BJ270" s="181">
        <f t="shared" si="195"/>
        <v>0</v>
      </c>
      <c r="BK270" s="181">
        <f t="shared" si="195"/>
        <v>0</v>
      </c>
      <c r="BL270" s="181">
        <f t="shared" si="195"/>
        <v>0</v>
      </c>
      <c r="BM270" s="181">
        <f t="shared" si="195"/>
        <v>0</v>
      </c>
      <c r="BN270" s="181">
        <f t="shared" si="195"/>
        <v>0</v>
      </c>
      <c r="BO270" s="181">
        <f t="shared" si="195"/>
        <v>0</v>
      </c>
      <c r="BP270" s="181">
        <f t="shared" ref="BP270:CP270" si="196">(Opening_year_without_scheme_PM10_emissions+(Difference_without_scheme_PM10_emissions)*(year-Opening_year)/(Interpolation_period_length))*Interpolation_mask</f>
        <v>0</v>
      </c>
      <c r="BQ270" s="181">
        <f t="shared" si="196"/>
        <v>0</v>
      </c>
      <c r="BR270" s="181">
        <f t="shared" si="196"/>
        <v>0</v>
      </c>
      <c r="BS270" s="181">
        <f t="shared" si="196"/>
        <v>0</v>
      </c>
      <c r="BT270" s="181">
        <f t="shared" si="196"/>
        <v>0</v>
      </c>
      <c r="BU270" s="181">
        <f t="shared" si="196"/>
        <v>0</v>
      </c>
      <c r="BV270" s="181">
        <f t="shared" si="196"/>
        <v>0</v>
      </c>
      <c r="BW270" s="181">
        <f t="shared" si="196"/>
        <v>0</v>
      </c>
      <c r="BX270" s="181">
        <f t="shared" si="196"/>
        <v>0</v>
      </c>
      <c r="BY270" s="181">
        <f t="shared" si="196"/>
        <v>0</v>
      </c>
      <c r="BZ270" s="181">
        <f t="shared" si="196"/>
        <v>0</v>
      </c>
      <c r="CA270" s="181">
        <f t="shared" si="196"/>
        <v>0</v>
      </c>
      <c r="CB270" s="181">
        <f t="shared" si="196"/>
        <v>0</v>
      </c>
      <c r="CC270" s="181">
        <f t="shared" si="196"/>
        <v>0</v>
      </c>
      <c r="CD270" s="181">
        <f t="shared" si="196"/>
        <v>0</v>
      </c>
      <c r="CE270" s="181">
        <f t="shared" si="196"/>
        <v>0</v>
      </c>
      <c r="CF270" s="181">
        <f t="shared" si="196"/>
        <v>0</v>
      </c>
      <c r="CG270" s="181">
        <f t="shared" si="196"/>
        <v>0</v>
      </c>
      <c r="CH270" s="181">
        <f t="shared" si="196"/>
        <v>0</v>
      </c>
      <c r="CI270" s="181">
        <f t="shared" si="196"/>
        <v>0</v>
      </c>
      <c r="CJ270" s="181">
        <f t="shared" si="196"/>
        <v>0</v>
      </c>
      <c r="CK270" s="181">
        <f t="shared" si="196"/>
        <v>0</v>
      </c>
      <c r="CL270" s="181">
        <f t="shared" si="196"/>
        <v>0</v>
      </c>
      <c r="CM270" s="181">
        <f t="shared" si="196"/>
        <v>0</v>
      </c>
      <c r="CN270" s="181">
        <f t="shared" si="196"/>
        <v>0</v>
      </c>
      <c r="CO270" s="181">
        <f t="shared" si="196"/>
        <v>0</v>
      </c>
      <c r="CP270" s="181">
        <f t="shared" si="196"/>
        <v>0</v>
      </c>
      <c r="CQ270" s="79" t="s">
        <v>16580</v>
      </c>
    </row>
    <row r="271" spans="1:95" ht="15" customHeight="1" outlineLevel="1" x14ac:dyDescent="0.35">
      <c r="A271" s="158"/>
      <c r="B271" s="158" t="s">
        <v>16412</v>
      </c>
      <c r="C271" s="158"/>
      <c r="D271" s="181"/>
      <c r="E271" s="181"/>
      <c r="F271" s="181"/>
      <c r="G271" s="181"/>
      <c r="H271" s="181"/>
      <c r="I271" s="181"/>
      <c r="J271" s="181"/>
      <c r="K271" s="181"/>
      <c r="L271" s="181"/>
      <c r="M271" s="181">
        <f>Forecast_year_without_scheme_PM10_emissions*Extrapolation_mask</f>
        <v>0</v>
      </c>
      <c r="N271" s="181">
        <f t="shared" ref="N271:AI271" si="197">Forecast_year_without_scheme_PM10_emissions*Extrapolation_mask</f>
        <v>0</v>
      </c>
      <c r="O271" s="181">
        <f t="shared" si="197"/>
        <v>0</v>
      </c>
      <c r="P271" s="181">
        <f t="shared" si="197"/>
        <v>0</v>
      </c>
      <c r="Q271" s="181">
        <f t="shared" si="197"/>
        <v>0</v>
      </c>
      <c r="R271" s="181">
        <f t="shared" si="197"/>
        <v>0</v>
      </c>
      <c r="S271" s="181">
        <f t="shared" si="197"/>
        <v>0</v>
      </c>
      <c r="T271" s="181">
        <f t="shared" si="197"/>
        <v>0</v>
      </c>
      <c r="U271" s="181">
        <f t="shared" si="197"/>
        <v>0</v>
      </c>
      <c r="V271" s="181">
        <f t="shared" si="197"/>
        <v>0</v>
      </c>
      <c r="W271" s="181">
        <f t="shared" si="197"/>
        <v>0</v>
      </c>
      <c r="X271" s="181">
        <f t="shared" si="197"/>
        <v>0</v>
      </c>
      <c r="Y271" s="181">
        <f t="shared" si="197"/>
        <v>0</v>
      </c>
      <c r="Z271" s="181">
        <f t="shared" si="197"/>
        <v>0</v>
      </c>
      <c r="AA271" s="181">
        <f t="shared" si="197"/>
        <v>0</v>
      </c>
      <c r="AB271" s="181">
        <f t="shared" si="197"/>
        <v>0</v>
      </c>
      <c r="AC271" s="181">
        <f t="shared" si="197"/>
        <v>0</v>
      </c>
      <c r="AD271" s="181">
        <f t="shared" si="197"/>
        <v>0</v>
      </c>
      <c r="AE271" s="181">
        <f t="shared" si="197"/>
        <v>0</v>
      </c>
      <c r="AF271" s="181">
        <f t="shared" si="197"/>
        <v>0</v>
      </c>
      <c r="AG271" s="181">
        <f t="shared" si="197"/>
        <v>0</v>
      </c>
      <c r="AH271" s="181">
        <f t="shared" si="197"/>
        <v>0</v>
      </c>
      <c r="AI271" s="181">
        <f t="shared" si="197"/>
        <v>0</v>
      </c>
      <c r="AJ271" s="181">
        <f t="shared" ref="AJ271:BO271" si="198">Forecast_year_without_scheme_PM10_emissions*Extrapolation_mask</f>
        <v>0</v>
      </c>
      <c r="AK271" s="181">
        <f t="shared" si="198"/>
        <v>0</v>
      </c>
      <c r="AL271" s="181">
        <f t="shared" si="198"/>
        <v>0</v>
      </c>
      <c r="AM271" s="181">
        <f t="shared" si="198"/>
        <v>0</v>
      </c>
      <c r="AN271" s="181">
        <f t="shared" si="198"/>
        <v>0</v>
      </c>
      <c r="AO271" s="181">
        <f t="shared" si="198"/>
        <v>0</v>
      </c>
      <c r="AP271" s="181">
        <f t="shared" si="198"/>
        <v>0</v>
      </c>
      <c r="AQ271" s="181">
        <f t="shared" si="198"/>
        <v>0</v>
      </c>
      <c r="AR271" s="181">
        <f t="shared" si="198"/>
        <v>0</v>
      </c>
      <c r="AS271" s="181">
        <f t="shared" si="198"/>
        <v>0</v>
      </c>
      <c r="AT271" s="181">
        <f t="shared" si="198"/>
        <v>0</v>
      </c>
      <c r="AU271" s="181">
        <f t="shared" si="198"/>
        <v>0</v>
      </c>
      <c r="AV271" s="181">
        <f t="shared" si="198"/>
        <v>0</v>
      </c>
      <c r="AW271" s="181">
        <f t="shared" si="198"/>
        <v>0</v>
      </c>
      <c r="AX271" s="181">
        <f t="shared" si="198"/>
        <v>0</v>
      </c>
      <c r="AY271" s="181">
        <f t="shared" si="198"/>
        <v>0</v>
      </c>
      <c r="AZ271" s="181">
        <f t="shared" si="198"/>
        <v>0</v>
      </c>
      <c r="BA271" s="181">
        <f t="shared" si="198"/>
        <v>0</v>
      </c>
      <c r="BB271" s="181">
        <f t="shared" si="198"/>
        <v>0</v>
      </c>
      <c r="BC271" s="181">
        <f t="shared" si="198"/>
        <v>0</v>
      </c>
      <c r="BD271" s="181">
        <f t="shared" si="198"/>
        <v>0</v>
      </c>
      <c r="BE271" s="181">
        <f t="shared" si="198"/>
        <v>0</v>
      </c>
      <c r="BF271" s="181">
        <f t="shared" si="198"/>
        <v>0</v>
      </c>
      <c r="BG271" s="181">
        <f t="shared" si="198"/>
        <v>0</v>
      </c>
      <c r="BH271" s="181">
        <f t="shared" si="198"/>
        <v>0</v>
      </c>
      <c r="BI271" s="181">
        <f t="shared" si="198"/>
        <v>0</v>
      </c>
      <c r="BJ271" s="181">
        <f t="shared" si="198"/>
        <v>0</v>
      </c>
      <c r="BK271" s="181">
        <f t="shared" si="198"/>
        <v>0</v>
      </c>
      <c r="BL271" s="181">
        <f t="shared" si="198"/>
        <v>0</v>
      </c>
      <c r="BM271" s="181">
        <f t="shared" si="198"/>
        <v>0</v>
      </c>
      <c r="BN271" s="181">
        <f t="shared" si="198"/>
        <v>0</v>
      </c>
      <c r="BO271" s="181">
        <f t="shared" si="198"/>
        <v>0</v>
      </c>
      <c r="BP271" s="181">
        <f t="shared" ref="BP271:CP271" si="199">Forecast_year_without_scheme_PM10_emissions*Extrapolation_mask</f>
        <v>0</v>
      </c>
      <c r="BQ271" s="181">
        <f t="shared" si="199"/>
        <v>0</v>
      </c>
      <c r="BR271" s="181">
        <f t="shared" si="199"/>
        <v>0</v>
      </c>
      <c r="BS271" s="181">
        <f t="shared" si="199"/>
        <v>0</v>
      </c>
      <c r="BT271" s="181">
        <f t="shared" si="199"/>
        <v>0</v>
      </c>
      <c r="BU271" s="181">
        <f t="shared" si="199"/>
        <v>0</v>
      </c>
      <c r="BV271" s="181">
        <f t="shared" si="199"/>
        <v>0</v>
      </c>
      <c r="BW271" s="181">
        <f t="shared" si="199"/>
        <v>0</v>
      </c>
      <c r="BX271" s="181">
        <f t="shared" si="199"/>
        <v>0</v>
      </c>
      <c r="BY271" s="181">
        <f t="shared" si="199"/>
        <v>0</v>
      </c>
      <c r="BZ271" s="181">
        <f t="shared" si="199"/>
        <v>0</v>
      </c>
      <c r="CA271" s="181">
        <f t="shared" si="199"/>
        <v>0</v>
      </c>
      <c r="CB271" s="181">
        <f t="shared" si="199"/>
        <v>0</v>
      </c>
      <c r="CC271" s="181">
        <f t="shared" si="199"/>
        <v>0</v>
      </c>
      <c r="CD271" s="181">
        <f t="shared" si="199"/>
        <v>0</v>
      </c>
      <c r="CE271" s="181">
        <f t="shared" si="199"/>
        <v>0</v>
      </c>
      <c r="CF271" s="181">
        <f t="shared" si="199"/>
        <v>0</v>
      </c>
      <c r="CG271" s="181">
        <f t="shared" si="199"/>
        <v>0</v>
      </c>
      <c r="CH271" s="181">
        <f t="shared" si="199"/>
        <v>0</v>
      </c>
      <c r="CI271" s="181">
        <f t="shared" si="199"/>
        <v>0</v>
      </c>
      <c r="CJ271" s="181">
        <f t="shared" si="199"/>
        <v>0</v>
      </c>
      <c r="CK271" s="181">
        <f t="shared" si="199"/>
        <v>0</v>
      </c>
      <c r="CL271" s="181">
        <f t="shared" si="199"/>
        <v>0</v>
      </c>
      <c r="CM271" s="181">
        <f t="shared" si="199"/>
        <v>0</v>
      </c>
      <c r="CN271" s="181">
        <f t="shared" si="199"/>
        <v>0</v>
      </c>
      <c r="CO271" s="181">
        <f t="shared" si="199"/>
        <v>0</v>
      </c>
      <c r="CP271" s="181">
        <f t="shared" si="199"/>
        <v>0</v>
      </c>
      <c r="CQ271" s="79" t="s">
        <v>16581</v>
      </c>
    </row>
    <row r="272" spans="1:95" ht="15" customHeight="1" outlineLevel="1" x14ac:dyDescent="0.35">
      <c r="A272" s="158"/>
      <c r="B272" s="158" t="s">
        <v>16431</v>
      </c>
      <c r="C272" s="158"/>
      <c r="D272" s="181"/>
      <c r="E272" s="181"/>
      <c r="F272" s="181"/>
      <c r="G272" s="181"/>
      <c r="H272" s="181"/>
      <c r="I272" s="181"/>
      <c r="J272" s="181"/>
      <c r="K272" s="181"/>
      <c r="L272" s="181"/>
      <c r="M272" s="181">
        <f>Opening_year_without_scheme_PM10_emissions_mask+Forecast_year_without_scheme_PM10_emissions_mask+Interpolation_without_scheme_PM10_emissions_mask+Extrapolation_without_scheme_PM10_emissions_mask</f>
        <v>0</v>
      </c>
      <c r="N272" s="181">
        <f t="shared" ref="N272:AI272" si="200">Opening_year_without_scheme_PM10_emissions_mask+Forecast_year_without_scheme_PM10_emissions_mask+Interpolation_without_scheme_PM10_emissions_mask+Extrapolation_without_scheme_PM10_emissions_mask</f>
        <v>0</v>
      </c>
      <c r="O272" s="181">
        <f t="shared" si="200"/>
        <v>0</v>
      </c>
      <c r="P272" s="181">
        <f t="shared" si="200"/>
        <v>0</v>
      </c>
      <c r="Q272" s="181">
        <f t="shared" si="200"/>
        <v>0</v>
      </c>
      <c r="R272" s="181">
        <f t="shared" si="200"/>
        <v>0</v>
      </c>
      <c r="S272" s="181">
        <f t="shared" si="200"/>
        <v>0</v>
      </c>
      <c r="T272" s="181">
        <f t="shared" si="200"/>
        <v>0</v>
      </c>
      <c r="U272" s="181">
        <f t="shared" si="200"/>
        <v>0</v>
      </c>
      <c r="V272" s="181">
        <f t="shared" si="200"/>
        <v>0</v>
      </c>
      <c r="W272" s="181">
        <f t="shared" si="200"/>
        <v>0</v>
      </c>
      <c r="X272" s="181">
        <f t="shared" si="200"/>
        <v>0</v>
      </c>
      <c r="Y272" s="181">
        <f t="shared" si="200"/>
        <v>0</v>
      </c>
      <c r="Z272" s="181">
        <f t="shared" si="200"/>
        <v>0</v>
      </c>
      <c r="AA272" s="181">
        <f t="shared" si="200"/>
        <v>0</v>
      </c>
      <c r="AB272" s="181">
        <f t="shared" si="200"/>
        <v>0</v>
      </c>
      <c r="AC272" s="181">
        <f t="shared" si="200"/>
        <v>0</v>
      </c>
      <c r="AD272" s="181">
        <f t="shared" si="200"/>
        <v>0</v>
      </c>
      <c r="AE272" s="181">
        <f t="shared" si="200"/>
        <v>0</v>
      </c>
      <c r="AF272" s="181">
        <f t="shared" si="200"/>
        <v>0</v>
      </c>
      <c r="AG272" s="181">
        <f t="shared" si="200"/>
        <v>0</v>
      </c>
      <c r="AH272" s="181">
        <f t="shared" si="200"/>
        <v>0</v>
      </c>
      <c r="AI272" s="181">
        <f t="shared" si="200"/>
        <v>0</v>
      </c>
      <c r="AJ272" s="181">
        <f t="shared" ref="AJ272:BO272" si="201">Opening_year_without_scheme_PM10_emissions_mask+Forecast_year_without_scheme_PM10_emissions_mask+Interpolation_without_scheme_PM10_emissions_mask+Extrapolation_without_scheme_PM10_emissions_mask</f>
        <v>0</v>
      </c>
      <c r="AK272" s="181">
        <f t="shared" si="201"/>
        <v>0</v>
      </c>
      <c r="AL272" s="181">
        <f t="shared" si="201"/>
        <v>0</v>
      </c>
      <c r="AM272" s="181">
        <f t="shared" si="201"/>
        <v>0</v>
      </c>
      <c r="AN272" s="181">
        <f t="shared" si="201"/>
        <v>0</v>
      </c>
      <c r="AO272" s="181">
        <f t="shared" si="201"/>
        <v>0</v>
      </c>
      <c r="AP272" s="181">
        <f t="shared" si="201"/>
        <v>0</v>
      </c>
      <c r="AQ272" s="181">
        <f t="shared" si="201"/>
        <v>0</v>
      </c>
      <c r="AR272" s="181">
        <f t="shared" si="201"/>
        <v>0</v>
      </c>
      <c r="AS272" s="181">
        <f t="shared" si="201"/>
        <v>0</v>
      </c>
      <c r="AT272" s="181">
        <f t="shared" si="201"/>
        <v>0</v>
      </c>
      <c r="AU272" s="181">
        <f t="shared" si="201"/>
        <v>0</v>
      </c>
      <c r="AV272" s="181">
        <f t="shared" si="201"/>
        <v>0</v>
      </c>
      <c r="AW272" s="181">
        <f t="shared" si="201"/>
        <v>0</v>
      </c>
      <c r="AX272" s="181">
        <f t="shared" si="201"/>
        <v>0</v>
      </c>
      <c r="AY272" s="181">
        <f t="shared" si="201"/>
        <v>0</v>
      </c>
      <c r="AZ272" s="181">
        <f t="shared" si="201"/>
        <v>0</v>
      </c>
      <c r="BA272" s="181">
        <f t="shared" si="201"/>
        <v>0</v>
      </c>
      <c r="BB272" s="181">
        <f t="shared" si="201"/>
        <v>0</v>
      </c>
      <c r="BC272" s="181">
        <f t="shared" si="201"/>
        <v>0</v>
      </c>
      <c r="BD272" s="181">
        <f t="shared" si="201"/>
        <v>0</v>
      </c>
      <c r="BE272" s="181">
        <f t="shared" si="201"/>
        <v>0</v>
      </c>
      <c r="BF272" s="181">
        <f t="shared" si="201"/>
        <v>0</v>
      </c>
      <c r="BG272" s="181">
        <f t="shared" si="201"/>
        <v>0</v>
      </c>
      <c r="BH272" s="181">
        <f t="shared" si="201"/>
        <v>0</v>
      </c>
      <c r="BI272" s="181">
        <f t="shared" si="201"/>
        <v>0</v>
      </c>
      <c r="BJ272" s="181">
        <f t="shared" si="201"/>
        <v>0</v>
      </c>
      <c r="BK272" s="181">
        <f t="shared" si="201"/>
        <v>0</v>
      </c>
      <c r="BL272" s="181">
        <f t="shared" si="201"/>
        <v>0</v>
      </c>
      <c r="BM272" s="181">
        <f t="shared" si="201"/>
        <v>0</v>
      </c>
      <c r="BN272" s="181">
        <f t="shared" si="201"/>
        <v>0</v>
      </c>
      <c r="BO272" s="181">
        <f t="shared" si="201"/>
        <v>0</v>
      </c>
      <c r="BP272" s="181">
        <f t="shared" ref="BP272:CP272" si="202">Opening_year_without_scheme_PM10_emissions_mask+Forecast_year_without_scheme_PM10_emissions_mask+Interpolation_without_scheme_PM10_emissions_mask+Extrapolation_without_scheme_PM10_emissions_mask</f>
        <v>0</v>
      </c>
      <c r="BQ272" s="181">
        <f t="shared" si="202"/>
        <v>0</v>
      </c>
      <c r="BR272" s="181">
        <f t="shared" si="202"/>
        <v>0</v>
      </c>
      <c r="BS272" s="181">
        <f t="shared" si="202"/>
        <v>0</v>
      </c>
      <c r="BT272" s="181">
        <f t="shared" si="202"/>
        <v>0</v>
      </c>
      <c r="BU272" s="181">
        <f t="shared" si="202"/>
        <v>0</v>
      </c>
      <c r="BV272" s="181">
        <f t="shared" si="202"/>
        <v>0</v>
      </c>
      <c r="BW272" s="181">
        <f t="shared" si="202"/>
        <v>0</v>
      </c>
      <c r="BX272" s="181">
        <f t="shared" si="202"/>
        <v>0</v>
      </c>
      <c r="BY272" s="181">
        <f t="shared" si="202"/>
        <v>0</v>
      </c>
      <c r="BZ272" s="181">
        <f t="shared" si="202"/>
        <v>0</v>
      </c>
      <c r="CA272" s="181">
        <f t="shared" si="202"/>
        <v>0</v>
      </c>
      <c r="CB272" s="181">
        <f t="shared" si="202"/>
        <v>0</v>
      </c>
      <c r="CC272" s="181">
        <f t="shared" si="202"/>
        <v>0</v>
      </c>
      <c r="CD272" s="181">
        <f t="shared" si="202"/>
        <v>0</v>
      </c>
      <c r="CE272" s="181">
        <f t="shared" si="202"/>
        <v>0</v>
      </c>
      <c r="CF272" s="181">
        <f t="shared" si="202"/>
        <v>0</v>
      </c>
      <c r="CG272" s="181">
        <f t="shared" si="202"/>
        <v>0</v>
      </c>
      <c r="CH272" s="181">
        <f t="shared" si="202"/>
        <v>0</v>
      </c>
      <c r="CI272" s="181">
        <f t="shared" si="202"/>
        <v>0</v>
      </c>
      <c r="CJ272" s="181">
        <f t="shared" si="202"/>
        <v>0</v>
      </c>
      <c r="CK272" s="181">
        <f t="shared" si="202"/>
        <v>0</v>
      </c>
      <c r="CL272" s="181">
        <f t="shared" si="202"/>
        <v>0</v>
      </c>
      <c r="CM272" s="181">
        <f t="shared" si="202"/>
        <v>0</v>
      </c>
      <c r="CN272" s="181">
        <f t="shared" si="202"/>
        <v>0</v>
      </c>
      <c r="CO272" s="181">
        <f t="shared" si="202"/>
        <v>0</v>
      </c>
      <c r="CP272" s="181">
        <f t="shared" si="202"/>
        <v>0</v>
      </c>
      <c r="CQ272" s="79" t="s">
        <v>16582</v>
      </c>
    </row>
    <row r="273" spans="1:95" ht="15" customHeight="1" outlineLevel="1" x14ac:dyDescent="0.3">
      <c r="A273" s="158"/>
      <c r="B273" s="158"/>
      <c r="C273" s="158"/>
      <c r="D273" s="158"/>
      <c r="E273" s="158"/>
      <c r="F273" s="158"/>
      <c r="G273" s="158"/>
      <c r="H273" s="158"/>
      <c r="I273" s="158"/>
      <c r="J273" s="158"/>
      <c r="K273" s="158"/>
      <c r="L273" s="158"/>
      <c r="M273" s="158"/>
      <c r="N273" s="158"/>
      <c r="O273" s="158"/>
      <c r="P273" s="158"/>
      <c r="Q273" s="158"/>
      <c r="R273" s="158"/>
      <c r="S273" s="158"/>
      <c r="T273" s="158"/>
      <c r="U273" s="158"/>
      <c r="V273" s="158"/>
      <c r="W273" s="158"/>
      <c r="X273" s="158"/>
      <c r="Y273" s="158"/>
      <c r="Z273" s="158"/>
      <c r="AA273" s="158"/>
      <c r="AB273" s="158"/>
      <c r="AC273" s="158"/>
      <c r="AD273" s="158"/>
      <c r="AE273" s="158"/>
      <c r="AF273" s="158"/>
      <c r="AG273" s="158"/>
      <c r="AH273" s="158"/>
      <c r="AI273" s="158"/>
      <c r="AJ273" s="158"/>
      <c r="AK273" s="158"/>
      <c r="AL273" s="158"/>
      <c r="AM273" s="158"/>
      <c r="AN273" s="158"/>
      <c r="AO273" s="158"/>
      <c r="AP273" s="158"/>
      <c r="AQ273" s="158"/>
      <c r="AR273" s="158"/>
      <c r="AS273" s="158"/>
      <c r="AT273" s="158"/>
      <c r="AU273" s="158"/>
      <c r="AV273" s="158"/>
      <c r="AW273" s="158"/>
      <c r="AX273" s="158"/>
      <c r="AY273" s="158"/>
      <c r="AZ273" s="158"/>
      <c r="BA273" s="158"/>
      <c r="BB273" s="158"/>
      <c r="BC273" s="158"/>
      <c r="BD273" s="158"/>
      <c r="BE273" s="158"/>
      <c r="BF273" s="158"/>
      <c r="BG273" s="158"/>
      <c r="BH273" s="158"/>
      <c r="BI273" s="158"/>
      <c r="BJ273" s="158"/>
      <c r="BK273" s="158"/>
      <c r="BL273" s="158"/>
      <c r="BM273" s="158"/>
      <c r="BN273" s="158"/>
      <c r="BO273" s="158"/>
      <c r="BP273" s="158"/>
      <c r="BQ273" s="158"/>
      <c r="BR273" s="158"/>
      <c r="BS273" s="158"/>
      <c r="BT273" s="158"/>
      <c r="BU273" s="158"/>
      <c r="BV273" s="158"/>
      <c r="BW273" s="158"/>
      <c r="BX273" s="158"/>
      <c r="BY273" s="158"/>
      <c r="BZ273" s="158"/>
      <c r="CA273" s="158"/>
      <c r="CB273" s="158"/>
      <c r="CC273" s="158"/>
      <c r="CD273" s="158"/>
      <c r="CE273" s="158"/>
      <c r="CF273" s="158"/>
      <c r="CG273" s="158"/>
      <c r="CH273" s="158"/>
      <c r="CI273" s="158"/>
      <c r="CJ273" s="158"/>
      <c r="CK273" s="158"/>
      <c r="CL273" s="158"/>
      <c r="CM273" s="158"/>
      <c r="CN273" s="158"/>
      <c r="CO273" s="158"/>
      <c r="CP273" s="158"/>
      <c r="CQ273" s="158"/>
    </row>
    <row r="274" spans="1:95" ht="15" customHeight="1" outlineLevel="1" x14ac:dyDescent="0.35">
      <c r="A274" s="82"/>
      <c r="B274" s="82" t="s">
        <v>16272</v>
      </c>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T274" s="82"/>
      <c r="BU274" s="82"/>
      <c r="BV274" s="82"/>
      <c r="BW274" s="82"/>
      <c r="BX274" s="82"/>
      <c r="BY274" s="82"/>
      <c r="BZ274" s="82"/>
      <c r="CA274" s="82"/>
      <c r="CB274" s="82"/>
      <c r="CC274" s="82"/>
      <c r="CD274" s="82"/>
      <c r="CE274" s="82"/>
      <c r="CF274" s="82"/>
      <c r="CG274" s="82"/>
      <c r="CH274" s="82"/>
      <c r="CI274" s="82"/>
      <c r="CJ274" s="82"/>
      <c r="CK274" s="82"/>
      <c r="CL274" s="82"/>
      <c r="CM274" s="82"/>
      <c r="CN274" s="82"/>
      <c r="CO274" s="82"/>
      <c r="CP274" s="82"/>
      <c r="CQ274" s="82"/>
    </row>
    <row r="275" spans="1:95" ht="15" customHeight="1" outlineLevel="1" x14ac:dyDescent="0.3">
      <c r="A275" s="158"/>
      <c r="B275" s="158"/>
      <c r="C275" s="158"/>
      <c r="D275" s="158"/>
      <c r="E275" s="158"/>
      <c r="F275" s="158"/>
      <c r="G275" s="158"/>
      <c r="H275" s="158"/>
      <c r="I275" s="158"/>
      <c r="J275" s="158"/>
      <c r="K275" s="158"/>
      <c r="L275" s="158"/>
      <c r="M275" s="158"/>
      <c r="N275" s="158"/>
      <c r="O275" s="158"/>
      <c r="P275" s="158"/>
      <c r="Q275" s="158"/>
      <c r="R275" s="158"/>
      <c r="S275" s="158"/>
      <c r="T275" s="158"/>
      <c r="U275" s="158"/>
      <c r="V275" s="158"/>
      <c r="W275" s="158"/>
      <c r="X275" s="158"/>
      <c r="Y275" s="158"/>
      <c r="Z275" s="158"/>
      <c r="AA275" s="158"/>
      <c r="AB275" s="158"/>
      <c r="AC275" s="158"/>
      <c r="AD275" s="158"/>
      <c r="AE275" s="158"/>
      <c r="AF275" s="158"/>
      <c r="AG275" s="158"/>
      <c r="AH275" s="158"/>
      <c r="AI275" s="158"/>
      <c r="AJ275" s="158"/>
      <c r="AK275" s="158"/>
      <c r="AL275" s="158"/>
      <c r="AM275" s="158"/>
      <c r="AN275" s="158"/>
      <c r="AO275" s="158"/>
      <c r="AP275" s="158"/>
      <c r="AQ275" s="158"/>
      <c r="AR275" s="158"/>
      <c r="AS275" s="158"/>
      <c r="AT275" s="158"/>
      <c r="AU275" s="158"/>
      <c r="AV275" s="158"/>
      <c r="AW275" s="158"/>
      <c r="AX275" s="158"/>
      <c r="AY275" s="158"/>
      <c r="AZ275" s="158"/>
      <c r="BA275" s="158"/>
      <c r="BB275" s="158"/>
      <c r="BC275" s="158"/>
      <c r="BD275" s="158"/>
      <c r="BE275" s="158"/>
      <c r="BF275" s="158"/>
      <c r="BG275" s="158"/>
      <c r="BH275" s="158"/>
      <c r="BI275" s="158"/>
      <c r="BJ275" s="158"/>
      <c r="BK275" s="158"/>
      <c r="BL275" s="158"/>
      <c r="BM275" s="158"/>
      <c r="BN275" s="158"/>
      <c r="BO275" s="158"/>
      <c r="BP275" s="158"/>
      <c r="BQ275" s="158"/>
      <c r="BR275" s="158"/>
      <c r="BS275" s="158"/>
      <c r="BT275" s="158"/>
      <c r="BU275" s="158"/>
      <c r="BV275" s="158"/>
      <c r="BW275" s="158"/>
      <c r="BX275" s="158"/>
      <c r="BY275" s="158"/>
      <c r="BZ275" s="158"/>
      <c r="CA275" s="158"/>
      <c r="CB275" s="158"/>
      <c r="CC275" s="158"/>
      <c r="CD275" s="158"/>
      <c r="CE275" s="158"/>
      <c r="CF275" s="158"/>
      <c r="CG275" s="158"/>
      <c r="CH275" s="158"/>
      <c r="CI275" s="158"/>
      <c r="CJ275" s="158"/>
      <c r="CK275" s="158"/>
      <c r="CL275" s="158"/>
      <c r="CM275" s="158"/>
      <c r="CN275" s="158"/>
      <c r="CO275" s="158"/>
      <c r="CP275" s="158"/>
      <c r="CQ275" s="158"/>
    </row>
    <row r="276" spans="1:95" ht="15" customHeight="1" outlineLevel="1" x14ac:dyDescent="0.35">
      <c r="A276" s="158"/>
      <c r="B276" s="102"/>
      <c r="C276" s="83">
        <f>Opening_year</f>
        <v>2026</v>
      </c>
      <c r="D276" s="158"/>
      <c r="E276" s="158"/>
      <c r="F276" s="158"/>
      <c r="G276" s="158"/>
      <c r="H276" s="158"/>
      <c r="I276" s="158"/>
      <c r="J276" s="158"/>
      <c r="K276" s="158"/>
      <c r="L276" s="158"/>
      <c r="M276" s="158"/>
      <c r="N276" s="158"/>
      <c r="O276" s="158"/>
      <c r="P276" s="158"/>
      <c r="Q276" s="158"/>
      <c r="R276" s="158"/>
      <c r="S276" s="158"/>
      <c r="T276" s="158"/>
      <c r="U276" s="158"/>
      <c r="V276" s="158"/>
      <c r="W276" s="158"/>
      <c r="X276" s="158"/>
      <c r="Y276" s="158"/>
      <c r="Z276" s="158"/>
      <c r="AA276" s="158"/>
      <c r="AB276" s="158"/>
      <c r="AC276" s="158"/>
      <c r="AD276" s="158"/>
      <c r="AE276" s="158"/>
      <c r="AF276" s="158"/>
      <c r="AG276" s="158"/>
      <c r="AH276" s="158"/>
      <c r="AI276" s="158"/>
      <c r="AJ276" s="158"/>
      <c r="AK276" s="158"/>
      <c r="AL276" s="158"/>
      <c r="AM276" s="158"/>
      <c r="AN276" s="158"/>
      <c r="AO276" s="158"/>
      <c r="AP276" s="158"/>
      <c r="AQ276" s="158"/>
      <c r="AR276" s="158"/>
      <c r="AS276" s="158"/>
      <c r="AT276" s="158"/>
      <c r="AU276" s="158"/>
      <c r="AV276" s="158"/>
      <c r="AW276" s="158"/>
      <c r="AX276" s="158"/>
      <c r="AY276" s="158"/>
      <c r="AZ276" s="158"/>
      <c r="BA276" s="158"/>
      <c r="BB276" s="158"/>
      <c r="BC276" s="158"/>
      <c r="BD276" s="158"/>
      <c r="BE276" s="158"/>
      <c r="BF276" s="158"/>
      <c r="BG276" s="158"/>
      <c r="BH276" s="158"/>
      <c r="BI276" s="158"/>
      <c r="BJ276" s="158"/>
      <c r="BK276" s="158"/>
      <c r="BL276" s="158"/>
      <c r="BM276" s="158"/>
      <c r="BN276" s="158"/>
      <c r="BO276" s="158"/>
      <c r="BP276" s="158"/>
      <c r="BQ276" s="158"/>
      <c r="BR276" s="158"/>
      <c r="BS276" s="158"/>
      <c r="BT276" s="158"/>
      <c r="BU276" s="158"/>
      <c r="BV276" s="158"/>
      <c r="BW276" s="158"/>
      <c r="BX276" s="158"/>
      <c r="BY276" s="158"/>
      <c r="BZ276" s="158"/>
      <c r="CA276" s="158"/>
      <c r="CB276" s="158"/>
      <c r="CC276" s="158"/>
      <c r="CD276" s="158"/>
      <c r="CE276" s="158"/>
      <c r="CF276" s="158"/>
      <c r="CG276" s="158"/>
      <c r="CH276" s="158"/>
      <c r="CI276" s="158"/>
      <c r="CJ276" s="158"/>
      <c r="CK276" s="158"/>
      <c r="CL276" s="158"/>
      <c r="CM276" s="158"/>
      <c r="CN276" s="158"/>
      <c r="CO276" s="158"/>
      <c r="CP276" s="158"/>
      <c r="CQ276" s="158"/>
    </row>
    <row r="277" spans="1:95" ht="15" customHeight="1" outlineLevel="1" x14ac:dyDescent="0.35">
      <c r="A277" s="158"/>
      <c r="B277" s="178" t="s">
        <v>16573</v>
      </c>
      <c r="C277" s="165">
        <f>Opening_year_with_PM10_emissions_in</f>
        <v>0</v>
      </c>
      <c r="D277" s="79" t="s">
        <v>16583</v>
      </c>
      <c r="E277" s="158"/>
      <c r="F277" s="158"/>
      <c r="G277" s="158"/>
      <c r="H277" s="158"/>
      <c r="I277" s="158"/>
      <c r="J277" s="158"/>
      <c r="K277" s="158"/>
      <c r="L277" s="158"/>
      <c r="M277" s="158"/>
      <c r="N277" s="158"/>
      <c r="O277" s="158"/>
      <c r="P277" s="158"/>
      <c r="Q277" s="158"/>
      <c r="R277" s="158"/>
      <c r="S277" s="158"/>
      <c r="T277" s="158"/>
      <c r="U277" s="158"/>
      <c r="V277" s="158"/>
      <c r="W277" s="158"/>
      <c r="X277" s="158"/>
      <c r="Y277" s="158"/>
      <c r="Z277" s="158"/>
      <c r="AA277" s="158"/>
      <c r="AB277" s="158"/>
      <c r="AC277" s="158"/>
      <c r="AD277" s="158"/>
      <c r="AE277" s="158"/>
      <c r="AF277" s="158"/>
      <c r="AG277" s="158"/>
      <c r="AH277" s="158"/>
      <c r="AI277" s="158"/>
      <c r="AJ277" s="158"/>
      <c r="AK277" s="158"/>
      <c r="AL277" s="158"/>
      <c r="AM277" s="158"/>
      <c r="AN277" s="158"/>
      <c r="AO277" s="158"/>
      <c r="AP277" s="158"/>
      <c r="AQ277" s="158"/>
      <c r="AR277" s="158"/>
      <c r="AS277" s="158"/>
      <c r="AT277" s="158"/>
      <c r="AU277" s="158"/>
      <c r="AV277" s="158"/>
      <c r="AW277" s="158"/>
      <c r="AX277" s="158"/>
      <c r="AY277" s="158"/>
      <c r="AZ277" s="158"/>
      <c r="BA277" s="158"/>
      <c r="BB277" s="158"/>
      <c r="BC277" s="158"/>
      <c r="BD277" s="158"/>
      <c r="BE277" s="158"/>
      <c r="BF277" s="158"/>
      <c r="BG277" s="158"/>
      <c r="BH277" s="158"/>
      <c r="BI277" s="158"/>
      <c r="BJ277" s="158"/>
      <c r="BK277" s="158"/>
      <c r="BL277" s="158"/>
      <c r="BM277" s="158"/>
      <c r="BN277" s="158"/>
      <c r="BO277" s="158"/>
      <c r="BP277" s="158"/>
      <c r="BQ277" s="158"/>
      <c r="BR277" s="158"/>
      <c r="BS277" s="158"/>
      <c r="BT277" s="158"/>
      <c r="BU277" s="158"/>
      <c r="BV277" s="158"/>
      <c r="BW277" s="158"/>
      <c r="BX277" s="158"/>
      <c r="BY277" s="158"/>
      <c r="BZ277" s="158"/>
      <c r="CA277" s="158"/>
      <c r="CB277" s="158"/>
      <c r="CC277" s="158"/>
      <c r="CD277" s="158"/>
      <c r="CE277" s="158"/>
      <c r="CF277" s="158"/>
      <c r="CG277" s="158"/>
      <c r="CH277" s="158"/>
      <c r="CI277" s="158"/>
      <c r="CJ277" s="158"/>
      <c r="CK277" s="158"/>
      <c r="CL277" s="158"/>
      <c r="CM277" s="158"/>
      <c r="CN277" s="158"/>
      <c r="CO277" s="158"/>
      <c r="CP277" s="158"/>
      <c r="CQ277" s="158"/>
    </row>
    <row r="278" spans="1:95" ht="15" customHeight="1" outlineLevel="1" x14ac:dyDescent="0.35">
      <c r="A278" s="158"/>
      <c r="B278" s="102"/>
      <c r="C278" s="102"/>
      <c r="D278" s="102"/>
      <c r="E278" s="158"/>
      <c r="F278" s="158"/>
      <c r="G278" s="158"/>
      <c r="H278" s="158"/>
      <c r="I278" s="158"/>
      <c r="J278" s="158"/>
      <c r="K278" s="158"/>
      <c r="L278" s="158"/>
      <c r="M278" s="158"/>
      <c r="N278" s="158"/>
      <c r="O278" s="158"/>
      <c r="P278" s="158"/>
      <c r="Q278" s="158"/>
      <c r="R278" s="158"/>
      <c r="S278" s="158"/>
      <c r="T278" s="158"/>
      <c r="U278" s="158"/>
      <c r="V278" s="158"/>
      <c r="W278" s="158"/>
      <c r="X278" s="158"/>
      <c r="Y278" s="158"/>
      <c r="Z278" s="158"/>
      <c r="AA278" s="158"/>
      <c r="AB278" s="158"/>
      <c r="AC278" s="158"/>
      <c r="AD278" s="158"/>
      <c r="AE278" s="158"/>
      <c r="AF278" s="158"/>
      <c r="AG278" s="158"/>
      <c r="AH278" s="158"/>
      <c r="AI278" s="158"/>
      <c r="AJ278" s="158"/>
      <c r="AK278" s="158"/>
      <c r="AL278" s="158"/>
      <c r="AM278" s="158"/>
      <c r="AN278" s="158"/>
      <c r="AO278" s="158"/>
      <c r="AP278" s="158"/>
      <c r="AQ278" s="158"/>
      <c r="AR278" s="158"/>
      <c r="AS278" s="158"/>
      <c r="AT278" s="158"/>
      <c r="AU278" s="158"/>
      <c r="AV278" s="158"/>
      <c r="AW278" s="158"/>
      <c r="AX278" s="158"/>
      <c r="AY278" s="158"/>
      <c r="AZ278" s="158"/>
      <c r="BA278" s="158"/>
      <c r="BB278" s="158"/>
      <c r="BC278" s="158"/>
      <c r="BD278" s="158"/>
      <c r="BE278" s="158"/>
      <c r="BF278" s="158"/>
      <c r="BG278" s="158"/>
      <c r="BH278" s="158"/>
      <c r="BI278" s="158"/>
      <c r="BJ278" s="158"/>
      <c r="BK278" s="158"/>
      <c r="BL278" s="158"/>
      <c r="BM278" s="158"/>
      <c r="BN278" s="158"/>
      <c r="BO278" s="158"/>
      <c r="BP278" s="158"/>
      <c r="BQ278" s="158"/>
      <c r="BR278" s="158"/>
      <c r="BS278" s="158"/>
      <c r="BT278" s="158"/>
      <c r="BU278" s="158"/>
      <c r="BV278" s="158"/>
      <c r="BW278" s="158"/>
      <c r="BX278" s="158"/>
      <c r="BY278" s="158"/>
      <c r="BZ278" s="158"/>
      <c r="CA278" s="158"/>
      <c r="CB278" s="158"/>
      <c r="CC278" s="158"/>
      <c r="CD278" s="158"/>
      <c r="CE278" s="158"/>
      <c r="CF278" s="158"/>
      <c r="CG278" s="158"/>
      <c r="CH278" s="158"/>
      <c r="CI278" s="158"/>
      <c r="CJ278" s="158"/>
      <c r="CK278" s="158"/>
      <c r="CL278" s="158"/>
      <c r="CM278" s="158"/>
      <c r="CN278" s="158"/>
      <c r="CO278" s="158"/>
      <c r="CP278" s="158"/>
      <c r="CQ278" s="158"/>
    </row>
    <row r="279" spans="1:95" ht="15" customHeight="1" outlineLevel="1" x14ac:dyDescent="0.35">
      <c r="A279" s="158"/>
      <c r="B279" s="102"/>
      <c r="C279" s="83">
        <f>Forecast_year</f>
        <v>2040</v>
      </c>
      <c r="D279" s="158"/>
      <c r="E279" s="158"/>
      <c r="F279" s="158"/>
      <c r="G279" s="158"/>
      <c r="H279" s="158"/>
      <c r="I279" s="158"/>
      <c r="J279" s="158"/>
      <c r="K279" s="158"/>
      <c r="L279" s="158"/>
      <c r="M279" s="158"/>
      <c r="N279" s="158"/>
      <c r="O279" s="158"/>
      <c r="P279" s="158"/>
      <c r="Q279" s="158"/>
      <c r="R279" s="158"/>
      <c r="S279" s="158"/>
      <c r="T279" s="158"/>
      <c r="U279" s="158"/>
      <c r="V279" s="158"/>
      <c r="W279" s="158"/>
      <c r="X279" s="158"/>
      <c r="Y279" s="158"/>
      <c r="Z279" s="158"/>
      <c r="AA279" s="158"/>
      <c r="AB279" s="158"/>
      <c r="AC279" s="158"/>
      <c r="AD279" s="158"/>
      <c r="AE279" s="158"/>
      <c r="AF279" s="158"/>
      <c r="AG279" s="158"/>
      <c r="AH279" s="158"/>
      <c r="AI279" s="158"/>
      <c r="AJ279" s="158"/>
      <c r="AK279" s="158"/>
      <c r="AL279" s="158"/>
      <c r="AM279" s="158"/>
      <c r="AN279" s="158"/>
      <c r="AO279" s="158"/>
      <c r="AP279" s="158"/>
      <c r="AQ279" s="158"/>
      <c r="AR279" s="158"/>
      <c r="AS279" s="158"/>
      <c r="AT279" s="158"/>
      <c r="AU279" s="158"/>
      <c r="AV279" s="158"/>
      <c r="AW279" s="158"/>
      <c r="AX279" s="158"/>
      <c r="AY279" s="158"/>
      <c r="AZ279" s="158"/>
      <c r="BA279" s="158"/>
      <c r="BB279" s="158"/>
      <c r="BC279" s="158"/>
      <c r="BD279" s="158"/>
      <c r="BE279" s="158"/>
      <c r="BF279" s="158"/>
      <c r="BG279" s="158"/>
      <c r="BH279" s="158"/>
      <c r="BI279" s="158"/>
      <c r="BJ279" s="158"/>
      <c r="BK279" s="158"/>
      <c r="BL279" s="158"/>
      <c r="BM279" s="158"/>
      <c r="BN279" s="158"/>
      <c r="BO279" s="158"/>
      <c r="BP279" s="158"/>
      <c r="BQ279" s="158"/>
      <c r="BR279" s="158"/>
      <c r="BS279" s="158"/>
      <c r="BT279" s="158"/>
      <c r="BU279" s="158"/>
      <c r="BV279" s="158"/>
      <c r="BW279" s="158"/>
      <c r="BX279" s="158"/>
      <c r="BY279" s="158"/>
      <c r="BZ279" s="158"/>
      <c r="CA279" s="158"/>
      <c r="CB279" s="158"/>
      <c r="CC279" s="158"/>
      <c r="CD279" s="158"/>
      <c r="CE279" s="158"/>
      <c r="CF279" s="158"/>
      <c r="CG279" s="158"/>
      <c r="CH279" s="158"/>
      <c r="CI279" s="158"/>
      <c r="CJ279" s="158"/>
      <c r="CK279" s="158"/>
      <c r="CL279" s="158"/>
      <c r="CM279" s="158"/>
      <c r="CN279" s="158"/>
      <c r="CO279" s="158"/>
      <c r="CP279" s="158"/>
      <c r="CQ279" s="158"/>
    </row>
    <row r="280" spans="1:95" ht="15" customHeight="1" outlineLevel="1" x14ac:dyDescent="0.35">
      <c r="A280" s="158"/>
      <c r="B280" s="178" t="s">
        <v>16575</v>
      </c>
      <c r="C280" s="165">
        <f>Forecast_year_with_scheme_PM10_emissions_in</f>
        <v>0</v>
      </c>
      <c r="D280" s="79" t="s">
        <v>16584</v>
      </c>
      <c r="E280" s="158"/>
      <c r="F280" s="158"/>
      <c r="G280" s="158"/>
      <c r="H280" s="158"/>
      <c r="I280" s="158"/>
      <c r="J280" s="158"/>
      <c r="K280" s="158"/>
      <c r="L280" s="158"/>
      <c r="M280" s="158"/>
      <c r="N280" s="158"/>
      <c r="O280" s="158"/>
      <c r="P280" s="158"/>
      <c r="Q280" s="158"/>
      <c r="R280" s="158"/>
      <c r="S280" s="158"/>
      <c r="T280" s="158"/>
      <c r="U280" s="158"/>
      <c r="V280" s="158"/>
      <c r="W280" s="158"/>
      <c r="X280" s="158"/>
      <c r="Y280" s="158"/>
      <c r="Z280" s="158"/>
      <c r="AA280" s="158"/>
      <c r="AB280" s="158"/>
      <c r="AC280" s="158"/>
      <c r="AD280" s="158"/>
      <c r="AE280" s="158"/>
      <c r="AF280" s="158"/>
      <c r="AG280" s="158"/>
      <c r="AH280" s="158"/>
      <c r="AI280" s="158"/>
      <c r="AJ280" s="158"/>
      <c r="AK280" s="158"/>
      <c r="AL280" s="158"/>
      <c r="AM280" s="158"/>
      <c r="AN280" s="158"/>
      <c r="AO280" s="158"/>
      <c r="AP280" s="158"/>
      <c r="AQ280" s="158"/>
      <c r="AR280" s="158"/>
      <c r="AS280" s="158"/>
      <c r="AT280" s="158"/>
      <c r="AU280" s="158"/>
      <c r="AV280" s="158"/>
      <c r="AW280" s="158"/>
      <c r="AX280" s="158"/>
      <c r="AY280" s="158"/>
      <c r="AZ280" s="158"/>
      <c r="BA280" s="158"/>
      <c r="BB280" s="158"/>
      <c r="BC280" s="158"/>
      <c r="BD280" s="158"/>
      <c r="BE280" s="158"/>
      <c r="BF280" s="158"/>
      <c r="BG280" s="158"/>
      <c r="BH280" s="158"/>
      <c r="BI280" s="158"/>
      <c r="BJ280" s="158"/>
      <c r="BK280" s="158"/>
      <c r="BL280" s="158"/>
      <c r="BM280" s="158"/>
      <c r="BN280" s="158"/>
      <c r="BO280" s="158"/>
      <c r="BP280" s="158"/>
      <c r="BQ280" s="158"/>
      <c r="BR280" s="158"/>
      <c r="BS280" s="158"/>
      <c r="BT280" s="158"/>
      <c r="BU280" s="158"/>
      <c r="BV280" s="158"/>
      <c r="BW280" s="158"/>
      <c r="BX280" s="158"/>
      <c r="BY280" s="158"/>
      <c r="BZ280" s="158"/>
      <c r="CA280" s="158"/>
      <c r="CB280" s="158"/>
      <c r="CC280" s="158"/>
      <c r="CD280" s="158"/>
      <c r="CE280" s="158"/>
      <c r="CF280" s="158"/>
      <c r="CG280" s="158"/>
      <c r="CH280" s="158"/>
      <c r="CI280" s="158"/>
      <c r="CJ280" s="158"/>
      <c r="CK280" s="158"/>
      <c r="CL280" s="158"/>
      <c r="CM280" s="158"/>
      <c r="CN280" s="158"/>
      <c r="CO280" s="158"/>
      <c r="CP280" s="158"/>
      <c r="CQ280" s="158"/>
    </row>
    <row r="281" spans="1:95" ht="15" customHeight="1" outlineLevel="1" x14ac:dyDescent="0.35">
      <c r="A281" s="158"/>
      <c r="B281" s="102"/>
      <c r="C281" s="102"/>
      <c r="D281" s="102"/>
      <c r="E281" s="158"/>
      <c r="F281" s="158"/>
      <c r="G281" s="158"/>
      <c r="H281" s="158"/>
      <c r="I281" s="158"/>
      <c r="J281" s="158"/>
      <c r="K281" s="158"/>
      <c r="L281" s="158"/>
      <c r="M281" s="158"/>
      <c r="N281" s="158"/>
      <c r="O281" s="158"/>
      <c r="P281" s="158"/>
      <c r="Q281" s="158"/>
      <c r="R281" s="158"/>
      <c r="S281" s="158"/>
      <c r="T281" s="158"/>
      <c r="U281" s="158"/>
      <c r="V281" s="158"/>
      <c r="W281" s="158"/>
      <c r="X281" s="158"/>
      <c r="Y281" s="158"/>
      <c r="Z281" s="158"/>
      <c r="AA281" s="158"/>
      <c r="AB281" s="158"/>
      <c r="AC281" s="158"/>
      <c r="AD281" s="158"/>
      <c r="AE281" s="158"/>
      <c r="AF281" s="158"/>
      <c r="AG281" s="158"/>
      <c r="AH281" s="158"/>
      <c r="AI281" s="158"/>
      <c r="AJ281" s="158"/>
      <c r="AK281" s="158"/>
      <c r="AL281" s="158"/>
      <c r="AM281" s="158"/>
      <c r="AN281" s="158"/>
      <c r="AO281" s="158"/>
      <c r="AP281" s="158"/>
      <c r="AQ281" s="158"/>
      <c r="AR281" s="158"/>
      <c r="AS281" s="158"/>
      <c r="AT281" s="158"/>
      <c r="AU281" s="158"/>
      <c r="AV281" s="158"/>
      <c r="AW281" s="158"/>
      <c r="AX281" s="158"/>
      <c r="AY281" s="158"/>
      <c r="AZ281" s="158"/>
      <c r="BA281" s="158"/>
      <c r="BB281" s="158"/>
      <c r="BC281" s="158"/>
      <c r="BD281" s="158"/>
      <c r="BE281" s="158"/>
      <c r="BF281" s="158"/>
      <c r="BG281" s="158"/>
      <c r="BH281" s="158"/>
      <c r="BI281" s="158"/>
      <c r="BJ281" s="158"/>
      <c r="BK281" s="158"/>
      <c r="BL281" s="158"/>
      <c r="BM281" s="158"/>
      <c r="BN281" s="158"/>
      <c r="BO281" s="158"/>
      <c r="BP281" s="158"/>
      <c r="BQ281" s="158"/>
      <c r="BR281" s="158"/>
      <c r="BS281" s="158"/>
      <c r="BT281" s="158"/>
      <c r="BU281" s="158"/>
      <c r="BV281" s="158"/>
      <c r="BW281" s="158"/>
      <c r="BX281" s="158"/>
      <c r="BY281" s="158"/>
      <c r="BZ281" s="158"/>
      <c r="CA281" s="158"/>
      <c r="CB281" s="158"/>
      <c r="CC281" s="158"/>
      <c r="CD281" s="158"/>
      <c r="CE281" s="158"/>
      <c r="CF281" s="158"/>
      <c r="CG281" s="158"/>
      <c r="CH281" s="158"/>
      <c r="CI281" s="158"/>
      <c r="CJ281" s="158"/>
      <c r="CK281" s="158"/>
      <c r="CL281" s="158"/>
      <c r="CM281" s="158"/>
      <c r="CN281" s="158"/>
      <c r="CO281" s="158"/>
      <c r="CP281" s="158"/>
      <c r="CQ281" s="158"/>
    </row>
    <row r="282" spans="1:95" ht="15" customHeight="1" outlineLevel="1" x14ac:dyDescent="0.35">
      <c r="A282" s="158"/>
      <c r="B282" s="178" t="s">
        <v>16424</v>
      </c>
      <c r="C282" s="178">
        <f>Forecast_year_with_scheme_PM10_emissions-Opening_year_with_scheme_PM10_emissions</f>
        <v>0</v>
      </c>
      <c r="D282" s="103" t="s">
        <v>16585</v>
      </c>
      <c r="E282" s="158"/>
      <c r="F282" s="158"/>
      <c r="G282" s="158"/>
      <c r="H282" s="158"/>
      <c r="I282" s="158"/>
      <c r="J282" s="158"/>
      <c r="K282" s="158"/>
      <c r="L282" s="158"/>
      <c r="M282" s="158"/>
      <c r="N282" s="158"/>
      <c r="O282" s="158"/>
      <c r="P282" s="158"/>
      <c r="Q282" s="158"/>
      <c r="R282" s="158"/>
      <c r="S282" s="158"/>
      <c r="T282" s="158"/>
      <c r="U282" s="158"/>
      <c r="V282" s="158"/>
      <c r="W282" s="158"/>
      <c r="X282" s="158"/>
      <c r="Y282" s="158"/>
      <c r="Z282" s="158"/>
      <c r="AA282" s="158"/>
      <c r="AB282" s="158"/>
      <c r="AC282" s="158"/>
      <c r="AD282" s="158"/>
      <c r="AE282" s="158"/>
      <c r="AF282" s="158"/>
      <c r="AG282" s="158"/>
      <c r="AH282" s="158"/>
      <c r="AI282" s="158"/>
      <c r="AJ282" s="158"/>
      <c r="AK282" s="158"/>
      <c r="AL282" s="158"/>
      <c r="AM282" s="158"/>
      <c r="AN282" s="158"/>
      <c r="AO282" s="158"/>
      <c r="AP282" s="158"/>
      <c r="AQ282" s="158"/>
      <c r="AR282" s="158"/>
      <c r="AS282" s="158"/>
      <c r="AT282" s="158"/>
      <c r="AU282" s="158"/>
      <c r="AV282" s="158"/>
      <c r="AW282" s="158"/>
      <c r="AX282" s="158"/>
      <c r="AY282" s="158"/>
      <c r="AZ282" s="158"/>
      <c r="BA282" s="158"/>
      <c r="BB282" s="158"/>
      <c r="BC282" s="158"/>
      <c r="BD282" s="158"/>
      <c r="BE282" s="158"/>
      <c r="BF282" s="158"/>
      <c r="BG282" s="158"/>
      <c r="BH282" s="158"/>
      <c r="BI282" s="158"/>
      <c r="BJ282" s="158"/>
      <c r="BK282" s="158"/>
      <c r="BL282" s="158"/>
      <c r="BM282" s="158"/>
      <c r="BN282" s="158"/>
      <c r="BO282" s="158"/>
      <c r="BP282" s="158"/>
      <c r="BQ282" s="158"/>
      <c r="BR282" s="158"/>
      <c r="BS282" s="158"/>
      <c r="BT282" s="158"/>
      <c r="BU282" s="158"/>
      <c r="BV282" s="158"/>
      <c r="BW282" s="158"/>
      <c r="BX282" s="158"/>
      <c r="BY282" s="158"/>
      <c r="BZ282" s="158"/>
      <c r="CA282" s="158"/>
      <c r="CB282" s="158"/>
      <c r="CC282" s="158"/>
      <c r="CD282" s="158"/>
      <c r="CE282" s="158"/>
      <c r="CF282" s="158"/>
      <c r="CG282" s="158"/>
      <c r="CH282" s="158"/>
      <c r="CI282" s="158"/>
      <c r="CJ282" s="158"/>
      <c r="CK282" s="158"/>
      <c r="CL282" s="158"/>
      <c r="CM282" s="158"/>
      <c r="CN282" s="158"/>
      <c r="CO282" s="158"/>
      <c r="CP282" s="158"/>
      <c r="CQ282" s="158"/>
    </row>
    <row r="283" spans="1:95" ht="15" customHeight="1" outlineLevel="1" x14ac:dyDescent="0.3">
      <c r="A283" s="158"/>
      <c r="B283" s="158"/>
      <c r="C283" s="158"/>
      <c r="D283" s="158"/>
      <c r="E283" s="158"/>
      <c r="F283" s="158"/>
      <c r="G283" s="158"/>
      <c r="H283" s="158"/>
      <c r="I283" s="158"/>
      <c r="J283" s="158"/>
      <c r="K283" s="158"/>
      <c r="L283" s="158"/>
      <c r="M283" s="158"/>
      <c r="N283" s="158"/>
      <c r="O283" s="158"/>
      <c r="P283" s="158"/>
      <c r="Q283" s="158"/>
      <c r="R283" s="158"/>
      <c r="S283" s="158"/>
      <c r="T283" s="158"/>
      <c r="U283" s="158"/>
      <c r="V283" s="158"/>
      <c r="W283" s="158"/>
      <c r="X283" s="158"/>
      <c r="Y283" s="158"/>
      <c r="Z283" s="158"/>
      <c r="AA283" s="158"/>
      <c r="AB283" s="158"/>
      <c r="AC283" s="158"/>
      <c r="AD283" s="158"/>
      <c r="AE283" s="158"/>
      <c r="AF283" s="158"/>
      <c r="AG283" s="158"/>
      <c r="AH283" s="158"/>
      <c r="AI283" s="158"/>
      <c r="AJ283" s="158"/>
      <c r="AK283" s="158"/>
      <c r="AL283" s="158"/>
      <c r="AM283" s="158"/>
      <c r="AN283" s="158"/>
      <c r="AO283" s="158"/>
      <c r="AP283" s="158"/>
      <c r="AQ283" s="158"/>
      <c r="AR283" s="158"/>
      <c r="AS283" s="158"/>
      <c r="AT283" s="158"/>
      <c r="AU283" s="158"/>
      <c r="AV283" s="158"/>
      <c r="AW283" s="158"/>
      <c r="AX283" s="158"/>
      <c r="AY283" s="158"/>
      <c r="AZ283" s="158"/>
      <c r="BA283" s="158"/>
      <c r="BB283" s="158"/>
      <c r="BC283" s="158"/>
      <c r="BD283" s="158"/>
      <c r="BE283" s="158"/>
      <c r="BF283" s="158"/>
      <c r="BG283" s="158"/>
      <c r="BH283" s="158"/>
      <c r="BI283" s="158"/>
      <c r="BJ283" s="158"/>
      <c r="BK283" s="158"/>
      <c r="BL283" s="158"/>
      <c r="BM283" s="158"/>
      <c r="BN283" s="158"/>
      <c r="BO283" s="158"/>
      <c r="BP283" s="158"/>
      <c r="BQ283" s="158"/>
      <c r="BR283" s="158"/>
      <c r="BS283" s="158"/>
      <c r="BT283" s="158"/>
      <c r="BU283" s="158"/>
      <c r="BV283" s="158"/>
      <c r="BW283" s="158"/>
      <c r="BX283" s="158"/>
      <c r="BY283" s="158"/>
      <c r="BZ283" s="158"/>
      <c r="CA283" s="158"/>
      <c r="CB283" s="158"/>
      <c r="CC283" s="158"/>
      <c r="CD283" s="158"/>
      <c r="CE283" s="158"/>
      <c r="CF283" s="158"/>
      <c r="CG283" s="158"/>
      <c r="CH283" s="158"/>
      <c r="CI283" s="158"/>
      <c r="CJ283" s="158"/>
      <c r="CK283" s="158"/>
      <c r="CL283" s="158"/>
      <c r="CM283" s="158"/>
      <c r="CN283" s="158"/>
      <c r="CO283" s="158"/>
      <c r="CP283" s="158"/>
      <c r="CQ283" s="158"/>
    </row>
    <row r="284" spans="1:95" ht="15" customHeight="1" outlineLevel="1" x14ac:dyDescent="0.35">
      <c r="A284" s="158"/>
      <c r="B284" s="158" t="s">
        <v>16250</v>
      </c>
      <c r="C284" s="158"/>
      <c r="D284" s="181"/>
      <c r="E284" s="181"/>
      <c r="F284" s="181"/>
      <c r="G284" s="181"/>
      <c r="H284" s="181"/>
      <c r="I284" s="181"/>
      <c r="J284" s="181"/>
      <c r="K284" s="181"/>
      <c r="L284" s="181"/>
      <c r="M284" s="181">
        <f>Opening_year_with_scheme_PM10_emissions*Opening_year_mask</f>
        <v>0</v>
      </c>
      <c r="N284" s="181">
        <f t="shared" ref="N284:AI284" si="203">Opening_year_with_scheme_PM10_emissions*Opening_year_mask</f>
        <v>0</v>
      </c>
      <c r="O284" s="181">
        <f t="shared" si="203"/>
        <v>0</v>
      </c>
      <c r="P284" s="181">
        <f t="shared" si="203"/>
        <v>0</v>
      </c>
      <c r="Q284" s="181">
        <f t="shared" si="203"/>
        <v>0</v>
      </c>
      <c r="R284" s="181">
        <f t="shared" si="203"/>
        <v>0</v>
      </c>
      <c r="S284" s="181">
        <f t="shared" si="203"/>
        <v>0</v>
      </c>
      <c r="T284" s="181">
        <f t="shared" si="203"/>
        <v>0</v>
      </c>
      <c r="U284" s="181">
        <f t="shared" si="203"/>
        <v>0</v>
      </c>
      <c r="V284" s="181">
        <f t="shared" si="203"/>
        <v>0</v>
      </c>
      <c r="W284" s="181">
        <f t="shared" si="203"/>
        <v>0</v>
      </c>
      <c r="X284" s="181">
        <f t="shared" si="203"/>
        <v>0</v>
      </c>
      <c r="Y284" s="181">
        <f t="shared" si="203"/>
        <v>0</v>
      </c>
      <c r="Z284" s="181">
        <f t="shared" si="203"/>
        <v>0</v>
      </c>
      <c r="AA284" s="181">
        <f t="shared" si="203"/>
        <v>0</v>
      </c>
      <c r="AB284" s="181">
        <f t="shared" si="203"/>
        <v>0</v>
      </c>
      <c r="AC284" s="181">
        <f t="shared" si="203"/>
        <v>0</v>
      </c>
      <c r="AD284" s="181">
        <f t="shared" si="203"/>
        <v>0</v>
      </c>
      <c r="AE284" s="181">
        <f t="shared" si="203"/>
        <v>0</v>
      </c>
      <c r="AF284" s="181">
        <f t="shared" si="203"/>
        <v>0</v>
      </c>
      <c r="AG284" s="181">
        <f t="shared" si="203"/>
        <v>0</v>
      </c>
      <c r="AH284" s="181">
        <f t="shared" si="203"/>
        <v>0</v>
      </c>
      <c r="AI284" s="181">
        <f t="shared" si="203"/>
        <v>0</v>
      </c>
      <c r="AJ284" s="181">
        <f t="shared" ref="AJ284:BO284" si="204">Opening_year_with_scheme_PM10_emissions*Opening_year_mask</f>
        <v>0</v>
      </c>
      <c r="AK284" s="181">
        <f t="shared" si="204"/>
        <v>0</v>
      </c>
      <c r="AL284" s="181">
        <f t="shared" si="204"/>
        <v>0</v>
      </c>
      <c r="AM284" s="181">
        <f t="shared" si="204"/>
        <v>0</v>
      </c>
      <c r="AN284" s="181">
        <f t="shared" si="204"/>
        <v>0</v>
      </c>
      <c r="AO284" s="181">
        <f t="shared" si="204"/>
        <v>0</v>
      </c>
      <c r="AP284" s="181">
        <f t="shared" si="204"/>
        <v>0</v>
      </c>
      <c r="AQ284" s="181">
        <f t="shared" si="204"/>
        <v>0</v>
      </c>
      <c r="AR284" s="181">
        <f t="shared" si="204"/>
        <v>0</v>
      </c>
      <c r="AS284" s="181">
        <f t="shared" si="204"/>
        <v>0</v>
      </c>
      <c r="AT284" s="181">
        <f t="shared" si="204"/>
        <v>0</v>
      </c>
      <c r="AU284" s="181">
        <f t="shared" si="204"/>
        <v>0</v>
      </c>
      <c r="AV284" s="181">
        <f t="shared" si="204"/>
        <v>0</v>
      </c>
      <c r="AW284" s="181">
        <f t="shared" si="204"/>
        <v>0</v>
      </c>
      <c r="AX284" s="181">
        <f t="shared" si="204"/>
        <v>0</v>
      </c>
      <c r="AY284" s="181">
        <f t="shared" si="204"/>
        <v>0</v>
      </c>
      <c r="AZ284" s="181">
        <f t="shared" si="204"/>
        <v>0</v>
      </c>
      <c r="BA284" s="181">
        <f t="shared" si="204"/>
        <v>0</v>
      </c>
      <c r="BB284" s="181">
        <f t="shared" si="204"/>
        <v>0</v>
      </c>
      <c r="BC284" s="181">
        <f t="shared" si="204"/>
        <v>0</v>
      </c>
      <c r="BD284" s="181">
        <f t="shared" si="204"/>
        <v>0</v>
      </c>
      <c r="BE284" s="181">
        <f t="shared" si="204"/>
        <v>0</v>
      </c>
      <c r="BF284" s="181">
        <f t="shared" si="204"/>
        <v>0</v>
      </c>
      <c r="BG284" s="181">
        <f t="shared" si="204"/>
        <v>0</v>
      </c>
      <c r="BH284" s="181">
        <f t="shared" si="204"/>
        <v>0</v>
      </c>
      <c r="BI284" s="181">
        <f t="shared" si="204"/>
        <v>0</v>
      </c>
      <c r="BJ284" s="181">
        <f t="shared" si="204"/>
        <v>0</v>
      </c>
      <c r="BK284" s="181">
        <f t="shared" si="204"/>
        <v>0</v>
      </c>
      <c r="BL284" s="181">
        <f t="shared" si="204"/>
        <v>0</v>
      </c>
      <c r="BM284" s="181">
        <f t="shared" si="204"/>
        <v>0</v>
      </c>
      <c r="BN284" s="181">
        <f t="shared" si="204"/>
        <v>0</v>
      </c>
      <c r="BO284" s="181">
        <f t="shared" si="204"/>
        <v>0</v>
      </c>
      <c r="BP284" s="181">
        <f t="shared" ref="BP284:CP284" si="205">Opening_year_with_scheme_PM10_emissions*Opening_year_mask</f>
        <v>0</v>
      </c>
      <c r="BQ284" s="181">
        <f t="shared" si="205"/>
        <v>0</v>
      </c>
      <c r="BR284" s="181">
        <f t="shared" si="205"/>
        <v>0</v>
      </c>
      <c r="BS284" s="181">
        <f t="shared" si="205"/>
        <v>0</v>
      </c>
      <c r="BT284" s="181">
        <f t="shared" si="205"/>
        <v>0</v>
      </c>
      <c r="BU284" s="181">
        <f t="shared" si="205"/>
        <v>0</v>
      </c>
      <c r="BV284" s="181">
        <f t="shared" si="205"/>
        <v>0</v>
      </c>
      <c r="BW284" s="181">
        <f t="shared" si="205"/>
        <v>0</v>
      </c>
      <c r="BX284" s="181">
        <f t="shared" si="205"/>
        <v>0</v>
      </c>
      <c r="BY284" s="181">
        <f t="shared" si="205"/>
        <v>0</v>
      </c>
      <c r="BZ284" s="181">
        <f t="shared" si="205"/>
        <v>0</v>
      </c>
      <c r="CA284" s="181">
        <f t="shared" si="205"/>
        <v>0</v>
      </c>
      <c r="CB284" s="181">
        <f t="shared" si="205"/>
        <v>0</v>
      </c>
      <c r="CC284" s="181">
        <f t="shared" si="205"/>
        <v>0</v>
      </c>
      <c r="CD284" s="181">
        <f t="shared" si="205"/>
        <v>0</v>
      </c>
      <c r="CE284" s="181">
        <f t="shared" si="205"/>
        <v>0</v>
      </c>
      <c r="CF284" s="181">
        <f t="shared" si="205"/>
        <v>0</v>
      </c>
      <c r="CG284" s="181">
        <f t="shared" si="205"/>
        <v>0</v>
      </c>
      <c r="CH284" s="181">
        <f t="shared" si="205"/>
        <v>0</v>
      </c>
      <c r="CI284" s="181">
        <f t="shared" si="205"/>
        <v>0</v>
      </c>
      <c r="CJ284" s="181">
        <f t="shared" si="205"/>
        <v>0</v>
      </c>
      <c r="CK284" s="181">
        <f t="shared" si="205"/>
        <v>0</v>
      </c>
      <c r="CL284" s="181">
        <f t="shared" si="205"/>
        <v>0</v>
      </c>
      <c r="CM284" s="181">
        <f t="shared" si="205"/>
        <v>0</v>
      </c>
      <c r="CN284" s="181">
        <f t="shared" si="205"/>
        <v>0</v>
      </c>
      <c r="CO284" s="181">
        <f t="shared" si="205"/>
        <v>0</v>
      </c>
      <c r="CP284" s="181">
        <f t="shared" si="205"/>
        <v>0</v>
      </c>
      <c r="CQ284" s="79" t="s">
        <v>16586</v>
      </c>
    </row>
    <row r="285" spans="1:95" ht="15" customHeight="1" outlineLevel="1" x14ac:dyDescent="0.35">
      <c r="A285" s="158"/>
      <c r="B285" s="158" t="s">
        <v>16252</v>
      </c>
      <c r="C285" s="158"/>
      <c r="D285" s="181"/>
      <c r="E285" s="181"/>
      <c r="F285" s="181"/>
      <c r="G285" s="181"/>
      <c r="H285" s="181"/>
      <c r="I285" s="181"/>
      <c r="J285" s="181"/>
      <c r="K285" s="181"/>
      <c r="L285" s="181"/>
      <c r="M285" s="181">
        <f>Forecast_year_with_scheme_PM10_emissions*Forecast_year_mask</f>
        <v>0</v>
      </c>
      <c r="N285" s="181">
        <f t="shared" ref="N285:AI285" si="206">Forecast_year_with_scheme_PM10_emissions*Forecast_year_mask</f>
        <v>0</v>
      </c>
      <c r="O285" s="181">
        <f t="shared" si="206"/>
        <v>0</v>
      </c>
      <c r="P285" s="181">
        <f t="shared" si="206"/>
        <v>0</v>
      </c>
      <c r="Q285" s="181">
        <f t="shared" si="206"/>
        <v>0</v>
      </c>
      <c r="R285" s="181">
        <f t="shared" si="206"/>
        <v>0</v>
      </c>
      <c r="S285" s="181">
        <f t="shared" si="206"/>
        <v>0</v>
      </c>
      <c r="T285" s="181">
        <f t="shared" si="206"/>
        <v>0</v>
      </c>
      <c r="U285" s="181">
        <f t="shared" si="206"/>
        <v>0</v>
      </c>
      <c r="V285" s="181">
        <f t="shared" si="206"/>
        <v>0</v>
      </c>
      <c r="W285" s="181">
        <f t="shared" si="206"/>
        <v>0</v>
      </c>
      <c r="X285" s="181">
        <f t="shared" si="206"/>
        <v>0</v>
      </c>
      <c r="Y285" s="181">
        <f t="shared" si="206"/>
        <v>0</v>
      </c>
      <c r="Z285" s="181">
        <f t="shared" si="206"/>
        <v>0</v>
      </c>
      <c r="AA285" s="181">
        <f t="shared" si="206"/>
        <v>0</v>
      </c>
      <c r="AB285" s="181">
        <f t="shared" si="206"/>
        <v>0</v>
      </c>
      <c r="AC285" s="181">
        <f t="shared" si="206"/>
        <v>0</v>
      </c>
      <c r="AD285" s="181">
        <f t="shared" si="206"/>
        <v>0</v>
      </c>
      <c r="AE285" s="181">
        <f t="shared" si="206"/>
        <v>0</v>
      </c>
      <c r="AF285" s="181">
        <f t="shared" si="206"/>
        <v>0</v>
      </c>
      <c r="AG285" s="181">
        <f t="shared" si="206"/>
        <v>0</v>
      </c>
      <c r="AH285" s="181">
        <f t="shared" si="206"/>
        <v>0</v>
      </c>
      <c r="AI285" s="181">
        <f t="shared" si="206"/>
        <v>0</v>
      </c>
      <c r="AJ285" s="181">
        <f t="shared" ref="AJ285:BO285" si="207">Forecast_year_with_scheme_PM10_emissions*Forecast_year_mask</f>
        <v>0</v>
      </c>
      <c r="AK285" s="181">
        <f t="shared" si="207"/>
        <v>0</v>
      </c>
      <c r="AL285" s="181">
        <f t="shared" si="207"/>
        <v>0</v>
      </c>
      <c r="AM285" s="181">
        <f t="shared" si="207"/>
        <v>0</v>
      </c>
      <c r="AN285" s="181">
        <f t="shared" si="207"/>
        <v>0</v>
      </c>
      <c r="AO285" s="181">
        <f t="shared" si="207"/>
        <v>0</v>
      </c>
      <c r="AP285" s="181">
        <f t="shared" si="207"/>
        <v>0</v>
      </c>
      <c r="AQ285" s="181">
        <f t="shared" si="207"/>
        <v>0</v>
      </c>
      <c r="AR285" s="181">
        <f t="shared" si="207"/>
        <v>0</v>
      </c>
      <c r="AS285" s="181">
        <f t="shared" si="207"/>
        <v>0</v>
      </c>
      <c r="AT285" s="181">
        <f t="shared" si="207"/>
        <v>0</v>
      </c>
      <c r="AU285" s="181">
        <f t="shared" si="207"/>
        <v>0</v>
      </c>
      <c r="AV285" s="181">
        <f t="shared" si="207"/>
        <v>0</v>
      </c>
      <c r="AW285" s="181">
        <f t="shared" si="207"/>
        <v>0</v>
      </c>
      <c r="AX285" s="181">
        <f t="shared" si="207"/>
        <v>0</v>
      </c>
      <c r="AY285" s="181">
        <f t="shared" si="207"/>
        <v>0</v>
      </c>
      <c r="AZ285" s="181">
        <f t="shared" si="207"/>
        <v>0</v>
      </c>
      <c r="BA285" s="181">
        <f t="shared" si="207"/>
        <v>0</v>
      </c>
      <c r="BB285" s="181">
        <f t="shared" si="207"/>
        <v>0</v>
      </c>
      <c r="BC285" s="181">
        <f t="shared" si="207"/>
        <v>0</v>
      </c>
      <c r="BD285" s="181">
        <f t="shared" si="207"/>
        <v>0</v>
      </c>
      <c r="BE285" s="181">
        <f t="shared" si="207"/>
        <v>0</v>
      </c>
      <c r="BF285" s="181">
        <f t="shared" si="207"/>
        <v>0</v>
      </c>
      <c r="BG285" s="181">
        <f t="shared" si="207"/>
        <v>0</v>
      </c>
      <c r="BH285" s="181">
        <f t="shared" si="207"/>
        <v>0</v>
      </c>
      <c r="BI285" s="181">
        <f t="shared" si="207"/>
        <v>0</v>
      </c>
      <c r="BJ285" s="181">
        <f t="shared" si="207"/>
        <v>0</v>
      </c>
      <c r="BK285" s="181">
        <f t="shared" si="207"/>
        <v>0</v>
      </c>
      <c r="BL285" s="181">
        <f t="shared" si="207"/>
        <v>0</v>
      </c>
      <c r="BM285" s="181">
        <f t="shared" si="207"/>
        <v>0</v>
      </c>
      <c r="BN285" s="181">
        <f t="shared" si="207"/>
        <v>0</v>
      </c>
      <c r="BO285" s="181">
        <f t="shared" si="207"/>
        <v>0</v>
      </c>
      <c r="BP285" s="181">
        <f t="shared" ref="BP285:CP285" si="208">Forecast_year_with_scheme_PM10_emissions*Forecast_year_mask</f>
        <v>0</v>
      </c>
      <c r="BQ285" s="181">
        <f t="shared" si="208"/>
        <v>0</v>
      </c>
      <c r="BR285" s="181">
        <f t="shared" si="208"/>
        <v>0</v>
      </c>
      <c r="BS285" s="181">
        <f t="shared" si="208"/>
        <v>0</v>
      </c>
      <c r="BT285" s="181">
        <f t="shared" si="208"/>
        <v>0</v>
      </c>
      <c r="BU285" s="181">
        <f t="shared" si="208"/>
        <v>0</v>
      </c>
      <c r="BV285" s="181">
        <f t="shared" si="208"/>
        <v>0</v>
      </c>
      <c r="BW285" s="181">
        <f t="shared" si="208"/>
        <v>0</v>
      </c>
      <c r="BX285" s="181">
        <f t="shared" si="208"/>
        <v>0</v>
      </c>
      <c r="BY285" s="181">
        <f t="shared" si="208"/>
        <v>0</v>
      </c>
      <c r="BZ285" s="181">
        <f t="shared" si="208"/>
        <v>0</v>
      </c>
      <c r="CA285" s="181">
        <f t="shared" si="208"/>
        <v>0</v>
      </c>
      <c r="CB285" s="181">
        <f t="shared" si="208"/>
        <v>0</v>
      </c>
      <c r="CC285" s="181">
        <f t="shared" si="208"/>
        <v>0</v>
      </c>
      <c r="CD285" s="181">
        <f t="shared" si="208"/>
        <v>0</v>
      </c>
      <c r="CE285" s="181">
        <f t="shared" si="208"/>
        <v>0</v>
      </c>
      <c r="CF285" s="181">
        <f t="shared" si="208"/>
        <v>0</v>
      </c>
      <c r="CG285" s="181">
        <f t="shared" si="208"/>
        <v>0</v>
      </c>
      <c r="CH285" s="181">
        <f t="shared" si="208"/>
        <v>0</v>
      </c>
      <c r="CI285" s="181">
        <f t="shared" si="208"/>
        <v>0</v>
      </c>
      <c r="CJ285" s="181">
        <f t="shared" si="208"/>
        <v>0</v>
      </c>
      <c r="CK285" s="181">
        <f t="shared" si="208"/>
        <v>0</v>
      </c>
      <c r="CL285" s="181">
        <f t="shared" si="208"/>
        <v>0</v>
      </c>
      <c r="CM285" s="181">
        <f t="shared" si="208"/>
        <v>0</v>
      </c>
      <c r="CN285" s="181">
        <f t="shared" si="208"/>
        <v>0</v>
      </c>
      <c r="CO285" s="181">
        <f t="shared" si="208"/>
        <v>0</v>
      </c>
      <c r="CP285" s="181">
        <f t="shared" si="208"/>
        <v>0</v>
      </c>
      <c r="CQ285" s="79" t="s">
        <v>16587</v>
      </c>
    </row>
    <row r="286" spans="1:95" ht="15" customHeight="1" outlineLevel="1" x14ac:dyDescent="0.35">
      <c r="A286" s="158"/>
      <c r="B286" s="158" t="s">
        <v>16410</v>
      </c>
      <c r="C286" s="158"/>
      <c r="D286" s="181"/>
      <c r="E286" s="181"/>
      <c r="F286" s="181"/>
      <c r="G286" s="181"/>
      <c r="H286" s="181"/>
      <c r="I286" s="181"/>
      <c r="J286" s="181"/>
      <c r="K286" s="181"/>
      <c r="L286" s="181"/>
      <c r="M286" s="181">
        <f>(Opening_year_with_scheme_PM10_emissions+(Difference_with_scheme_PM10_emissions)*(year-Opening_year)/Interpolation_period_length)*Interpolation_mask</f>
        <v>0</v>
      </c>
      <c r="N286" s="181">
        <f t="shared" ref="N286:AI286" si="209">(Opening_year_with_scheme_PM10_emissions+(Difference_with_scheme_PM10_emissions)*(year-Opening_year)/Interpolation_period_length)*Interpolation_mask</f>
        <v>0</v>
      </c>
      <c r="O286" s="181">
        <f t="shared" si="209"/>
        <v>0</v>
      </c>
      <c r="P286" s="181">
        <f t="shared" si="209"/>
        <v>0</v>
      </c>
      <c r="Q286" s="181">
        <f t="shared" si="209"/>
        <v>0</v>
      </c>
      <c r="R286" s="181">
        <f t="shared" si="209"/>
        <v>0</v>
      </c>
      <c r="S286" s="181">
        <f t="shared" si="209"/>
        <v>0</v>
      </c>
      <c r="T286" s="181">
        <f t="shared" si="209"/>
        <v>0</v>
      </c>
      <c r="U286" s="181">
        <f t="shared" si="209"/>
        <v>0</v>
      </c>
      <c r="V286" s="181">
        <f t="shared" si="209"/>
        <v>0</v>
      </c>
      <c r="W286" s="181">
        <f t="shared" si="209"/>
        <v>0</v>
      </c>
      <c r="X286" s="181">
        <f t="shared" si="209"/>
        <v>0</v>
      </c>
      <c r="Y286" s="181">
        <f t="shared" si="209"/>
        <v>0</v>
      </c>
      <c r="Z286" s="181">
        <f t="shared" si="209"/>
        <v>0</v>
      </c>
      <c r="AA286" s="181">
        <f t="shared" si="209"/>
        <v>0</v>
      </c>
      <c r="AB286" s="181">
        <f t="shared" si="209"/>
        <v>0</v>
      </c>
      <c r="AC286" s="181">
        <f t="shared" si="209"/>
        <v>0</v>
      </c>
      <c r="AD286" s="181">
        <f t="shared" si="209"/>
        <v>0</v>
      </c>
      <c r="AE286" s="181">
        <f t="shared" si="209"/>
        <v>0</v>
      </c>
      <c r="AF286" s="181">
        <f t="shared" si="209"/>
        <v>0</v>
      </c>
      <c r="AG286" s="181">
        <f t="shared" si="209"/>
        <v>0</v>
      </c>
      <c r="AH286" s="181">
        <f t="shared" si="209"/>
        <v>0</v>
      </c>
      <c r="AI286" s="181">
        <f t="shared" si="209"/>
        <v>0</v>
      </c>
      <c r="AJ286" s="181">
        <f t="shared" ref="AJ286:BO286" si="210">(Opening_year_with_scheme_PM10_emissions+(Difference_with_scheme_PM10_emissions)*(year-Opening_year)/Interpolation_period_length)*Interpolation_mask</f>
        <v>0</v>
      </c>
      <c r="AK286" s="181">
        <f t="shared" si="210"/>
        <v>0</v>
      </c>
      <c r="AL286" s="181">
        <f t="shared" si="210"/>
        <v>0</v>
      </c>
      <c r="AM286" s="181">
        <f t="shared" si="210"/>
        <v>0</v>
      </c>
      <c r="AN286" s="181">
        <f t="shared" si="210"/>
        <v>0</v>
      </c>
      <c r="AO286" s="181">
        <f t="shared" si="210"/>
        <v>0</v>
      </c>
      <c r="AP286" s="181">
        <f t="shared" si="210"/>
        <v>0</v>
      </c>
      <c r="AQ286" s="181">
        <f t="shared" si="210"/>
        <v>0</v>
      </c>
      <c r="AR286" s="181">
        <f t="shared" si="210"/>
        <v>0</v>
      </c>
      <c r="AS286" s="181">
        <f t="shared" si="210"/>
        <v>0</v>
      </c>
      <c r="AT286" s="181">
        <f t="shared" si="210"/>
        <v>0</v>
      </c>
      <c r="AU286" s="181">
        <f t="shared" si="210"/>
        <v>0</v>
      </c>
      <c r="AV286" s="181">
        <f t="shared" si="210"/>
        <v>0</v>
      </c>
      <c r="AW286" s="181">
        <f t="shared" si="210"/>
        <v>0</v>
      </c>
      <c r="AX286" s="181">
        <f t="shared" si="210"/>
        <v>0</v>
      </c>
      <c r="AY286" s="181">
        <f t="shared" si="210"/>
        <v>0</v>
      </c>
      <c r="AZ286" s="181">
        <f t="shared" si="210"/>
        <v>0</v>
      </c>
      <c r="BA286" s="181">
        <f t="shared" si="210"/>
        <v>0</v>
      </c>
      <c r="BB286" s="181">
        <f t="shared" si="210"/>
        <v>0</v>
      </c>
      <c r="BC286" s="181">
        <f t="shared" si="210"/>
        <v>0</v>
      </c>
      <c r="BD286" s="181">
        <f t="shared" si="210"/>
        <v>0</v>
      </c>
      <c r="BE286" s="181">
        <f t="shared" si="210"/>
        <v>0</v>
      </c>
      <c r="BF286" s="181">
        <f t="shared" si="210"/>
        <v>0</v>
      </c>
      <c r="BG286" s="181">
        <f t="shared" si="210"/>
        <v>0</v>
      </c>
      <c r="BH286" s="181">
        <f t="shared" si="210"/>
        <v>0</v>
      </c>
      <c r="BI286" s="181">
        <f t="shared" si="210"/>
        <v>0</v>
      </c>
      <c r="BJ286" s="181">
        <f t="shared" si="210"/>
        <v>0</v>
      </c>
      <c r="BK286" s="181">
        <f t="shared" si="210"/>
        <v>0</v>
      </c>
      <c r="BL286" s="181">
        <f t="shared" si="210"/>
        <v>0</v>
      </c>
      <c r="BM286" s="181">
        <f t="shared" si="210"/>
        <v>0</v>
      </c>
      <c r="BN286" s="181">
        <f t="shared" si="210"/>
        <v>0</v>
      </c>
      <c r="BO286" s="181">
        <f t="shared" si="210"/>
        <v>0</v>
      </c>
      <c r="BP286" s="181">
        <f t="shared" ref="BP286:CP286" si="211">(Opening_year_with_scheme_PM10_emissions+(Difference_with_scheme_PM10_emissions)*(year-Opening_year)/Interpolation_period_length)*Interpolation_mask</f>
        <v>0</v>
      </c>
      <c r="BQ286" s="181">
        <f t="shared" si="211"/>
        <v>0</v>
      </c>
      <c r="BR286" s="181">
        <f t="shared" si="211"/>
        <v>0</v>
      </c>
      <c r="BS286" s="181">
        <f t="shared" si="211"/>
        <v>0</v>
      </c>
      <c r="BT286" s="181">
        <f t="shared" si="211"/>
        <v>0</v>
      </c>
      <c r="BU286" s="181">
        <f t="shared" si="211"/>
        <v>0</v>
      </c>
      <c r="BV286" s="181">
        <f t="shared" si="211"/>
        <v>0</v>
      </c>
      <c r="BW286" s="181">
        <f t="shared" si="211"/>
        <v>0</v>
      </c>
      <c r="BX286" s="181">
        <f t="shared" si="211"/>
        <v>0</v>
      </c>
      <c r="BY286" s="181">
        <f t="shared" si="211"/>
        <v>0</v>
      </c>
      <c r="BZ286" s="181">
        <f t="shared" si="211"/>
        <v>0</v>
      </c>
      <c r="CA286" s="181">
        <f t="shared" si="211"/>
        <v>0</v>
      </c>
      <c r="CB286" s="181">
        <f t="shared" si="211"/>
        <v>0</v>
      </c>
      <c r="CC286" s="181">
        <f t="shared" si="211"/>
        <v>0</v>
      </c>
      <c r="CD286" s="181">
        <f t="shared" si="211"/>
        <v>0</v>
      </c>
      <c r="CE286" s="181">
        <f t="shared" si="211"/>
        <v>0</v>
      </c>
      <c r="CF286" s="181">
        <f t="shared" si="211"/>
        <v>0</v>
      </c>
      <c r="CG286" s="181">
        <f t="shared" si="211"/>
        <v>0</v>
      </c>
      <c r="CH286" s="181">
        <f t="shared" si="211"/>
        <v>0</v>
      </c>
      <c r="CI286" s="181">
        <f t="shared" si="211"/>
        <v>0</v>
      </c>
      <c r="CJ286" s="181">
        <f t="shared" si="211"/>
        <v>0</v>
      </c>
      <c r="CK286" s="181">
        <f t="shared" si="211"/>
        <v>0</v>
      </c>
      <c r="CL286" s="181">
        <f t="shared" si="211"/>
        <v>0</v>
      </c>
      <c r="CM286" s="181">
        <f t="shared" si="211"/>
        <v>0</v>
      </c>
      <c r="CN286" s="181">
        <f t="shared" si="211"/>
        <v>0</v>
      </c>
      <c r="CO286" s="181">
        <f t="shared" si="211"/>
        <v>0</v>
      </c>
      <c r="CP286" s="181">
        <f t="shared" si="211"/>
        <v>0</v>
      </c>
      <c r="CQ286" s="79" t="s">
        <v>16588</v>
      </c>
    </row>
    <row r="287" spans="1:95" ht="15" customHeight="1" outlineLevel="1" x14ac:dyDescent="0.35">
      <c r="A287" s="158"/>
      <c r="B287" s="158" t="s">
        <v>16412</v>
      </c>
      <c r="C287" s="158"/>
      <c r="D287" s="181"/>
      <c r="E287" s="181"/>
      <c r="F287" s="181"/>
      <c r="G287" s="181"/>
      <c r="H287" s="181"/>
      <c r="I287" s="181"/>
      <c r="J287" s="181"/>
      <c r="K287" s="181"/>
      <c r="L287" s="181"/>
      <c r="M287" s="181">
        <f>Forecast_year_with_scheme_PM10_emissions*Extrapolation_mask</f>
        <v>0</v>
      </c>
      <c r="N287" s="181">
        <f t="shared" ref="N287:AI287" si="212">Forecast_year_with_scheme_PM10_emissions*Extrapolation_mask</f>
        <v>0</v>
      </c>
      <c r="O287" s="181">
        <f t="shared" si="212"/>
        <v>0</v>
      </c>
      <c r="P287" s="181">
        <f t="shared" si="212"/>
        <v>0</v>
      </c>
      <c r="Q287" s="181">
        <f t="shared" si="212"/>
        <v>0</v>
      </c>
      <c r="R287" s="181">
        <f t="shared" si="212"/>
        <v>0</v>
      </c>
      <c r="S287" s="181">
        <f t="shared" si="212"/>
        <v>0</v>
      </c>
      <c r="T287" s="181">
        <f t="shared" si="212"/>
        <v>0</v>
      </c>
      <c r="U287" s="181">
        <f t="shared" si="212"/>
        <v>0</v>
      </c>
      <c r="V287" s="181">
        <f t="shared" si="212"/>
        <v>0</v>
      </c>
      <c r="W287" s="181">
        <f t="shared" si="212"/>
        <v>0</v>
      </c>
      <c r="X287" s="181">
        <f t="shared" si="212"/>
        <v>0</v>
      </c>
      <c r="Y287" s="181">
        <f t="shared" si="212"/>
        <v>0</v>
      </c>
      <c r="Z287" s="181">
        <f t="shared" si="212"/>
        <v>0</v>
      </c>
      <c r="AA287" s="181">
        <f t="shared" si="212"/>
        <v>0</v>
      </c>
      <c r="AB287" s="181">
        <f t="shared" si="212"/>
        <v>0</v>
      </c>
      <c r="AC287" s="181">
        <f t="shared" si="212"/>
        <v>0</v>
      </c>
      <c r="AD287" s="181">
        <f t="shared" si="212"/>
        <v>0</v>
      </c>
      <c r="AE287" s="181">
        <f t="shared" si="212"/>
        <v>0</v>
      </c>
      <c r="AF287" s="181">
        <f t="shared" si="212"/>
        <v>0</v>
      </c>
      <c r="AG287" s="181">
        <f t="shared" si="212"/>
        <v>0</v>
      </c>
      <c r="AH287" s="181">
        <f t="shared" si="212"/>
        <v>0</v>
      </c>
      <c r="AI287" s="181">
        <f t="shared" si="212"/>
        <v>0</v>
      </c>
      <c r="AJ287" s="181">
        <f t="shared" ref="AJ287:BO287" si="213">Forecast_year_with_scheme_PM10_emissions*Extrapolation_mask</f>
        <v>0</v>
      </c>
      <c r="AK287" s="181">
        <f t="shared" si="213"/>
        <v>0</v>
      </c>
      <c r="AL287" s="181">
        <f t="shared" si="213"/>
        <v>0</v>
      </c>
      <c r="AM287" s="181">
        <f t="shared" si="213"/>
        <v>0</v>
      </c>
      <c r="AN287" s="181">
        <f t="shared" si="213"/>
        <v>0</v>
      </c>
      <c r="AO287" s="181">
        <f t="shared" si="213"/>
        <v>0</v>
      </c>
      <c r="AP287" s="181">
        <f t="shared" si="213"/>
        <v>0</v>
      </c>
      <c r="AQ287" s="181">
        <f t="shared" si="213"/>
        <v>0</v>
      </c>
      <c r="AR287" s="181">
        <f t="shared" si="213"/>
        <v>0</v>
      </c>
      <c r="AS287" s="181">
        <f t="shared" si="213"/>
        <v>0</v>
      </c>
      <c r="AT287" s="181">
        <f t="shared" si="213"/>
        <v>0</v>
      </c>
      <c r="AU287" s="181">
        <f t="shared" si="213"/>
        <v>0</v>
      </c>
      <c r="AV287" s="181">
        <f t="shared" si="213"/>
        <v>0</v>
      </c>
      <c r="AW287" s="181">
        <f t="shared" si="213"/>
        <v>0</v>
      </c>
      <c r="AX287" s="181">
        <f t="shared" si="213"/>
        <v>0</v>
      </c>
      <c r="AY287" s="181">
        <f t="shared" si="213"/>
        <v>0</v>
      </c>
      <c r="AZ287" s="181">
        <f t="shared" si="213"/>
        <v>0</v>
      </c>
      <c r="BA287" s="181">
        <f t="shared" si="213"/>
        <v>0</v>
      </c>
      <c r="BB287" s="181">
        <f t="shared" si="213"/>
        <v>0</v>
      </c>
      <c r="BC287" s="181">
        <f t="shared" si="213"/>
        <v>0</v>
      </c>
      <c r="BD287" s="181">
        <f t="shared" si="213"/>
        <v>0</v>
      </c>
      <c r="BE287" s="181">
        <f t="shared" si="213"/>
        <v>0</v>
      </c>
      <c r="BF287" s="181">
        <f t="shared" si="213"/>
        <v>0</v>
      </c>
      <c r="BG287" s="181">
        <f t="shared" si="213"/>
        <v>0</v>
      </c>
      <c r="BH287" s="181">
        <f t="shared" si="213"/>
        <v>0</v>
      </c>
      <c r="BI287" s="181">
        <f t="shared" si="213"/>
        <v>0</v>
      </c>
      <c r="BJ287" s="181">
        <f t="shared" si="213"/>
        <v>0</v>
      </c>
      <c r="BK287" s="181">
        <f t="shared" si="213"/>
        <v>0</v>
      </c>
      <c r="BL287" s="181">
        <f t="shared" si="213"/>
        <v>0</v>
      </c>
      <c r="BM287" s="181">
        <f t="shared" si="213"/>
        <v>0</v>
      </c>
      <c r="BN287" s="181">
        <f t="shared" si="213"/>
        <v>0</v>
      </c>
      <c r="BO287" s="181">
        <f t="shared" si="213"/>
        <v>0</v>
      </c>
      <c r="BP287" s="181">
        <f t="shared" ref="BP287:CP287" si="214">Forecast_year_with_scheme_PM10_emissions*Extrapolation_mask</f>
        <v>0</v>
      </c>
      <c r="BQ287" s="181">
        <f t="shared" si="214"/>
        <v>0</v>
      </c>
      <c r="BR287" s="181">
        <f t="shared" si="214"/>
        <v>0</v>
      </c>
      <c r="BS287" s="181">
        <f t="shared" si="214"/>
        <v>0</v>
      </c>
      <c r="BT287" s="181">
        <f t="shared" si="214"/>
        <v>0</v>
      </c>
      <c r="BU287" s="181">
        <f t="shared" si="214"/>
        <v>0</v>
      </c>
      <c r="BV287" s="181">
        <f t="shared" si="214"/>
        <v>0</v>
      </c>
      <c r="BW287" s="181">
        <f t="shared" si="214"/>
        <v>0</v>
      </c>
      <c r="BX287" s="181">
        <f t="shared" si="214"/>
        <v>0</v>
      </c>
      <c r="BY287" s="181">
        <f t="shared" si="214"/>
        <v>0</v>
      </c>
      <c r="BZ287" s="181">
        <f t="shared" si="214"/>
        <v>0</v>
      </c>
      <c r="CA287" s="181">
        <f t="shared" si="214"/>
        <v>0</v>
      </c>
      <c r="CB287" s="181">
        <f t="shared" si="214"/>
        <v>0</v>
      </c>
      <c r="CC287" s="181">
        <f t="shared" si="214"/>
        <v>0</v>
      </c>
      <c r="CD287" s="181">
        <f t="shared" si="214"/>
        <v>0</v>
      </c>
      <c r="CE287" s="181">
        <f t="shared" si="214"/>
        <v>0</v>
      </c>
      <c r="CF287" s="181">
        <f t="shared" si="214"/>
        <v>0</v>
      </c>
      <c r="CG287" s="181">
        <f t="shared" si="214"/>
        <v>0</v>
      </c>
      <c r="CH287" s="181">
        <f t="shared" si="214"/>
        <v>0</v>
      </c>
      <c r="CI287" s="181">
        <f t="shared" si="214"/>
        <v>0</v>
      </c>
      <c r="CJ287" s="181">
        <f t="shared" si="214"/>
        <v>0</v>
      </c>
      <c r="CK287" s="181">
        <f t="shared" si="214"/>
        <v>0</v>
      </c>
      <c r="CL287" s="181">
        <f t="shared" si="214"/>
        <v>0</v>
      </c>
      <c r="CM287" s="181">
        <f t="shared" si="214"/>
        <v>0</v>
      </c>
      <c r="CN287" s="181">
        <f t="shared" si="214"/>
        <v>0</v>
      </c>
      <c r="CO287" s="181">
        <f t="shared" si="214"/>
        <v>0</v>
      </c>
      <c r="CP287" s="181">
        <f t="shared" si="214"/>
        <v>0</v>
      </c>
      <c r="CQ287" s="79" t="s">
        <v>16589</v>
      </c>
    </row>
    <row r="288" spans="1:95" ht="15" customHeight="1" outlineLevel="1" x14ac:dyDescent="0.35">
      <c r="A288" s="158"/>
      <c r="B288" s="158" t="s">
        <v>16431</v>
      </c>
      <c r="C288" s="158"/>
      <c r="D288" s="181"/>
      <c r="E288" s="181"/>
      <c r="F288" s="181"/>
      <c r="G288" s="181"/>
      <c r="H288" s="181"/>
      <c r="I288" s="181"/>
      <c r="J288" s="181"/>
      <c r="K288" s="181"/>
      <c r="L288" s="181"/>
      <c r="M288" s="181">
        <f>Opening_year_with_scheme_PM10_emissions_mask+Forecast_year_with_scheme_PM10_emissions_mask+Interpolation_with_scheme_PM10_emissions_mask+Extrapolation_with_scheme_PM10_emissions_mask</f>
        <v>0</v>
      </c>
      <c r="N288" s="181">
        <f t="shared" ref="N288:AI288" si="215">Opening_year_with_scheme_PM10_emissions_mask+Forecast_year_with_scheme_PM10_emissions_mask+Interpolation_with_scheme_PM10_emissions_mask+Extrapolation_with_scheme_PM10_emissions_mask</f>
        <v>0</v>
      </c>
      <c r="O288" s="181">
        <f t="shared" si="215"/>
        <v>0</v>
      </c>
      <c r="P288" s="181">
        <f t="shared" si="215"/>
        <v>0</v>
      </c>
      <c r="Q288" s="181">
        <f t="shared" si="215"/>
        <v>0</v>
      </c>
      <c r="R288" s="181">
        <f t="shared" si="215"/>
        <v>0</v>
      </c>
      <c r="S288" s="181">
        <f t="shared" si="215"/>
        <v>0</v>
      </c>
      <c r="T288" s="181">
        <f t="shared" si="215"/>
        <v>0</v>
      </c>
      <c r="U288" s="181">
        <f t="shared" si="215"/>
        <v>0</v>
      </c>
      <c r="V288" s="181">
        <f t="shared" si="215"/>
        <v>0</v>
      </c>
      <c r="W288" s="181">
        <f t="shared" si="215"/>
        <v>0</v>
      </c>
      <c r="X288" s="181">
        <f t="shared" si="215"/>
        <v>0</v>
      </c>
      <c r="Y288" s="181">
        <f t="shared" si="215"/>
        <v>0</v>
      </c>
      <c r="Z288" s="181">
        <f t="shared" si="215"/>
        <v>0</v>
      </c>
      <c r="AA288" s="181">
        <f t="shared" si="215"/>
        <v>0</v>
      </c>
      <c r="AB288" s="181">
        <f t="shared" si="215"/>
        <v>0</v>
      </c>
      <c r="AC288" s="181">
        <f t="shared" si="215"/>
        <v>0</v>
      </c>
      <c r="AD288" s="181">
        <f t="shared" si="215"/>
        <v>0</v>
      </c>
      <c r="AE288" s="181">
        <f t="shared" si="215"/>
        <v>0</v>
      </c>
      <c r="AF288" s="181">
        <f t="shared" si="215"/>
        <v>0</v>
      </c>
      <c r="AG288" s="181">
        <f t="shared" si="215"/>
        <v>0</v>
      </c>
      <c r="AH288" s="181">
        <f t="shared" si="215"/>
        <v>0</v>
      </c>
      <c r="AI288" s="181">
        <f t="shared" si="215"/>
        <v>0</v>
      </c>
      <c r="AJ288" s="181">
        <f t="shared" ref="AJ288:BO288" si="216">Opening_year_with_scheme_PM10_emissions_mask+Forecast_year_with_scheme_PM10_emissions_mask+Interpolation_with_scheme_PM10_emissions_mask+Extrapolation_with_scheme_PM10_emissions_mask</f>
        <v>0</v>
      </c>
      <c r="AK288" s="181">
        <f t="shared" si="216"/>
        <v>0</v>
      </c>
      <c r="AL288" s="181">
        <f t="shared" si="216"/>
        <v>0</v>
      </c>
      <c r="AM288" s="181">
        <f t="shared" si="216"/>
        <v>0</v>
      </c>
      <c r="AN288" s="181">
        <f t="shared" si="216"/>
        <v>0</v>
      </c>
      <c r="AO288" s="181">
        <f t="shared" si="216"/>
        <v>0</v>
      </c>
      <c r="AP288" s="181">
        <f t="shared" si="216"/>
        <v>0</v>
      </c>
      <c r="AQ288" s="181">
        <f t="shared" si="216"/>
        <v>0</v>
      </c>
      <c r="AR288" s="181">
        <f t="shared" si="216"/>
        <v>0</v>
      </c>
      <c r="AS288" s="181">
        <f t="shared" si="216"/>
        <v>0</v>
      </c>
      <c r="AT288" s="181">
        <f t="shared" si="216"/>
        <v>0</v>
      </c>
      <c r="AU288" s="181">
        <f t="shared" si="216"/>
        <v>0</v>
      </c>
      <c r="AV288" s="181">
        <f t="shared" si="216"/>
        <v>0</v>
      </c>
      <c r="AW288" s="181">
        <f t="shared" si="216"/>
        <v>0</v>
      </c>
      <c r="AX288" s="181">
        <f t="shared" si="216"/>
        <v>0</v>
      </c>
      <c r="AY288" s="181">
        <f t="shared" si="216"/>
        <v>0</v>
      </c>
      <c r="AZ288" s="181">
        <f t="shared" si="216"/>
        <v>0</v>
      </c>
      <c r="BA288" s="181">
        <f t="shared" si="216"/>
        <v>0</v>
      </c>
      <c r="BB288" s="181">
        <f t="shared" si="216"/>
        <v>0</v>
      </c>
      <c r="BC288" s="181">
        <f t="shared" si="216"/>
        <v>0</v>
      </c>
      <c r="BD288" s="181">
        <f t="shared" si="216"/>
        <v>0</v>
      </c>
      <c r="BE288" s="181">
        <f t="shared" si="216"/>
        <v>0</v>
      </c>
      <c r="BF288" s="181">
        <f t="shared" si="216"/>
        <v>0</v>
      </c>
      <c r="BG288" s="181">
        <f t="shared" si="216"/>
        <v>0</v>
      </c>
      <c r="BH288" s="181">
        <f t="shared" si="216"/>
        <v>0</v>
      </c>
      <c r="BI288" s="181">
        <f t="shared" si="216"/>
        <v>0</v>
      </c>
      <c r="BJ288" s="181">
        <f t="shared" si="216"/>
        <v>0</v>
      </c>
      <c r="BK288" s="181">
        <f t="shared" si="216"/>
        <v>0</v>
      </c>
      <c r="BL288" s="181">
        <f t="shared" si="216"/>
        <v>0</v>
      </c>
      <c r="BM288" s="181">
        <f t="shared" si="216"/>
        <v>0</v>
      </c>
      <c r="BN288" s="181">
        <f t="shared" si="216"/>
        <v>0</v>
      </c>
      <c r="BO288" s="181">
        <f t="shared" si="216"/>
        <v>0</v>
      </c>
      <c r="BP288" s="181">
        <f t="shared" ref="BP288:CP288" si="217">Opening_year_with_scheme_PM10_emissions_mask+Forecast_year_with_scheme_PM10_emissions_mask+Interpolation_with_scheme_PM10_emissions_mask+Extrapolation_with_scheme_PM10_emissions_mask</f>
        <v>0</v>
      </c>
      <c r="BQ288" s="181">
        <f t="shared" si="217"/>
        <v>0</v>
      </c>
      <c r="BR288" s="181">
        <f t="shared" si="217"/>
        <v>0</v>
      </c>
      <c r="BS288" s="181">
        <f t="shared" si="217"/>
        <v>0</v>
      </c>
      <c r="BT288" s="181">
        <f t="shared" si="217"/>
        <v>0</v>
      </c>
      <c r="BU288" s="181">
        <f t="shared" si="217"/>
        <v>0</v>
      </c>
      <c r="BV288" s="181">
        <f t="shared" si="217"/>
        <v>0</v>
      </c>
      <c r="BW288" s="181">
        <f t="shared" si="217"/>
        <v>0</v>
      </c>
      <c r="BX288" s="181">
        <f t="shared" si="217"/>
        <v>0</v>
      </c>
      <c r="BY288" s="181">
        <f t="shared" si="217"/>
        <v>0</v>
      </c>
      <c r="BZ288" s="181">
        <f t="shared" si="217"/>
        <v>0</v>
      </c>
      <c r="CA288" s="181">
        <f t="shared" si="217"/>
        <v>0</v>
      </c>
      <c r="CB288" s="181">
        <f t="shared" si="217"/>
        <v>0</v>
      </c>
      <c r="CC288" s="181">
        <f t="shared" si="217"/>
        <v>0</v>
      </c>
      <c r="CD288" s="181">
        <f t="shared" si="217"/>
        <v>0</v>
      </c>
      <c r="CE288" s="181">
        <f t="shared" si="217"/>
        <v>0</v>
      </c>
      <c r="CF288" s="181">
        <f t="shared" si="217"/>
        <v>0</v>
      </c>
      <c r="CG288" s="181">
        <f t="shared" si="217"/>
        <v>0</v>
      </c>
      <c r="CH288" s="181">
        <f t="shared" si="217"/>
        <v>0</v>
      </c>
      <c r="CI288" s="181">
        <f t="shared" si="217"/>
        <v>0</v>
      </c>
      <c r="CJ288" s="181">
        <f t="shared" si="217"/>
        <v>0</v>
      </c>
      <c r="CK288" s="181">
        <f t="shared" si="217"/>
        <v>0</v>
      </c>
      <c r="CL288" s="181">
        <f t="shared" si="217"/>
        <v>0</v>
      </c>
      <c r="CM288" s="181">
        <f t="shared" si="217"/>
        <v>0</v>
      </c>
      <c r="CN288" s="181">
        <f t="shared" si="217"/>
        <v>0</v>
      </c>
      <c r="CO288" s="181">
        <f t="shared" si="217"/>
        <v>0</v>
      </c>
      <c r="CP288" s="181">
        <f t="shared" si="217"/>
        <v>0</v>
      </c>
      <c r="CQ288" s="79" t="s">
        <v>16590</v>
      </c>
    </row>
    <row r="289" spans="1:95" ht="15" customHeight="1" outlineLevel="1" x14ac:dyDescent="0.3">
      <c r="A289" s="158"/>
      <c r="B289" s="158"/>
      <c r="C289" s="158"/>
      <c r="D289" s="158"/>
      <c r="E289" s="158"/>
      <c r="F289" s="158"/>
      <c r="G289" s="158"/>
      <c r="H289" s="158"/>
      <c r="I289" s="158"/>
      <c r="J289" s="158"/>
      <c r="K289" s="158"/>
      <c r="L289" s="158"/>
      <c r="M289" s="158"/>
      <c r="N289" s="158"/>
      <c r="O289" s="158"/>
      <c r="P289" s="158"/>
      <c r="Q289" s="158"/>
      <c r="R289" s="158"/>
      <c r="S289" s="158"/>
      <c r="T289" s="158"/>
      <c r="U289" s="158"/>
      <c r="V289" s="158"/>
      <c r="W289" s="158"/>
      <c r="X289" s="158"/>
      <c r="Y289" s="158"/>
      <c r="Z289" s="158"/>
      <c r="AA289" s="158"/>
      <c r="AB289" s="158"/>
      <c r="AC289" s="158"/>
      <c r="AD289" s="158"/>
      <c r="AE289" s="158"/>
      <c r="AF289" s="158"/>
      <c r="AG289" s="158"/>
      <c r="AH289" s="158"/>
      <c r="AI289" s="158"/>
      <c r="AJ289" s="158"/>
      <c r="AK289" s="158"/>
      <c r="AL289" s="158"/>
      <c r="AM289" s="158"/>
      <c r="AN289" s="158"/>
      <c r="AO289" s="158"/>
      <c r="AP289" s="158"/>
      <c r="AQ289" s="158"/>
      <c r="AR289" s="158"/>
      <c r="AS289" s="158"/>
      <c r="AT289" s="158"/>
      <c r="AU289" s="158"/>
      <c r="AV289" s="158"/>
      <c r="AW289" s="158"/>
      <c r="AX289" s="158"/>
      <c r="AY289" s="158"/>
      <c r="AZ289" s="158"/>
      <c r="BA289" s="158"/>
      <c r="BB289" s="158"/>
      <c r="BC289" s="158"/>
      <c r="BD289" s="158"/>
      <c r="BE289" s="158"/>
      <c r="BF289" s="158"/>
      <c r="BG289" s="158"/>
      <c r="BH289" s="158"/>
      <c r="BI289" s="158"/>
      <c r="BJ289" s="158"/>
      <c r="BK289" s="158"/>
      <c r="BL289" s="158"/>
      <c r="BM289" s="158"/>
      <c r="BN289" s="158"/>
      <c r="BO289" s="158"/>
      <c r="BP289" s="158"/>
      <c r="BQ289" s="158"/>
      <c r="BR289" s="158"/>
      <c r="BS289" s="158"/>
      <c r="BT289" s="158"/>
      <c r="BU289" s="158"/>
      <c r="BV289" s="158"/>
      <c r="BW289" s="158"/>
      <c r="BX289" s="158"/>
      <c r="BY289" s="158"/>
      <c r="BZ289" s="158"/>
      <c r="CA289" s="158"/>
      <c r="CB289" s="158"/>
      <c r="CC289" s="158"/>
      <c r="CD289" s="158"/>
      <c r="CE289" s="158"/>
      <c r="CF289" s="158"/>
      <c r="CG289" s="158"/>
      <c r="CH289" s="158"/>
      <c r="CI289" s="158"/>
      <c r="CJ289" s="158"/>
      <c r="CK289" s="158"/>
      <c r="CL289" s="158"/>
      <c r="CM289" s="158"/>
      <c r="CN289" s="158"/>
      <c r="CO289" s="158"/>
      <c r="CP289" s="158"/>
      <c r="CQ289" s="158"/>
    </row>
    <row r="290" spans="1:95" ht="15" customHeight="1" outlineLevel="1" x14ac:dyDescent="0.35">
      <c r="A290" s="90"/>
      <c r="B290" s="90" t="s">
        <v>16591</v>
      </c>
      <c r="C290" s="90"/>
      <c r="D290" s="109"/>
      <c r="E290" s="109"/>
      <c r="F290" s="109"/>
      <c r="G290" s="109"/>
      <c r="H290" s="109"/>
      <c r="I290" s="109"/>
      <c r="J290" s="109"/>
      <c r="K290" s="109"/>
      <c r="L290" s="109"/>
      <c r="M290" s="109">
        <f>Total_with_scheme_PM10_emissions-Total_without_scheme_PM10_emissions</f>
        <v>0</v>
      </c>
      <c r="N290" s="109">
        <f t="shared" ref="N290:AI290" si="218">Total_with_scheme_PM10_emissions-Total_without_scheme_PM10_emissions</f>
        <v>0</v>
      </c>
      <c r="O290" s="109">
        <f t="shared" si="218"/>
        <v>0</v>
      </c>
      <c r="P290" s="109">
        <f>Total_with_scheme_PM10_emissions-Total_without_scheme_PM10_emissions</f>
        <v>0</v>
      </c>
      <c r="Q290" s="109">
        <f t="shared" si="218"/>
        <v>0</v>
      </c>
      <c r="R290" s="109">
        <f t="shared" si="218"/>
        <v>0</v>
      </c>
      <c r="S290" s="109">
        <f t="shared" si="218"/>
        <v>0</v>
      </c>
      <c r="T290" s="109">
        <f t="shared" si="218"/>
        <v>0</v>
      </c>
      <c r="U290" s="109">
        <f t="shared" si="218"/>
        <v>0</v>
      </c>
      <c r="V290" s="109">
        <f t="shared" si="218"/>
        <v>0</v>
      </c>
      <c r="W290" s="109">
        <f t="shared" si="218"/>
        <v>0</v>
      </c>
      <c r="X290" s="109">
        <f t="shared" si="218"/>
        <v>0</v>
      </c>
      <c r="Y290" s="109">
        <f t="shared" si="218"/>
        <v>0</v>
      </c>
      <c r="Z290" s="109">
        <f t="shared" si="218"/>
        <v>0</v>
      </c>
      <c r="AA290" s="109">
        <f t="shared" si="218"/>
        <v>0</v>
      </c>
      <c r="AB290" s="109">
        <f t="shared" si="218"/>
        <v>0</v>
      </c>
      <c r="AC290" s="109">
        <f t="shared" si="218"/>
        <v>0</v>
      </c>
      <c r="AD290" s="109">
        <f t="shared" si="218"/>
        <v>0</v>
      </c>
      <c r="AE290" s="109">
        <f t="shared" si="218"/>
        <v>0</v>
      </c>
      <c r="AF290" s="109">
        <f t="shared" si="218"/>
        <v>0</v>
      </c>
      <c r="AG290" s="109">
        <f t="shared" si="218"/>
        <v>0</v>
      </c>
      <c r="AH290" s="109">
        <f t="shared" si="218"/>
        <v>0</v>
      </c>
      <c r="AI290" s="109">
        <f t="shared" si="218"/>
        <v>0</v>
      </c>
      <c r="AJ290" s="109">
        <f t="shared" ref="AJ290:BO290" si="219">Total_with_scheme_PM10_emissions-Total_without_scheme_PM10_emissions</f>
        <v>0</v>
      </c>
      <c r="AK290" s="109">
        <f t="shared" si="219"/>
        <v>0</v>
      </c>
      <c r="AL290" s="109">
        <f t="shared" si="219"/>
        <v>0</v>
      </c>
      <c r="AM290" s="109">
        <f t="shared" si="219"/>
        <v>0</v>
      </c>
      <c r="AN290" s="109">
        <f t="shared" si="219"/>
        <v>0</v>
      </c>
      <c r="AO290" s="109">
        <f t="shared" si="219"/>
        <v>0</v>
      </c>
      <c r="AP290" s="109">
        <f t="shared" si="219"/>
        <v>0</v>
      </c>
      <c r="AQ290" s="109">
        <f t="shared" si="219"/>
        <v>0</v>
      </c>
      <c r="AR290" s="109">
        <f t="shared" si="219"/>
        <v>0</v>
      </c>
      <c r="AS290" s="109">
        <f t="shared" si="219"/>
        <v>0</v>
      </c>
      <c r="AT290" s="109">
        <f t="shared" si="219"/>
        <v>0</v>
      </c>
      <c r="AU290" s="109">
        <f t="shared" si="219"/>
        <v>0</v>
      </c>
      <c r="AV290" s="109">
        <f t="shared" si="219"/>
        <v>0</v>
      </c>
      <c r="AW290" s="109">
        <f t="shared" si="219"/>
        <v>0</v>
      </c>
      <c r="AX290" s="109">
        <f t="shared" si="219"/>
        <v>0</v>
      </c>
      <c r="AY290" s="109">
        <f t="shared" si="219"/>
        <v>0</v>
      </c>
      <c r="AZ290" s="109">
        <f t="shared" si="219"/>
        <v>0</v>
      </c>
      <c r="BA290" s="109">
        <f t="shared" si="219"/>
        <v>0</v>
      </c>
      <c r="BB290" s="109">
        <f t="shared" si="219"/>
        <v>0</v>
      </c>
      <c r="BC290" s="109">
        <f t="shared" si="219"/>
        <v>0</v>
      </c>
      <c r="BD290" s="109">
        <f t="shared" si="219"/>
        <v>0</v>
      </c>
      <c r="BE290" s="109">
        <f t="shared" si="219"/>
        <v>0</v>
      </c>
      <c r="BF290" s="109">
        <f t="shared" si="219"/>
        <v>0</v>
      </c>
      <c r="BG290" s="109">
        <f t="shared" si="219"/>
        <v>0</v>
      </c>
      <c r="BH290" s="109">
        <f t="shared" si="219"/>
        <v>0</v>
      </c>
      <c r="BI290" s="109">
        <f t="shared" si="219"/>
        <v>0</v>
      </c>
      <c r="BJ290" s="109">
        <f t="shared" si="219"/>
        <v>0</v>
      </c>
      <c r="BK290" s="109">
        <f t="shared" si="219"/>
        <v>0</v>
      </c>
      <c r="BL290" s="109">
        <f t="shared" si="219"/>
        <v>0</v>
      </c>
      <c r="BM290" s="109">
        <f t="shared" si="219"/>
        <v>0</v>
      </c>
      <c r="BN290" s="109">
        <f t="shared" si="219"/>
        <v>0</v>
      </c>
      <c r="BO290" s="109">
        <f t="shared" si="219"/>
        <v>0</v>
      </c>
      <c r="BP290" s="109">
        <f t="shared" ref="BP290:CP290" si="220">Total_with_scheme_PM10_emissions-Total_without_scheme_PM10_emissions</f>
        <v>0</v>
      </c>
      <c r="BQ290" s="109">
        <f t="shared" si="220"/>
        <v>0</v>
      </c>
      <c r="BR290" s="109">
        <f t="shared" si="220"/>
        <v>0</v>
      </c>
      <c r="BS290" s="109">
        <f t="shared" si="220"/>
        <v>0</v>
      </c>
      <c r="BT290" s="109">
        <f t="shared" si="220"/>
        <v>0</v>
      </c>
      <c r="BU290" s="109">
        <f t="shared" si="220"/>
        <v>0</v>
      </c>
      <c r="BV290" s="109">
        <f t="shared" si="220"/>
        <v>0</v>
      </c>
      <c r="BW290" s="109">
        <f t="shared" si="220"/>
        <v>0</v>
      </c>
      <c r="BX290" s="109">
        <f t="shared" si="220"/>
        <v>0</v>
      </c>
      <c r="BY290" s="109">
        <f t="shared" si="220"/>
        <v>0</v>
      </c>
      <c r="BZ290" s="109">
        <f t="shared" si="220"/>
        <v>0</v>
      </c>
      <c r="CA290" s="109">
        <f t="shared" si="220"/>
        <v>0</v>
      </c>
      <c r="CB290" s="109">
        <f t="shared" si="220"/>
        <v>0</v>
      </c>
      <c r="CC290" s="109">
        <f t="shared" si="220"/>
        <v>0</v>
      </c>
      <c r="CD290" s="109">
        <f t="shared" si="220"/>
        <v>0</v>
      </c>
      <c r="CE290" s="109">
        <f t="shared" si="220"/>
        <v>0</v>
      </c>
      <c r="CF290" s="109">
        <f t="shared" si="220"/>
        <v>0</v>
      </c>
      <c r="CG290" s="109">
        <f t="shared" si="220"/>
        <v>0</v>
      </c>
      <c r="CH290" s="109">
        <f t="shared" si="220"/>
        <v>0</v>
      </c>
      <c r="CI290" s="109">
        <f t="shared" si="220"/>
        <v>0</v>
      </c>
      <c r="CJ290" s="109">
        <f t="shared" si="220"/>
        <v>0</v>
      </c>
      <c r="CK290" s="109">
        <f t="shared" si="220"/>
        <v>0</v>
      </c>
      <c r="CL290" s="109">
        <f t="shared" si="220"/>
        <v>0</v>
      </c>
      <c r="CM290" s="109">
        <f t="shared" si="220"/>
        <v>0</v>
      </c>
      <c r="CN290" s="109">
        <f t="shared" si="220"/>
        <v>0</v>
      </c>
      <c r="CO290" s="109">
        <f t="shared" si="220"/>
        <v>0</v>
      </c>
      <c r="CP290" s="109">
        <f t="shared" si="220"/>
        <v>0</v>
      </c>
      <c r="CQ290" s="110" t="s">
        <v>16592</v>
      </c>
    </row>
    <row r="291" spans="1:95" ht="15" customHeight="1" outlineLevel="1" x14ac:dyDescent="0.35">
      <c r="A291" s="108"/>
      <c r="B291" s="108"/>
      <c r="C291" s="108"/>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c r="AG291" s="111"/>
      <c r="AH291" s="111"/>
      <c r="AI291" s="111"/>
      <c r="AJ291" s="111"/>
      <c r="AK291" s="111"/>
      <c r="AL291" s="111"/>
      <c r="AM291" s="111"/>
      <c r="AN291" s="111"/>
      <c r="AO291" s="111"/>
      <c r="AP291" s="111"/>
      <c r="AQ291" s="111"/>
      <c r="AR291" s="111"/>
      <c r="AS291" s="111"/>
      <c r="AT291" s="111"/>
      <c r="AU291" s="111"/>
      <c r="AV291" s="111"/>
      <c r="AW291" s="111"/>
      <c r="AX291" s="111"/>
      <c r="AY291" s="111"/>
      <c r="AZ291" s="111"/>
      <c r="BA291" s="111"/>
      <c r="BB291" s="111"/>
      <c r="BC291" s="111"/>
      <c r="BD291" s="111"/>
      <c r="BE291" s="111"/>
      <c r="BF291" s="111"/>
      <c r="BG291" s="111"/>
      <c r="BH291" s="111"/>
      <c r="BI291" s="111"/>
      <c r="BJ291" s="111"/>
      <c r="BK291" s="111"/>
      <c r="BL291" s="111"/>
      <c r="BM291" s="111"/>
      <c r="BN291" s="111"/>
      <c r="BO291" s="111"/>
      <c r="BP291" s="111"/>
      <c r="BQ291" s="111"/>
      <c r="BR291" s="111"/>
      <c r="BS291" s="111"/>
      <c r="BT291" s="111"/>
      <c r="BU291" s="111"/>
      <c r="BV291" s="111"/>
      <c r="BW291" s="111"/>
      <c r="BX291" s="111"/>
      <c r="BY291" s="111"/>
      <c r="BZ291" s="111"/>
      <c r="CA291" s="111"/>
      <c r="CB291" s="111"/>
      <c r="CC291" s="111"/>
      <c r="CD291" s="111"/>
      <c r="CE291" s="111"/>
      <c r="CF291" s="111"/>
      <c r="CG291" s="111"/>
      <c r="CH291" s="111"/>
      <c r="CI291" s="111"/>
      <c r="CJ291" s="111"/>
      <c r="CK291" s="111"/>
      <c r="CL291" s="111"/>
      <c r="CM291" s="111"/>
      <c r="CN291" s="111"/>
      <c r="CO291" s="111"/>
      <c r="CP291" s="111"/>
      <c r="CQ291" s="112"/>
    </row>
    <row r="292" spans="1:95" ht="15" customHeight="1" outlineLevel="1" x14ac:dyDescent="0.35">
      <c r="A292" s="108"/>
      <c r="B292" s="158" t="s">
        <v>16570</v>
      </c>
      <c r="C292" s="181">
        <f>SUM(Change_in_PM10_emissions_net_total)</f>
        <v>0</v>
      </c>
      <c r="D292" s="79" t="s">
        <v>16593</v>
      </c>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c r="AG292" s="111"/>
      <c r="AH292" s="111"/>
      <c r="AI292" s="111"/>
      <c r="AJ292" s="111"/>
      <c r="AK292" s="111"/>
      <c r="AL292" s="111"/>
      <c r="AM292" s="111"/>
      <c r="AN292" s="111"/>
      <c r="AO292" s="111"/>
      <c r="AP292" s="111"/>
      <c r="AQ292" s="111"/>
      <c r="AR292" s="111"/>
      <c r="AS292" s="111"/>
      <c r="AT292" s="111"/>
      <c r="AU292" s="111"/>
      <c r="AV292" s="111"/>
      <c r="AW292" s="111"/>
      <c r="AX292" s="111"/>
      <c r="AY292" s="111"/>
      <c r="AZ292" s="111"/>
      <c r="BA292" s="111"/>
      <c r="BB292" s="111"/>
      <c r="BC292" s="111"/>
      <c r="BD292" s="111"/>
      <c r="BE292" s="111"/>
      <c r="BF292" s="111"/>
      <c r="BG292" s="111"/>
      <c r="BH292" s="111"/>
      <c r="BI292" s="111"/>
      <c r="BJ292" s="111"/>
      <c r="BK292" s="111"/>
      <c r="BL292" s="111"/>
      <c r="BM292" s="111"/>
      <c r="BN292" s="111"/>
      <c r="BO292" s="111"/>
      <c r="BP292" s="111"/>
      <c r="BQ292" s="111"/>
      <c r="BR292" s="111"/>
      <c r="BS292" s="111"/>
      <c r="BT292" s="111"/>
      <c r="BU292" s="111"/>
      <c r="BV292" s="111"/>
      <c r="BW292" s="111"/>
      <c r="BX292" s="111"/>
      <c r="BY292" s="111"/>
      <c r="BZ292" s="111"/>
      <c r="CA292" s="111"/>
      <c r="CB292" s="111"/>
      <c r="CC292" s="111"/>
      <c r="CD292" s="111"/>
      <c r="CE292" s="111"/>
      <c r="CF292" s="111"/>
      <c r="CG292" s="111"/>
      <c r="CH292" s="111"/>
      <c r="CI292" s="111"/>
      <c r="CJ292" s="111"/>
      <c r="CK292" s="111"/>
      <c r="CL292" s="111"/>
      <c r="CM292" s="111"/>
      <c r="CN292" s="111"/>
      <c r="CO292" s="111"/>
      <c r="CP292" s="112"/>
      <c r="CQ292" s="108"/>
    </row>
    <row r="293" spans="1:95" ht="15" customHeight="1" outlineLevel="1" collapsed="1" x14ac:dyDescent="0.3">
      <c r="A293" s="158"/>
      <c r="B293" s="158"/>
      <c r="C293" s="158"/>
      <c r="D293" s="158"/>
      <c r="E293" s="158"/>
      <c r="F293" s="158"/>
      <c r="G293" s="158"/>
      <c r="H293" s="158"/>
      <c r="I293" s="158"/>
      <c r="J293" s="158"/>
      <c r="K293" s="158"/>
      <c r="L293" s="158"/>
      <c r="M293" s="158"/>
      <c r="N293" s="158"/>
      <c r="O293" s="158"/>
      <c r="P293" s="158"/>
      <c r="Q293" s="158"/>
      <c r="R293" s="158"/>
      <c r="S293" s="158"/>
      <c r="T293" s="158"/>
      <c r="U293" s="158"/>
      <c r="V293" s="158"/>
      <c r="W293" s="158"/>
      <c r="X293" s="158"/>
      <c r="Y293" s="158"/>
      <c r="Z293" s="158"/>
      <c r="AA293" s="158"/>
      <c r="AB293" s="158"/>
      <c r="AC293" s="158"/>
      <c r="AD293" s="158"/>
      <c r="AE293" s="158"/>
      <c r="AF293" s="158"/>
      <c r="AG293" s="158"/>
      <c r="AH293" s="158"/>
      <c r="AI293" s="158"/>
      <c r="AJ293" s="158"/>
      <c r="AK293" s="158"/>
      <c r="AL293" s="158"/>
      <c r="AM293" s="158"/>
      <c r="AN293" s="158"/>
      <c r="AO293" s="158"/>
      <c r="AP293" s="158"/>
      <c r="AQ293" s="158"/>
      <c r="AR293" s="158"/>
      <c r="AS293" s="158"/>
      <c r="AT293" s="158"/>
      <c r="AU293" s="158"/>
      <c r="AV293" s="158"/>
      <c r="AW293" s="158"/>
      <c r="AX293" s="158"/>
      <c r="AY293" s="158"/>
      <c r="AZ293" s="158"/>
      <c r="BA293" s="158"/>
      <c r="BB293" s="158"/>
      <c r="BC293" s="158"/>
      <c r="BD293" s="158"/>
      <c r="BE293" s="158"/>
      <c r="BF293" s="158"/>
      <c r="BG293" s="158"/>
      <c r="BH293" s="158"/>
      <c r="BI293" s="158"/>
      <c r="BJ293" s="158"/>
      <c r="BK293" s="158"/>
      <c r="BL293" s="158"/>
      <c r="BM293" s="158"/>
      <c r="BN293" s="158"/>
      <c r="BO293" s="158"/>
      <c r="BP293" s="158"/>
      <c r="BQ293" s="158"/>
      <c r="BR293" s="158"/>
      <c r="BS293" s="158"/>
      <c r="BT293" s="158"/>
      <c r="BU293" s="158"/>
      <c r="BV293" s="158"/>
      <c r="BW293" s="158"/>
      <c r="BX293" s="158"/>
      <c r="BY293" s="158"/>
      <c r="BZ293" s="158"/>
      <c r="CA293" s="158"/>
      <c r="CB293" s="158"/>
      <c r="CC293" s="158"/>
      <c r="CD293" s="158"/>
      <c r="CE293" s="158"/>
      <c r="CF293" s="158"/>
      <c r="CG293" s="158"/>
      <c r="CH293" s="158"/>
      <c r="CI293" s="158"/>
      <c r="CJ293" s="158"/>
      <c r="CK293" s="158"/>
      <c r="CL293" s="158"/>
      <c r="CM293" s="158"/>
      <c r="CN293" s="158"/>
      <c r="CO293" s="158"/>
      <c r="CP293" s="158"/>
      <c r="CQ293" s="158"/>
    </row>
    <row r="294" spans="1:95" ht="15" customHeight="1" outlineLevel="1" x14ac:dyDescent="0.35">
      <c r="A294" s="82"/>
      <c r="B294" s="82" t="s">
        <v>16594</v>
      </c>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G294" s="82"/>
      <c r="AH294" s="82"/>
      <c r="AI294" s="82"/>
      <c r="AJ294" s="82"/>
      <c r="AK294" s="82"/>
      <c r="AL294" s="82"/>
      <c r="AM294" s="82"/>
      <c r="AN294" s="82"/>
      <c r="AO294" s="82"/>
      <c r="AP294" s="82"/>
      <c r="AQ294" s="82"/>
      <c r="AR294" s="82"/>
      <c r="AS294" s="82"/>
      <c r="AT294" s="82"/>
      <c r="AU294" s="82"/>
      <c r="AV294" s="82"/>
      <c r="AW294" s="82"/>
      <c r="AX294" s="82"/>
      <c r="AY294" s="82"/>
      <c r="AZ294" s="82"/>
      <c r="BA294" s="82"/>
      <c r="BB294" s="82"/>
      <c r="BC294" s="82"/>
      <c r="BD294" s="82"/>
      <c r="BE294" s="82"/>
      <c r="BF294" s="82"/>
      <c r="BG294" s="82"/>
      <c r="BH294" s="82"/>
      <c r="BI294" s="82"/>
      <c r="BJ294" s="82"/>
      <c r="BK294" s="82"/>
      <c r="BL294" s="82"/>
      <c r="BM294" s="82"/>
      <c r="BN294" s="82"/>
      <c r="BO294" s="82"/>
      <c r="BP294" s="82"/>
      <c r="BQ294" s="82"/>
      <c r="BR294" s="82"/>
      <c r="BS294" s="82"/>
      <c r="BT294" s="82"/>
      <c r="BU294" s="82"/>
      <c r="BV294" s="82"/>
      <c r="BW294" s="82"/>
      <c r="BX294" s="82"/>
      <c r="BY294" s="82"/>
      <c r="BZ294" s="82"/>
      <c r="CA294" s="82"/>
      <c r="CB294" s="82"/>
      <c r="CC294" s="82"/>
      <c r="CD294" s="82"/>
      <c r="CE294" s="82"/>
      <c r="CF294" s="82"/>
      <c r="CG294" s="82"/>
      <c r="CH294" s="82"/>
      <c r="CI294" s="82"/>
      <c r="CJ294" s="82"/>
      <c r="CK294" s="82"/>
      <c r="CL294" s="82"/>
      <c r="CM294" s="82"/>
      <c r="CN294" s="82"/>
      <c r="CO294" s="82"/>
      <c r="CP294" s="82"/>
      <c r="CQ294" s="82"/>
    </row>
    <row r="295" spans="1:95" ht="15" customHeight="1" outlineLevel="1" x14ac:dyDescent="0.3">
      <c r="A295" s="158"/>
      <c r="B295" s="158"/>
      <c r="C295" s="158"/>
      <c r="D295" s="158"/>
      <c r="E295" s="158"/>
      <c r="F295" s="158"/>
      <c r="G295" s="158"/>
      <c r="H295" s="158"/>
      <c r="I295" s="158"/>
      <c r="J295" s="158"/>
      <c r="K295" s="158"/>
      <c r="L295" s="158"/>
      <c r="M295" s="158"/>
      <c r="N295" s="158"/>
      <c r="O295" s="158"/>
      <c r="P295" s="158"/>
      <c r="Q295" s="158"/>
      <c r="R295" s="158"/>
      <c r="S295" s="158"/>
      <c r="T295" s="158"/>
      <c r="U295" s="158"/>
      <c r="V295" s="158"/>
      <c r="W295" s="158"/>
      <c r="X295" s="158"/>
      <c r="Y295" s="158"/>
      <c r="Z295" s="158"/>
      <c r="AA295" s="158"/>
      <c r="AB295" s="158"/>
      <c r="AC295" s="158"/>
      <c r="AD295" s="158"/>
      <c r="AE295" s="158"/>
      <c r="AF295" s="158"/>
      <c r="AG295" s="158"/>
      <c r="AH295" s="158"/>
      <c r="AI295" s="158"/>
      <c r="AJ295" s="158"/>
      <c r="AK295" s="158"/>
      <c r="AL295" s="158"/>
      <c r="AM295" s="158"/>
      <c r="AN295" s="158"/>
      <c r="AO295" s="158"/>
      <c r="AP295" s="158"/>
      <c r="AQ295" s="158"/>
      <c r="AR295" s="158"/>
      <c r="AS295" s="158"/>
      <c r="AT295" s="158"/>
      <c r="AU295" s="158"/>
      <c r="AV295" s="158"/>
      <c r="AW295" s="158"/>
      <c r="AX295" s="158"/>
      <c r="AY295" s="158"/>
      <c r="AZ295" s="158"/>
      <c r="BA295" s="158"/>
      <c r="BB295" s="158"/>
      <c r="BC295" s="158"/>
      <c r="BD295" s="158"/>
      <c r="BE295" s="158"/>
      <c r="BF295" s="158"/>
      <c r="BG295" s="158"/>
      <c r="BH295" s="158"/>
      <c r="BI295" s="158"/>
      <c r="BJ295" s="158"/>
      <c r="BK295" s="158"/>
      <c r="BL295" s="158"/>
      <c r="BM295" s="158"/>
      <c r="BN295" s="158"/>
      <c r="BO295" s="158"/>
      <c r="BP295" s="158"/>
      <c r="BQ295" s="158"/>
      <c r="BR295" s="158"/>
      <c r="BS295" s="158"/>
      <c r="BT295" s="158"/>
      <c r="BU295" s="158"/>
      <c r="BV295" s="158"/>
      <c r="BW295" s="158"/>
      <c r="BX295" s="158"/>
      <c r="BY295" s="158"/>
      <c r="BZ295" s="158"/>
      <c r="CA295" s="158"/>
      <c r="CB295" s="158"/>
      <c r="CC295" s="158"/>
      <c r="CD295" s="158"/>
      <c r="CE295" s="158"/>
      <c r="CF295" s="158"/>
      <c r="CG295" s="158"/>
      <c r="CH295" s="158"/>
      <c r="CI295" s="158"/>
      <c r="CJ295" s="158"/>
      <c r="CK295" s="158"/>
      <c r="CL295" s="158"/>
      <c r="CM295" s="158"/>
      <c r="CN295" s="158"/>
      <c r="CO295" s="158"/>
      <c r="CP295" s="158"/>
      <c r="CQ295" s="158"/>
    </row>
    <row r="296" spans="1:95" ht="15" customHeight="1" outlineLevel="1" x14ac:dyDescent="0.35">
      <c r="A296" s="158"/>
      <c r="B296" s="158" t="s">
        <v>16595</v>
      </c>
      <c r="C296" s="158">
        <f>INDEX(Inputs!C154:AA154,MATCH(Scheme_type_damage_cost_category,Inputs!C153:AA153,0))</f>
        <v>0.88800000000000001</v>
      </c>
      <c r="D296" s="79" t="s">
        <v>16596</v>
      </c>
      <c r="E296" s="158"/>
      <c r="F296" s="158"/>
      <c r="G296" s="158"/>
      <c r="H296" s="158"/>
      <c r="I296" s="158"/>
      <c r="J296" s="158"/>
      <c r="K296" s="158"/>
      <c r="L296" s="158"/>
      <c r="M296" s="158"/>
      <c r="N296" s="158"/>
      <c r="O296" s="158"/>
      <c r="P296" s="158"/>
      <c r="Q296" s="158"/>
      <c r="R296" s="158"/>
      <c r="S296" s="158"/>
      <c r="T296" s="158"/>
      <c r="U296" s="158"/>
      <c r="V296" s="158"/>
      <c r="W296" s="158"/>
      <c r="X296" s="158"/>
      <c r="Y296" s="158"/>
      <c r="Z296" s="158"/>
      <c r="AA296" s="158"/>
      <c r="AB296" s="158"/>
      <c r="AC296" s="158"/>
      <c r="AD296" s="158"/>
      <c r="AE296" s="158"/>
      <c r="AF296" s="158"/>
      <c r="AG296" s="158"/>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c r="CD296" s="158"/>
      <c r="CE296" s="158"/>
      <c r="CF296" s="158"/>
      <c r="CG296" s="158"/>
      <c r="CH296" s="158"/>
      <c r="CI296" s="158"/>
      <c r="CJ296" s="158"/>
      <c r="CK296" s="158"/>
      <c r="CL296" s="158"/>
      <c r="CM296" s="158"/>
      <c r="CN296" s="158"/>
      <c r="CO296" s="158"/>
      <c r="CP296" s="158"/>
      <c r="CQ296" s="158"/>
    </row>
    <row r="297" spans="1:95" ht="15" customHeight="1" outlineLevel="1" x14ac:dyDescent="0.3">
      <c r="A297" s="158"/>
      <c r="B297" s="158"/>
      <c r="C297" s="158"/>
      <c r="D297" s="158"/>
      <c r="E297" s="158"/>
      <c r="F297" s="158"/>
      <c r="G297" s="158"/>
      <c r="H297" s="158"/>
      <c r="I297" s="158"/>
      <c r="J297" s="158"/>
      <c r="K297" s="158"/>
      <c r="L297" s="158"/>
      <c r="M297" s="158"/>
      <c r="N297" s="158"/>
      <c r="O297" s="158"/>
      <c r="P297" s="158"/>
      <c r="Q297" s="158"/>
      <c r="R297" s="158"/>
      <c r="S297" s="158"/>
      <c r="T297" s="158"/>
      <c r="U297" s="158"/>
      <c r="V297" s="158"/>
      <c r="W297" s="158"/>
      <c r="X297" s="158"/>
      <c r="Y297" s="158"/>
      <c r="Z297" s="158"/>
      <c r="AA297" s="158"/>
      <c r="AB297" s="158"/>
      <c r="AC297" s="158"/>
      <c r="AD297" s="158"/>
      <c r="AE297" s="158"/>
      <c r="AF297" s="158"/>
      <c r="AG297" s="158"/>
      <c r="AH297" s="158"/>
      <c r="AI297" s="158"/>
      <c r="AJ297" s="158"/>
      <c r="AK297" s="158"/>
      <c r="AL297" s="158"/>
      <c r="AM297" s="158"/>
      <c r="AN297" s="158"/>
      <c r="AO297" s="158"/>
      <c r="AP297" s="158"/>
      <c r="AQ297" s="158"/>
      <c r="AR297" s="158"/>
      <c r="AS297" s="158"/>
      <c r="AT297" s="158"/>
      <c r="AU297" s="158"/>
      <c r="AV297" s="158"/>
      <c r="AW297" s="158"/>
      <c r="AX297" s="158"/>
      <c r="AY297" s="158"/>
      <c r="AZ297" s="158"/>
      <c r="BA297" s="158"/>
      <c r="BB297" s="158"/>
      <c r="BC297" s="158"/>
      <c r="BD297" s="158"/>
      <c r="BE297" s="158"/>
      <c r="BF297" s="158"/>
      <c r="BG297" s="158"/>
      <c r="BH297" s="158"/>
      <c r="BI297" s="158"/>
      <c r="BJ297" s="158"/>
      <c r="BK297" s="158"/>
      <c r="BL297" s="158"/>
      <c r="BM297" s="158"/>
      <c r="BN297" s="158"/>
      <c r="BO297" s="158"/>
      <c r="BP297" s="158"/>
      <c r="BQ297" s="158"/>
      <c r="BR297" s="158"/>
      <c r="BS297" s="158"/>
      <c r="BT297" s="158"/>
      <c r="BU297" s="158"/>
      <c r="BV297" s="158"/>
      <c r="BW297" s="158"/>
      <c r="BX297" s="158"/>
      <c r="BY297" s="158"/>
      <c r="BZ297" s="158"/>
      <c r="CA297" s="158"/>
      <c r="CB297" s="158"/>
      <c r="CC297" s="158"/>
      <c r="CD297" s="158"/>
      <c r="CE297" s="158"/>
      <c r="CF297" s="158"/>
      <c r="CG297" s="158"/>
      <c r="CH297" s="158"/>
      <c r="CI297" s="158"/>
      <c r="CJ297" s="158"/>
      <c r="CK297" s="158"/>
      <c r="CL297" s="158"/>
      <c r="CM297" s="158"/>
      <c r="CN297" s="158"/>
      <c r="CO297" s="158"/>
      <c r="CP297" s="158"/>
      <c r="CQ297" s="158"/>
    </row>
    <row r="298" spans="1:95" ht="15" customHeight="1" outlineLevel="1" x14ac:dyDescent="0.35">
      <c r="A298" s="90"/>
      <c r="B298" s="90" t="s">
        <v>16597</v>
      </c>
      <c r="C298" s="90"/>
      <c r="D298" s="109"/>
      <c r="E298" s="109"/>
      <c r="F298" s="109"/>
      <c r="G298" s="109"/>
      <c r="H298" s="109"/>
      <c r="I298" s="109"/>
      <c r="J298" s="109"/>
      <c r="K298" s="109"/>
      <c r="L298" s="109"/>
      <c r="M298" s="109">
        <f t="shared" ref="M298:AR298" si="221">PM10_to_PM2.5_Conversion*Change_in_PM10_emissions_net_total</f>
        <v>0</v>
      </c>
      <c r="N298" s="109">
        <f t="shared" si="221"/>
        <v>0</v>
      </c>
      <c r="O298" s="109">
        <f t="shared" si="221"/>
        <v>0</v>
      </c>
      <c r="P298" s="109">
        <f t="shared" si="221"/>
        <v>0</v>
      </c>
      <c r="Q298" s="109">
        <f t="shared" si="221"/>
        <v>0</v>
      </c>
      <c r="R298" s="109">
        <f t="shared" si="221"/>
        <v>0</v>
      </c>
      <c r="S298" s="109">
        <f t="shared" si="221"/>
        <v>0</v>
      </c>
      <c r="T298" s="109">
        <f t="shared" si="221"/>
        <v>0</v>
      </c>
      <c r="U298" s="109">
        <f t="shared" si="221"/>
        <v>0</v>
      </c>
      <c r="V298" s="109">
        <f t="shared" si="221"/>
        <v>0</v>
      </c>
      <c r="W298" s="109">
        <f t="shared" si="221"/>
        <v>0</v>
      </c>
      <c r="X298" s="109">
        <f t="shared" si="221"/>
        <v>0</v>
      </c>
      <c r="Y298" s="109">
        <f t="shared" si="221"/>
        <v>0</v>
      </c>
      <c r="Z298" s="109">
        <f t="shared" si="221"/>
        <v>0</v>
      </c>
      <c r="AA298" s="109">
        <f t="shared" si="221"/>
        <v>0</v>
      </c>
      <c r="AB298" s="109">
        <f t="shared" si="221"/>
        <v>0</v>
      </c>
      <c r="AC298" s="109">
        <f t="shared" si="221"/>
        <v>0</v>
      </c>
      <c r="AD298" s="109">
        <f t="shared" si="221"/>
        <v>0</v>
      </c>
      <c r="AE298" s="109">
        <f t="shared" si="221"/>
        <v>0</v>
      </c>
      <c r="AF298" s="109">
        <f t="shared" si="221"/>
        <v>0</v>
      </c>
      <c r="AG298" s="109">
        <f t="shared" si="221"/>
        <v>0</v>
      </c>
      <c r="AH298" s="109">
        <f t="shared" si="221"/>
        <v>0</v>
      </c>
      <c r="AI298" s="109">
        <f t="shared" si="221"/>
        <v>0</v>
      </c>
      <c r="AJ298" s="109">
        <f t="shared" si="221"/>
        <v>0</v>
      </c>
      <c r="AK298" s="109">
        <f t="shared" si="221"/>
        <v>0</v>
      </c>
      <c r="AL298" s="109">
        <f t="shared" si="221"/>
        <v>0</v>
      </c>
      <c r="AM298" s="109">
        <f t="shared" si="221"/>
        <v>0</v>
      </c>
      <c r="AN298" s="109">
        <f t="shared" si="221"/>
        <v>0</v>
      </c>
      <c r="AO298" s="109">
        <f t="shared" si="221"/>
        <v>0</v>
      </c>
      <c r="AP298" s="109">
        <f t="shared" si="221"/>
        <v>0</v>
      </c>
      <c r="AQ298" s="109">
        <f t="shared" si="221"/>
        <v>0</v>
      </c>
      <c r="AR298" s="109">
        <f t="shared" si="221"/>
        <v>0</v>
      </c>
      <c r="AS298" s="109">
        <f t="shared" ref="AS298:BX298" si="222">PM10_to_PM2.5_Conversion*Change_in_PM10_emissions_net_total</f>
        <v>0</v>
      </c>
      <c r="AT298" s="109">
        <f t="shared" si="222"/>
        <v>0</v>
      </c>
      <c r="AU298" s="109">
        <f t="shared" si="222"/>
        <v>0</v>
      </c>
      <c r="AV298" s="109">
        <f t="shared" si="222"/>
        <v>0</v>
      </c>
      <c r="AW298" s="109">
        <f t="shared" si="222"/>
        <v>0</v>
      </c>
      <c r="AX298" s="109">
        <f t="shared" si="222"/>
        <v>0</v>
      </c>
      <c r="AY298" s="109">
        <f t="shared" si="222"/>
        <v>0</v>
      </c>
      <c r="AZ298" s="109">
        <f t="shared" si="222"/>
        <v>0</v>
      </c>
      <c r="BA298" s="109">
        <f t="shared" si="222"/>
        <v>0</v>
      </c>
      <c r="BB298" s="109">
        <f t="shared" si="222"/>
        <v>0</v>
      </c>
      <c r="BC298" s="109">
        <f t="shared" si="222"/>
        <v>0</v>
      </c>
      <c r="BD298" s="109">
        <f t="shared" si="222"/>
        <v>0</v>
      </c>
      <c r="BE298" s="109">
        <f t="shared" si="222"/>
        <v>0</v>
      </c>
      <c r="BF298" s="109">
        <f t="shared" si="222"/>
        <v>0</v>
      </c>
      <c r="BG298" s="109">
        <f t="shared" si="222"/>
        <v>0</v>
      </c>
      <c r="BH298" s="109">
        <f t="shared" si="222"/>
        <v>0</v>
      </c>
      <c r="BI298" s="109">
        <f t="shared" si="222"/>
        <v>0</v>
      </c>
      <c r="BJ298" s="109">
        <f t="shared" si="222"/>
        <v>0</v>
      </c>
      <c r="BK298" s="109">
        <f t="shared" si="222"/>
        <v>0</v>
      </c>
      <c r="BL298" s="109">
        <f t="shared" si="222"/>
        <v>0</v>
      </c>
      <c r="BM298" s="109">
        <f t="shared" si="222"/>
        <v>0</v>
      </c>
      <c r="BN298" s="109">
        <f t="shared" si="222"/>
        <v>0</v>
      </c>
      <c r="BO298" s="109">
        <f t="shared" si="222"/>
        <v>0</v>
      </c>
      <c r="BP298" s="109">
        <f t="shared" si="222"/>
        <v>0</v>
      </c>
      <c r="BQ298" s="109">
        <f t="shared" si="222"/>
        <v>0</v>
      </c>
      <c r="BR298" s="109">
        <f t="shared" si="222"/>
        <v>0</v>
      </c>
      <c r="BS298" s="109">
        <f t="shared" si="222"/>
        <v>0</v>
      </c>
      <c r="BT298" s="109">
        <f t="shared" si="222"/>
        <v>0</v>
      </c>
      <c r="BU298" s="109">
        <f t="shared" si="222"/>
        <v>0</v>
      </c>
      <c r="BV298" s="109">
        <f t="shared" si="222"/>
        <v>0</v>
      </c>
      <c r="BW298" s="109">
        <f t="shared" si="222"/>
        <v>0</v>
      </c>
      <c r="BX298" s="109">
        <f t="shared" si="222"/>
        <v>0</v>
      </c>
      <c r="BY298" s="109">
        <f t="shared" ref="BY298:CP298" si="223">PM10_to_PM2.5_Conversion*Change_in_PM10_emissions_net_total</f>
        <v>0</v>
      </c>
      <c r="BZ298" s="109">
        <f t="shared" si="223"/>
        <v>0</v>
      </c>
      <c r="CA298" s="109">
        <f t="shared" si="223"/>
        <v>0</v>
      </c>
      <c r="CB298" s="109">
        <f t="shared" si="223"/>
        <v>0</v>
      </c>
      <c r="CC298" s="109">
        <f t="shared" si="223"/>
        <v>0</v>
      </c>
      <c r="CD298" s="109">
        <f t="shared" si="223"/>
        <v>0</v>
      </c>
      <c r="CE298" s="109">
        <f t="shared" si="223"/>
        <v>0</v>
      </c>
      <c r="CF298" s="109">
        <f t="shared" si="223"/>
        <v>0</v>
      </c>
      <c r="CG298" s="109">
        <f t="shared" si="223"/>
        <v>0</v>
      </c>
      <c r="CH298" s="109">
        <f t="shared" si="223"/>
        <v>0</v>
      </c>
      <c r="CI298" s="109">
        <f t="shared" si="223"/>
        <v>0</v>
      </c>
      <c r="CJ298" s="109">
        <f t="shared" si="223"/>
        <v>0</v>
      </c>
      <c r="CK298" s="109">
        <f t="shared" si="223"/>
        <v>0</v>
      </c>
      <c r="CL298" s="109">
        <f t="shared" si="223"/>
        <v>0</v>
      </c>
      <c r="CM298" s="109">
        <f t="shared" si="223"/>
        <v>0</v>
      </c>
      <c r="CN298" s="109">
        <f t="shared" si="223"/>
        <v>0</v>
      </c>
      <c r="CO298" s="109">
        <f t="shared" si="223"/>
        <v>0</v>
      </c>
      <c r="CP298" s="109">
        <f t="shared" si="223"/>
        <v>0</v>
      </c>
      <c r="CQ298" s="110" t="s">
        <v>16598</v>
      </c>
    </row>
    <row r="299" spans="1:95" ht="15" customHeight="1" outlineLevel="1" x14ac:dyDescent="0.3">
      <c r="A299" s="158"/>
      <c r="B299" s="158"/>
      <c r="C299" s="158"/>
      <c r="D299" s="158"/>
      <c r="E299" s="158"/>
      <c r="F299" s="158"/>
      <c r="G299" s="158"/>
      <c r="H299" s="158"/>
      <c r="I299" s="158"/>
      <c r="J299" s="158"/>
      <c r="K299" s="158"/>
      <c r="L299" s="158"/>
      <c r="M299" s="158"/>
      <c r="N299" s="158"/>
      <c r="O299" s="158"/>
      <c r="P299" s="158"/>
      <c r="Q299" s="158"/>
      <c r="R299" s="158"/>
      <c r="S299" s="158"/>
      <c r="T299" s="158"/>
      <c r="U299" s="158"/>
      <c r="V299" s="158"/>
      <c r="W299" s="158"/>
      <c r="X299" s="158"/>
      <c r="Y299" s="158"/>
      <c r="Z299" s="158"/>
      <c r="AA299" s="158"/>
      <c r="AB299" s="158"/>
      <c r="AC299" s="158"/>
      <c r="AD299" s="158"/>
      <c r="AE299" s="158"/>
      <c r="AF299" s="158"/>
      <c r="AG299" s="158"/>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c r="CD299" s="158"/>
      <c r="CE299" s="158"/>
      <c r="CF299" s="158"/>
      <c r="CG299" s="158"/>
      <c r="CH299" s="158"/>
      <c r="CI299" s="158"/>
      <c r="CJ299" s="158"/>
      <c r="CK299" s="158"/>
      <c r="CL299" s="158"/>
      <c r="CM299" s="158"/>
      <c r="CN299" s="158"/>
      <c r="CO299" s="158"/>
      <c r="CP299" s="158"/>
      <c r="CQ299" s="158"/>
    </row>
    <row r="300" spans="1:95" ht="15" customHeight="1" outlineLevel="1" x14ac:dyDescent="0.35">
      <c r="A300" s="158"/>
      <c r="B300" s="158" t="s">
        <v>16570</v>
      </c>
      <c r="C300" s="158">
        <f>SUM(Change_in_PM2.5_emissions_net_total_conversion)</f>
        <v>0</v>
      </c>
      <c r="D300" s="79" t="s">
        <v>16599</v>
      </c>
      <c r="E300" s="158"/>
      <c r="F300" s="158"/>
      <c r="G300" s="158"/>
      <c r="H300" s="158"/>
      <c r="I300" s="158"/>
      <c r="J300" s="158"/>
      <c r="K300" s="158"/>
      <c r="L300" s="158"/>
      <c r="M300" s="158"/>
      <c r="N300" s="158"/>
      <c r="O300" s="158"/>
      <c r="P300" s="158"/>
      <c r="Q300" s="158"/>
      <c r="R300" s="158"/>
      <c r="S300" s="158"/>
      <c r="T300" s="158"/>
      <c r="U300" s="158"/>
      <c r="V300" s="158"/>
      <c r="W300" s="158"/>
      <c r="X300" s="158"/>
      <c r="Y300" s="158"/>
      <c r="Z300" s="158"/>
      <c r="AA300" s="158"/>
      <c r="AB300" s="158"/>
      <c r="AC300" s="158"/>
      <c r="AD300" s="158"/>
      <c r="AE300" s="158"/>
      <c r="AF300" s="158"/>
      <c r="AG300" s="158"/>
      <c r="AH300" s="158"/>
      <c r="AI300" s="158"/>
      <c r="AJ300" s="158"/>
      <c r="AK300" s="158"/>
      <c r="AL300" s="158"/>
      <c r="AM300" s="158"/>
      <c r="AN300" s="158"/>
      <c r="AO300" s="158"/>
      <c r="AP300" s="158"/>
      <c r="AQ300" s="158"/>
      <c r="AR300" s="158"/>
      <c r="AS300" s="158"/>
      <c r="AT300" s="158"/>
      <c r="AU300" s="158"/>
      <c r="AV300" s="158"/>
      <c r="AW300" s="158"/>
      <c r="AX300" s="158"/>
      <c r="AY300" s="158"/>
      <c r="AZ300" s="158"/>
      <c r="BA300" s="158"/>
      <c r="BB300" s="158"/>
      <c r="BC300" s="158"/>
      <c r="BD300" s="158"/>
      <c r="BE300" s="158"/>
      <c r="BF300" s="158"/>
      <c r="BG300" s="158"/>
      <c r="BH300" s="158"/>
      <c r="BI300" s="158"/>
      <c r="BJ300" s="158"/>
      <c r="BK300" s="158"/>
      <c r="BL300" s="158"/>
      <c r="BM300" s="158"/>
      <c r="BN300" s="158"/>
      <c r="BO300" s="158"/>
      <c r="BP300" s="158"/>
      <c r="BQ300" s="158"/>
      <c r="BR300" s="158"/>
      <c r="BS300" s="158"/>
      <c r="BT300" s="158"/>
      <c r="BU300" s="158"/>
      <c r="BV300" s="158"/>
      <c r="BW300" s="158"/>
      <c r="BX300" s="158"/>
      <c r="BY300" s="158"/>
      <c r="BZ300" s="158"/>
      <c r="CA300" s="158"/>
      <c r="CB300" s="158"/>
      <c r="CC300" s="158"/>
      <c r="CD300" s="158"/>
      <c r="CE300" s="158"/>
      <c r="CF300" s="158"/>
      <c r="CG300" s="158"/>
      <c r="CH300" s="158"/>
      <c r="CI300" s="158"/>
      <c r="CJ300" s="158"/>
      <c r="CK300" s="158"/>
      <c r="CL300" s="158"/>
      <c r="CM300" s="158"/>
      <c r="CN300" s="158"/>
      <c r="CO300" s="158"/>
      <c r="CP300" s="158"/>
      <c r="CQ300" s="158"/>
    </row>
    <row r="301" spans="1:95" ht="15" customHeight="1" outlineLevel="1" x14ac:dyDescent="0.3">
      <c r="A301" s="158"/>
      <c r="B301" s="158"/>
      <c r="C301" s="158"/>
      <c r="D301" s="158"/>
      <c r="E301" s="158"/>
      <c r="F301" s="158"/>
      <c r="G301" s="158"/>
      <c r="H301" s="158"/>
      <c r="I301" s="158"/>
      <c r="J301" s="158"/>
      <c r="K301" s="158"/>
      <c r="L301" s="158"/>
      <c r="M301" s="158"/>
      <c r="N301" s="158"/>
      <c r="O301" s="158"/>
      <c r="P301" s="158"/>
      <c r="Q301" s="158"/>
      <c r="R301" s="158"/>
      <c r="S301" s="158"/>
      <c r="T301" s="158"/>
      <c r="U301" s="158"/>
      <c r="V301" s="158"/>
      <c r="W301" s="158"/>
      <c r="X301" s="158"/>
      <c r="Y301" s="158"/>
      <c r="Z301" s="158"/>
      <c r="AA301" s="158"/>
      <c r="AB301" s="158"/>
      <c r="AC301" s="158"/>
      <c r="AD301" s="158"/>
      <c r="AE301" s="158"/>
      <c r="AF301" s="158"/>
      <c r="AG301" s="158"/>
      <c r="AH301" s="158"/>
      <c r="AI301" s="158"/>
      <c r="AJ301" s="158"/>
      <c r="AK301" s="158"/>
      <c r="AL301" s="158"/>
      <c r="AM301" s="158"/>
      <c r="AN301" s="158"/>
      <c r="AO301" s="158"/>
      <c r="AP301" s="158"/>
      <c r="AQ301" s="158"/>
      <c r="AR301" s="158"/>
      <c r="AS301" s="158"/>
      <c r="AT301" s="158"/>
      <c r="AU301" s="158"/>
      <c r="AV301" s="158"/>
      <c r="AW301" s="158"/>
      <c r="AX301" s="158"/>
      <c r="AY301" s="158"/>
      <c r="AZ301" s="158"/>
      <c r="BA301" s="158"/>
      <c r="BB301" s="158"/>
      <c r="BC301" s="158"/>
      <c r="BD301" s="158"/>
      <c r="BE301" s="158"/>
      <c r="BF301" s="158"/>
      <c r="BG301" s="158"/>
      <c r="BH301" s="158"/>
      <c r="BI301" s="158"/>
      <c r="BJ301" s="158"/>
      <c r="BK301" s="158"/>
      <c r="BL301" s="158"/>
      <c r="BM301" s="158"/>
      <c r="BN301" s="158"/>
      <c r="BO301" s="158"/>
      <c r="BP301" s="158"/>
      <c r="BQ301" s="158"/>
      <c r="BR301" s="158"/>
      <c r="BS301" s="158"/>
      <c r="BT301" s="158"/>
      <c r="BU301" s="158"/>
      <c r="BV301" s="158"/>
      <c r="BW301" s="158"/>
      <c r="BX301" s="158"/>
      <c r="BY301" s="158"/>
      <c r="BZ301" s="158"/>
      <c r="CA301" s="158"/>
      <c r="CB301" s="158"/>
      <c r="CC301" s="158"/>
      <c r="CD301" s="158"/>
      <c r="CE301" s="158"/>
      <c r="CF301" s="158"/>
      <c r="CG301" s="158"/>
      <c r="CH301" s="158"/>
      <c r="CI301" s="158"/>
      <c r="CJ301" s="158"/>
      <c r="CK301" s="158"/>
      <c r="CL301" s="158"/>
      <c r="CM301" s="158"/>
      <c r="CN301" s="158"/>
      <c r="CO301" s="158"/>
      <c r="CP301" s="158"/>
      <c r="CQ301" s="158"/>
    </row>
    <row r="302" spans="1:95" ht="15" customHeight="1" x14ac:dyDescent="0.4">
      <c r="A302" s="78"/>
      <c r="B302" s="78" t="s">
        <v>16600</v>
      </c>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8"/>
      <c r="BR302" s="78"/>
      <c r="BS302" s="78"/>
      <c r="BT302" s="78"/>
      <c r="BU302" s="78"/>
      <c r="BV302" s="78"/>
      <c r="BW302" s="78"/>
      <c r="BX302" s="78"/>
      <c r="BY302" s="78"/>
      <c r="BZ302" s="78"/>
      <c r="CA302" s="78"/>
      <c r="CB302" s="78"/>
      <c r="CC302" s="78"/>
      <c r="CD302" s="78"/>
      <c r="CE302" s="78"/>
      <c r="CF302" s="78"/>
      <c r="CG302" s="78"/>
      <c r="CH302" s="78"/>
      <c r="CI302" s="78"/>
      <c r="CJ302" s="78"/>
      <c r="CK302" s="78"/>
      <c r="CL302" s="78"/>
      <c r="CM302" s="78"/>
      <c r="CN302" s="78"/>
      <c r="CO302" s="78"/>
      <c r="CP302" s="78"/>
      <c r="CQ302" s="78"/>
    </row>
    <row r="303" spans="1:95" ht="15" customHeight="1" outlineLevel="1" x14ac:dyDescent="0.35">
      <c r="A303" s="82"/>
      <c r="B303" s="82" t="s">
        <v>16601</v>
      </c>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c r="AA303" s="82"/>
      <c r="AB303" s="82"/>
      <c r="AC303" s="82"/>
      <c r="AD303" s="82"/>
      <c r="AE303" s="82"/>
      <c r="AF303" s="82"/>
      <c r="AG303" s="82"/>
      <c r="AH303" s="82"/>
      <c r="AI303" s="82"/>
      <c r="AJ303" s="82"/>
      <c r="AK303" s="82"/>
      <c r="AL303" s="82"/>
      <c r="AM303" s="82"/>
      <c r="AN303" s="82"/>
      <c r="AO303" s="82"/>
      <c r="AP303" s="82"/>
      <c r="AQ303" s="82"/>
      <c r="AR303" s="82"/>
      <c r="AS303" s="82"/>
      <c r="AT303" s="82"/>
      <c r="AU303" s="82"/>
      <c r="AV303" s="82"/>
      <c r="AW303" s="82"/>
      <c r="AX303" s="82"/>
      <c r="AY303" s="82"/>
      <c r="AZ303" s="82"/>
      <c r="BA303" s="82"/>
      <c r="BB303" s="82"/>
      <c r="BC303" s="82"/>
      <c r="BD303" s="82"/>
      <c r="BE303" s="82"/>
      <c r="BF303" s="82"/>
      <c r="BG303" s="82"/>
      <c r="BH303" s="82"/>
      <c r="BI303" s="82"/>
      <c r="BJ303" s="82"/>
      <c r="BK303" s="82"/>
      <c r="BL303" s="82"/>
      <c r="BM303" s="82"/>
      <c r="BN303" s="82"/>
      <c r="BO303" s="82"/>
      <c r="BP303" s="82"/>
      <c r="BQ303" s="82"/>
      <c r="BR303" s="82"/>
      <c r="BS303" s="82"/>
      <c r="BT303" s="82"/>
      <c r="BU303" s="82"/>
      <c r="BV303" s="82"/>
      <c r="BW303" s="82"/>
      <c r="BX303" s="82"/>
      <c r="BY303" s="82"/>
      <c r="BZ303" s="82"/>
      <c r="CA303" s="82"/>
      <c r="CB303" s="82"/>
      <c r="CC303" s="82"/>
      <c r="CD303" s="82"/>
      <c r="CE303" s="82"/>
      <c r="CF303" s="82"/>
      <c r="CG303" s="82"/>
      <c r="CH303" s="82"/>
      <c r="CI303" s="82"/>
      <c r="CJ303" s="82"/>
      <c r="CK303" s="82"/>
      <c r="CL303" s="82"/>
      <c r="CM303" s="82"/>
      <c r="CN303" s="82"/>
      <c r="CO303" s="82"/>
      <c r="CP303" s="82"/>
      <c r="CQ303" s="82"/>
    </row>
    <row r="304" spans="1:95" ht="15" customHeight="1" outlineLevel="1" x14ac:dyDescent="0.3">
      <c r="A304" s="158"/>
      <c r="B304" s="158"/>
      <c r="C304" s="158"/>
      <c r="D304" s="158"/>
      <c r="E304" s="158"/>
      <c r="F304" s="158"/>
      <c r="G304" s="158"/>
      <c r="H304" s="158"/>
      <c r="I304" s="158"/>
      <c r="J304" s="158"/>
      <c r="K304" s="158"/>
      <c r="L304" s="158"/>
      <c r="M304" s="158"/>
      <c r="N304" s="158"/>
      <c r="O304" s="158"/>
      <c r="P304" s="158"/>
      <c r="Q304" s="158"/>
      <c r="R304" s="158"/>
      <c r="S304" s="158"/>
      <c r="T304" s="158"/>
      <c r="U304" s="158"/>
      <c r="V304" s="158"/>
      <c r="W304" s="158"/>
      <c r="X304" s="158"/>
      <c r="Y304" s="158"/>
      <c r="Z304" s="158"/>
      <c r="AA304" s="158"/>
      <c r="AB304" s="158"/>
      <c r="AC304" s="158"/>
      <c r="AD304" s="158"/>
      <c r="AE304" s="158"/>
      <c r="AF304" s="158"/>
      <c r="AG304" s="158"/>
      <c r="AH304" s="158"/>
      <c r="AI304" s="158"/>
      <c r="AJ304" s="158"/>
      <c r="AK304" s="158"/>
      <c r="AL304" s="158"/>
      <c r="AM304" s="158"/>
      <c r="AN304" s="158"/>
      <c r="AO304" s="158"/>
      <c r="AP304" s="158"/>
      <c r="AQ304" s="158"/>
      <c r="AR304" s="158"/>
      <c r="AS304" s="158"/>
      <c r="AT304" s="158"/>
      <c r="AU304" s="158"/>
      <c r="AV304" s="158"/>
      <c r="AW304" s="158"/>
      <c r="AX304" s="158"/>
      <c r="AY304" s="158"/>
      <c r="AZ304" s="158"/>
      <c r="BA304" s="158"/>
      <c r="BB304" s="158"/>
      <c r="BC304" s="158"/>
      <c r="BD304" s="158"/>
      <c r="BE304" s="158"/>
      <c r="BF304" s="158"/>
      <c r="BG304" s="158"/>
      <c r="BH304" s="158"/>
      <c r="BI304" s="158"/>
      <c r="BJ304" s="158"/>
      <c r="BK304" s="158"/>
      <c r="BL304" s="158"/>
      <c r="BM304" s="158"/>
      <c r="BN304" s="158"/>
      <c r="BO304" s="158"/>
      <c r="BP304" s="158"/>
      <c r="BQ304" s="158"/>
      <c r="BR304" s="158"/>
      <c r="BS304" s="158"/>
      <c r="BT304" s="158"/>
      <c r="BU304" s="158"/>
      <c r="BV304" s="158"/>
      <c r="BW304" s="158"/>
      <c r="BX304" s="158"/>
      <c r="BY304" s="158"/>
      <c r="BZ304" s="158"/>
      <c r="CA304" s="158"/>
      <c r="CB304" s="158"/>
      <c r="CC304" s="158"/>
      <c r="CD304" s="158"/>
      <c r="CE304" s="158"/>
      <c r="CF304" s="158"/>
      <c r="CG304" s="158"/>
      <c r="CH304" s="158"/>
      <c r="CI304" s="158"/>
      <c r="CJ304" s="158"/>
      <c r="CK304" s="158"/>
      <c r="CL304" s="158"/>
      <c r="CM304" s="158"/>
      <c r="CN304" s="158"/>
      <c r="CO304" s="158"/>
      <c r="CP304" s="158"/>
      <c r="CQ304" s="158"/>
    </row>
    <row r="305" spans="1:95" ht="15" customHeight="1" outlineLevel="1" x14ac:dyDescent="0.3">
      <c r="A305" s="158"/>
      <c r="B305" s="158"/>
      <c r="C305" s="158"/>
      <c r="D305" s="158">
        <v>2010</v>
      </c>
      <c r="E305" s="158">
        <v>2011</v>
      </c>
      <c r="F305" s="158">
        <v>2012</v>
      </c>
      <c r="G305" s="158">
        <v>2013</v>
      </c>
      <c r="H305" s="158">
        <v>2014</v>
      </c>
      <c r="I305" s="158">
        <v>2015</v>
      </c>
      <c r="J305" s="158">
        <v>2016</v>
      </c>
      <c r="K305" s="158">
        <v>2017</v>
      </c>
      <c r="L305" s="158">
        <v>2018</v>
      </c>
      <c r="M305" s="158">
        <v>2019</v>
      </c>
      <c r="N305" s="158">
        <v>2020</v>
      </c>
      <c r="O305" s="158">
        <v>2021</v>
      </c>
      <c r="P305" s="158">
        <v>2022</v>
      </c>
      <c r="Q305" s="158">
        <v>2023</v>
      </c>
      <c r="R305" s="158">
        <v>2024</v>
      </c>
      <c r="S305" s="158">
        <v>2025</v>
      </c>
      <c r="T305" s="158">
        <v>2026</v>
      </c>
      <c r="U305" s="158">
        <v>2027</v>
      </c>
      <c r="V305" s="158">
        <v>2028</v>
      </c>
      <c r="W305" s="158">
        <v>2029</v>
      </c>
      <c r="X305" s="158">
        <v>2030</v>
      </c>
      <c r="Y305" s="158">
        <v>2031</v>
      </c>
      <c r="Z305" s="158">
        <v>2032</v>
      </c>
      <c r="AA305" s="158">
        <v>2033</v>
      </c>
      <c r="AB305" s="158">
        <v>2034</v>
      </c>
      <c r="AC305" s="158">
        <v>2035</v>
      </c>
      <c r="AD305" s="158">
        <v>2036</v>
      </c>
      <c r="AE305" s="158">
        <v>2037</v>
      </c>
      <c r="AF305" s="158">
        <v>2038</v>
      </c>
      <c r="AG305" s="158">
        <v>2039</v>
      </c>
      <c r="AH305" s="158">
        <v>2040</v>
      </c>
      <c r="AI305" s="158">
        <v>2041</v>
      </c>
      <c r="AJ305" s="158">
        <v>2042</v>
      </c>
      <c r="AK305" s="158">
        <v>2043</v>
      </c>
      <c r="AL305" s="158">
        <v>2044</v>
      </c>
      <c r="AM305" s="158">
        <v>2045</v>
      </c>
      <c r="AN305" s="158">
        <v>2046</v>
      </c>
      <c r="AO305" s="158">
        <v>2047</v>
      </c>
      <c r="AP305" s="158">
        <v>2048</v>
      </c>
      <c r="AQ305" s="158">
        <v>2049</v>
      </c>
      <c r="AR305" s="158">
        <v>2050</v>
      </c>
      <c r="AS305" s="158">
        <v>2051</v>
      </c>
      <c r="AT305" s="158">
        <v>2052</v>
      </c>
      <c r="AU305" s="158">
        <v>2053</v>
      </c>
      <c r="AV305" s="158">
        <v>2054</v>
      </c>
      <c r="AW305" s="158">
        <v>2055</v>
      </c>
      <c r="AX305" s="158">
        <v>2056</v>
      </c>
      <c r="AY305" s="158">
        <v>2057</v>
      </c>
      <c r="AZ305" s="158">
        <v>2058</v>
      </c>
      <c r="BA305" s="158">
        <v>2059</v>
      </c>
      <c r="BB305" s="158">
        <v>2060</v>
      </c>
      <c r="BC305" s="158">
        <v>2061</v>
      </c>
      <c r="BD305" s="158">
        <v>2062</v>
      </c>
      <c r="BE305" s="158">
        <v>2063</v>
      </c>
      <c r="BF305" s="158">
        <v>2064</v>
      </c>
      <c r="BG305" s="158">
        <v>2065</v>
      </c>
      <c r="BH305" s="158">
        <v>2066</v>
      </c>
      <c r="BI305" s="158">
        <v>2067</v>
      </c>
      <c r="BJ305" s="158">
        <v>2068</v>
      </c>
      <c r="BK305" s="158">
        <v>2069</v>
      </c>
      <c r="BL305" s="158">
        <v>2070</v>
      </c>
      <c r="BM305" s="158">
        <v>2071</v>
      </c>
      <c r="BN305" s="158">
        <v>2072</v>
      </c>
      <c r="BO305" s="158">
        <v>2073</v>
      </c>
      <c r="BP305" s="158">
        <v>2074</v>
      </c>
      <c r="BQ305" s="158">
        <v>2075</v>
      </c>
      <c r="BR305" s="158">
        <v>2076</v>
      </c>
      <c r="BS305" s="158">
        <v>2077</v>
      </c>
      <c r="BT305" s="158">
        <v>2078</v>
      </c>
      <c r="BU305" s="158">
        <v>2079</v>
      </c>
      <c r="BV305" s="158">
        <v>2080</v>
      </c>
      <c r="BW305" s="158">
        <v>2081</v>
      </c>
      <c r="BX305" s="158">
        <v>2082</v>
      </c>
      <c r="BY305" s="158">
        <v>2083</v>
      </c>
      <c r="BZ305" s="158">
        <v>2084</v>
      </c>
      <c r="CA305" s="158">
        <v>2085</v>
      </c>
      <c r="CB305" s="158">
        <v>2086</v>
      </c>
      <c r="CC305" s="158">
        <v>2087</v>
      </c>
      <c r="CD305" s="158">
        <v>2088</v>
      </c>
      <c r="CE305" s="158">
        <v>2089</v>
      </c>
      <c r="CF305" s="158">
        <v>2090</v>
      </c>
      <c r="CG305" s="158">
        <v>2091</v>
      </c>
      <c r="CH305" s="158">
        <v>2092</v>
      </c>
      <c r="CI305" s="158">
        <v>2093</v>
      </c>
      <c r="CJ305" s="158">
        <v>2094</v>
      </c>
      <c r="CK305" s="158">
        <v>2095</v>
      </c>
      <c r="CL305" s="158">
        <v>2096</v>
      </c>
      <c r="CM305" s="158">
        <v>2097</v>
      </c>
      <c r="CN305" s="158">
        <v>2098</v>
      </c>
      <c r="CO305" s="158">
        <v>2099</v>
      </c>
      <c r="CP305" s="158">
        <v>2100</v>
      </c>
      <c r="CQ305" s="158"/>
    </row>
    <row r="306" spans="1:95" ht="15" customHeight="1" outlineLevel="1" x14ac:dyDescent="0.35">
      <c r="A306" s="158"/>
      <c r="B306" s="158" t="s">
        <v>16602</v>
      </c>
      <c r="C306" s="158"/>
      <c r="D306" s="160">
        <f t="shared" ref="D306:BO306" si="224">GDP_deflator_in</f>
        <v>71.814273245476983</v>
      </c>
      <c r="E306" s="160">
        <f t="shared" si="224"/>
        <v>73.593202805943776</v>
      </c>
      <c r="F306" s="160">
        <f t="shared" si="224"/>
        <v>74.731312565326562</v>
      </c>
      <c r="G306" s="160">
        <f t="shared" si="224"/>
        <v>76.341713091171613</v>
      </c>
      <c r="H306" s="160">
        <f t="shared" si="224"/>
        <v>77.560315938062345</v>
      </c>
      <c r="I306" s="160">
        <f t="shared" si="224"/>
        <v>78.08120427141364</v>
      </c>
      <c r="J306" s="160">
        <f t="shared" si="224"/>
        <v>79.433638998739269</v>
      </c>
      <c r="K306" s="160">
        <f t="shared" si="224"/>
        <v>80.66097001174532</v>
      </c>
      <c r="L306" s="160">
        <f t="shared" si="224"/>
        <v>82.24421624300939</v>
      </c>
      <c r="M306" s="160">
        <f t="shared" si="224"/>
        <v>84.26796547525403</v>
      </c>
      <c r="N306" s="160">
        <f t="shared" si="224"/>
        <v>88.533021561802954</v>
      </c>
      <c r="O306" s="160">
        <f t="shared" si="224"/>
        <v>88.971584970313458</v>
      </c>
      <c r="P306" s="160">
        <f t="shared" si="224"/>
        <v>94.025731926769623</v>
      </c>
      <c r="Q306" s="160">
        <f t="shared" si="224"/>
        <v>100</v>
      </c>
      <c r="R306" s="160">
        <f t="shared" si="224"/>
        <v>103.89534821072594</v>
      </c>
      <c r="S306" s="160">
        <f t="shared" si="224"/>
        <v>107.75513722616725</v>
      </c>
      <c r="T306" s="160">
        <f t="shared" si="224"/>
        <v>110.10752684186977</v>
      </c>
      <c r="U306" s="160">
        <f t="shared" si="224"/>
        <v>112.24847159559381</v>
      </c>
      <c r="V306" s="160">
        <f t="shared" si="224"/>
        <v>114.36720447305287</v>
      </c>
      <c r="W306" s="160">
        <f t="shared" si="224"/>
        <v>116.47597442400679</v>
      </c>
      <c r="X306" s="160">
        <f t="shared" si="224"/>
        <v>118.78218451909342</v>
      </c>
      <c r="Y306" s="160">
        <f t="shared" si="224"/>
        <v>121.34831768499257</v>
      </c>
      <c r="Z306" s="160">
        <f t="shared" si="224"/>
        <v>124.13932899174738</v>
      </c>
      <c r="AA306" s="160">
        <f t="shared" si="224"/>
        <v>126.99453355855756</v>
      </c>
      <c r="AB306" s="160">
        <f t="shared" si="224"/>
        <v>129.91540783040435</v>
      </c>
      <c r="AC306" s="160">
        <f t="shared" si="224"/>
        <v>132.90346221050368</v>
      </c>
      <c r="AD306" s="160">
        <f t="shared" si="224"/>
        <v>135.96024184134524</v>
      </c>
      <c r="AE306" s="160">
        <f t="shared" si="224"/>
        <v>139.08732740369615</v>
      </c>
      <c r="AF306" s="160">
        <f t="shared" si="224"/>
        <v>142.28633593398118</v>
      </c>
      <c r="AG306" s="160">
        <f t="shared" si="224"/>
        <v>145.55892166046272</v>
      </c>
      <c r="AH306" s="160">
        <f t="shared" si="224"/>
        <v>148.90677685865336</v>
      </c>
      <c r="AI306" s="160">
        <f t="shared" si="224"/>
        <v>152.33163272640235</v>
      </c>
      <c r="AJ306" s="160">
        <f t="shared" si="224"/>
        <v>155.8352602791096</v>
      </c>
      <c r="AK306" s="160">
        <f t="shared" si="224"/>
        <v>159.41947126552913</v>
      </c>
      <c r="AL306" s="160">
        <f t="shared" si="224"/>
        <v>163.08611910463628</v>
      </c>
      <c r="AM306" s="160">
        <f t="shared" si="224"/>
        <v>166.83709984404288</v>
      </c>
      <c r="AN306" s="160">
        <f t="shared" si="224"/>
        <v>170.67435314045588</v>
      </c>
      <c r="AO306" s="160">
        <f t="shared" si="224"/>
        <v>174.59986326268634</v>
      </c>
      <c r="AP306" s="160">
        <f t="shared" si="224"/>
        <v>178.61566011772808</v>
      </c>
      <c r="AQ306" s="160">
        <f t="shared" si="224"/>
        <v>182.72382030043585</v>
      </c>
      <c r="AR306" s="160">
        <f t="shared" si="224"/>
        <v>186.92646816734583</v>
      </c>
      <c r="AS306" s="160">
        <f t="shared" si="224"/>
        <v>191.22577693519474</v>
      </c>
      <c r="AT306" s="160">
        <f t="shared" si="224"/>
        <v>195.62396980470419</v>
      </c>
      <c r="AU306" s="160">
        <f t="shared" si="224"/>
        <v>200.12332111021237</v>
      </c>
      <c r="AV306" s="160">
        <f t="shared" si="224"/>
        <v>204.72615749574726</v>
      </c>
      <c r="AW306" s="160">
        <f t="shared" si="224"/>
        <v>209.4348591181494</v>
      </c>
      <c r="AX306" s="160">
        <f t="shared" si="224"/>
        <v>214.25186087786682</v>
      </c>
      <c r="AY306" s="160">
        <f t="shared" si="224"/>
        <v>219.17965367805775</v>
      </c>
      <c r="AZ306" s="160">
        <f t="shared" si="224"/>
        <v>224.22078571265303</v>
      </c>
      <c r="BA306" s="160">
        <f t="shared" si="224"/>
        <v>229.37786378404402</v>
      </c>
      <c r="BB306" s="160">
        <f t="shared" si="224"/>
        <v>234.65355465107703</v>
      </c>
      <c r="BC306" s="160">
        <f t="shared" si="224"/>
        <v>240.05058640805177</v>
      </c>
      <c r="BD306" s="160">
        <f t="shared" si="224"/>
        <v>245.57174989543694</v>
      </c>
      <c r="BE306" s="160">
        <f t="shared" si="224"/>
        <v>251.21990014303196</v>
      </c>
      <c r="BF306" s="160">
        <f t="shared" si="224"/>
        <v>256.9979578463217</v>
      </c>
      <c r="BG306" s="160">
        <f t="shared" si="224"/>
        <v>262.90891087678705</v>
      </c>
      <c r="BH306" s="160">
        <f t="shared" si="224"/>
        <v>268.95581582695314</v>
      </c>
      <c r="BI306" s="160">
        <f t="shared" si="224"/>
        <v>275.14179959097299</v>
      </c>
      <c r="BJ306" s="160">
        <f t="shared" si="224"/>
        <v>281.47006098156533</v>
      </c>
      <c r="BK306" s="160">
        <f t="shared" si="224"/>
        <v>287.94387238414129</v>
      </c>
      <c r="BL306" s="160">
        <f t="shared" si="224"/>
        <v>294.56658144897648</v>
      </c>
      <c r="BM306" s="160">
        <f t="shared" si="224"/>
        <v>301.34161282230298</v>
      </c>
      <c r="BN306" s="160">
        <f t="shared" si="224"/>
        <v>308.27246991721591</v>
      </c>
      <c r="BO306" s="160">
        <f t="shared" si="224"/>
        <v>315.36273672531183</v>
      </c>
      <c r="BP306" s="160">
        <f t="shared" ref="BP306:CP306" si="225">GDP_deflator_in</f>
        <v>322.61607966999401</v>
      </c>
      <c r="BQ306" s="160">
        <f t="shared" si="225"/>
        <v>330.03624950240385</v>
      </c>
      <c r="BR306" s="160">
        <f t="shared" si="225"/>
        <v>337.62708324095911</v>
      </c>
      <c r="BS306" s="160">
        <f t="shared" si="225"/>
        <v>345.39250615550105</v>
      </c>
      <c r="BT306" s="160">
        <f t="shared" si="225"/>
        <v>353.33653379707755</v>
      </c>
      <c r="BU306" s="160">
        <f t="shared" si="225"/>
        <v>361.46327407441026</v>
      </c>
      <c r="BV306" s="160">
        <f t="shared" si="225"/>
        <v>369.77692937812174</v>
      </c>
      <c r="BW306" s="160">
        <f t="shared" si="225"/>
        <v>378.28179875381852</v>
      </c>
      <c r="BX306" s="160">
        <f t="shared" si="225"/>
        <v>386.98228012515631</v>
      </c>
      <c r="BY306" s="160">
        <f t="shared" si="225"/>
        <v>395.88287256803483</v>
      </c>
      <c r="BZ306" s="160">
        <f t="shared" si="225"/>
        <v>404.98817863709962</v>
      </c>
      <c r="CA306" s="160">
        <f t="shared" si="225"/>
        <v>414.30290674575286</v>
      </c>
      <c r="CB306" s="160">
        <f t="shared" si="225"/>
        <v>423.83187360090517</v>
      </c>
      <c r="CC306" s="160">
        <f t="shared" si="225"/>
        <v>433.58000669372598</v>
      </c>
      <c r="CD306" s="160">
        <f t="shared" si="225"/>
        <v>443.55234684768163</v>
      </c>
      <c r="CE306" s="160">
        <f t="shared" si="225"/>
        <v>453.7540508251783</v>
      </c>
      <c r="CF306" s="160">
        <f t="shared" si="225"/>
        <v>464.19039399415738</v>
      </c>
      <c r="CG306" s="160">
        <f t="shared" si="225"/>
        <v>474.86677305602296</v>
      </c>
      <c r="CH306" s="160">
        <f t="shared" si="225"/>
        <v>485.7887088363114</v>
      </c>
      <c r="CI306" s="160">
        <f t="shared" si="225"/>
        <v>496.96184913954653</v>
      </c>
      <c r="CJ306" s="160">
        <f t="shared" si="225"/>
        <v>508.39197166975606</v>
      </c>
      <c r="CK306" s="160">
        <f t="shared" si="225"/>
        <v>520.0849870181604</v>
      </c>
      <c r="CL306" s="160">
        <f t="shared" si="225"/>
        <v>532.04694171957806</v>
      </c>
      <c r="CM306" s="160">
        <f t="shared" si="225"/>
        <v>544.28402137912826</v>
      </c>
      <c r="CN306" s="160">
        <f t="shared" si="225"/>
        <v>556.80255387084821</v>
      </c>
      <c r="CO306" s="160">
        <f t="shared" si="225"/>
        <v>569.60901260987771</v>
      </c>
      <c r="CP306" s="160">
        <f t="shared" si="225"/>
        <v>582.71001989990475</v>
      </c>
      <c r="CQ306" s="79" t="s">
        <v>16603</v>
      </c>
    </row>
    <row r="307" spans="1:95" ht="15" customHeight="1" outlineLevel="1" x14ac:dyDescent="0.35">
      <c r="A307" s="158"/>
      <c r="B307" s="158" t="s">
        <v>16604</v>
      </c>
      <c r="C307" s="158"/>
      <c r="D307" s="160">
        <f t="shared" ref="D307:BO307" si="226">GDP_capita_in</f>
        <v>135.42699778722195</v>
      </c>
      <c r="E307" s="160">
        <f t="shared" si="226"/>
        <v>135.44573961880579</v>
      </c>
      <c r="F307" s="160">
        <f t="shared" si="226"/>
        <v>136.59750002200207</v>
      </c>
      <c r="G307" s="160">
        <f t="shared" si="226"/>
        <v>138.01834468834693</v>
      </c>
      <c r="H307" s="160">
        <f t="shared" si="226"/>
        <v>141.32123667398218</v>
      </c>
      <c r="I307" s="160">
        <f t="shared" si="226"/>
        <v>143.30751641657145</v>
      </c>
      <c r="J307" s="160">
        <f t="shared" si="226"/>
        <v>145.31136775052769</v>
      </c>
      <c r="K307" s="160">
        <f t="shared" si="226"/>
        <v>148.8908457900325</v>
      </c>
      <c r="L307" s="160">
        <f t="shared" si="226"/>
        <v>150.46523790805799</v>
      </c>
      <c r="M307" s="160">
        <f t="shared" si="226"/>
        <v>151.57623189149518</v>
      </c>
      <c r="N307" s="160">
        <f t="shared" si="226"/>
        <v>136.11638164953692</v>
      </c>
      <c r="O307" s="160">
        <f t="shared" si="226"/>
        <v>147.21973802944237</v>
      </c>
      <c r="P307" s="160">
        <f t="shared" si="226"/>
        <v>153.29490202962845</v>
      </c>
      <c r="Q307" s="160">
        <f t="shared" si="226"/>
        <v>151.71474165348167</v>
      </c>
      <c r="R307" s="160">
        <f t="shared" si="226"/>
        <v>151.69383114880333</v>
      </c>
      <c r="S307" s="160">
        <f t="shared" si="226"/>
        <v>153.24654679719936</v>
      </c>
      <c r="T307" s="160">
        <f t="shared" si="226"/>
        <v>154.43283372393137</v>
      </c>
      <c r="U307" s="160">
        <f t="shared" si="226"/>
        <v>156.42465570324944</v>
      </c>
      <c r="V307" s="160">
        <f t="shared" si="226"/>
        <v>158.38794478996576</v>
      </c>
      <c r="W307" s="160">
        <f t="shared" si="226"/>
        <v>160.27758287014069</v>
      </c>
      <c r="X307" s="160">
        <f t="shared" si="226"/>
        <v>162.12072796852951</v>
      </c>
      <c r="Y307" s="160">
        <f t="shared" si="226"/>
        <v>164.62272266342151</v>
      </c>
      <c r="Z307" s="160">
        <f t="shared" si="226"/>
        <v>167.23439169810433</v>
      </c>
      <c r="AA307" s="160">
        <f t="shared" si="226"/>
        <v>169.96938447077321</v>
      </c>
      <c r="AB307" s="160">
        <f t="shared" si="226"/>
        <v>172.80706193433755</v>
      </c>
      <c r="AC307" s="160">
        <f t="shared" si="226"/>
        <v>175.72050337927374</v>
      </c>
      <c r="AD307" s="160">
        <f t="shared" si="226"/>
        <v>178.73114114722463</v>
      </c>
      <c r="AE307" s="160">
        <f t="shared" si="226"/>
        <v>181.92324177509931</v>
      </c>
      <c r="AF307" s="160">
        <f t="shared" si="226"/>
        <v>185.06606838794684</v>
      </c>
      <c r="AG307" s="160">
        <f t="shared" si="226"/>
        <v>188.17084042613092</v>
      </c>
      <c r="AH307" s="160">
        <f t="shared" si="226"/>
        <v>191.21012260647555</v>
      </c>
      <c r="AI307" s="160">
        <f t="shared" si="226"/>
        <v>194.2140040590287</v>
      </c>
      <c r="AJ307" s="160">
        <f t="shared" si="226"/>
        <v>197.18206712143959</v>
      </c>
      <c r="AK307" s="160">
        <f t="shared" si="226"/>
        <v>200.14396124171918</v>
      </c>
      <c r="AL307" s="160">
        <f t="shared" si="226"/>
        <v>203.11789526625631</v>
      </c>
      <c r="AM307" s="160">
        <f t="shared" si="226"/>
        <v>206.08587843074781</v>
      </c>
      <c r="AN307" s="160">
        <f t="shared" si="226"/>
        <v>209.08573966926053</v>
      </c>
      <c r="AO307" s="160">
        <f t="shared" si="226"/>
        <v>212.11102237681888</v>
      </c>
      <c r="AP307" s="160">
        <f t="shared" si="226"/>
        <v>215.16828230349543</v>
      </c>
      <c r="AQ307" s="160">
        <f t="shared" si="226"/>
        <v>218.25567282078035</v>
      </c>
      <c r="AR307" s="160">
        <f t="shared" si="226"/>
        <v>221.38574891409894</v>
      </c>
      <c r="AS307" s="160">
        <f t="shared" si="226"/>
        <v>224.57396311855348</v>
      </c>
      <c r="AT307" s="160">
        <f t="shared" si="226"/>
        <v>227.81547921440534</v>
      </c>
      <c r="AU307" s="160">
        <f t="shared" si="226"/>
        <v>231.0933685044314</v>
      </c>
      <c r="AV307" s="160">
        <f t="shared" si="226"/>
        <v>234.40797429111132</v>
      </c>
      <c r="AW307" s="160">
        <f t="shared" si="226"/>
        <v>237.75474808800115</v>
      </c>
      <c r="AX307" s="160">
        <f t="shared" si="226"/>
        <v>241.11742652617602</v>
      </c>
      <c r="AY307" s="160">
        <f t="shared" si="226"/>
        <v>244.49980982858196</v>
      </c>
      <c r="AZ307" s="160">
        <f t="shared" si="226"/>
        <v>247.90085687942872</v>
      </c>
      <c r="BA307" s="160">
        <f t="shared" si="226"/>
        <v>251.33915174496326</v>
      </c>
      <c r="BB307" s="160">
        <f t="shared" si="226"/>
        <v>254.7861639221185</v>
      </c>
      <c r="BC307" s="160">
        <f t="shared" si="226"/>
        <v>258.31104569473592</v>
      </c>
      <c r="BD307" s="160">
        <f t="shared" si="226"/>
        <v>261.82790490261846</v>
      </c>
      <c r="BE307" s="160">
        <f t="shared" si="226"/>
        <v>265.35196394380353</v>
      </c>
      <c r="BF307" s="160">
        <f t="shared" si="226"/>
        <v>268.89137686991955</v>
      </c>
      <c r="BG307" s="160">
        <f t="shared" si="226"/>
        <v>272.48316224830199</v>
      </c>
      <c r="BH307" s="160">
        <f t="shared" si="226"/>
        <v>276.11561568856871</v>
      </c>
      <c r="BI307" s="160">
        <f t="shared" si="226"/>
        <v>279.79087254469215</v>
      </c>
      <c r="BJ307" s="160">
        <f t="shared" si="226"/>
        <v>283.57311417809666</v>
      </c>
      <c r="BK307" s="160">
        <f t="shared" si="226"/>
        <v>287.5589685621253</v>
      </c>
      <c r="BL307" s="160">
        <f t="shared" si="226"/>
        <v>291.70880370498639</v>
      </c>
      <c r="BM307" s="160">
        <f t="shared" si="226"/>
        <v>295.93998422431133</v>
      </c>
      <c r="BN307" s="160">
        <f t="shared" si="226"/>
        <v>300.22786580186681</v>
      </c>
      <c r="BO307" s="160">
        <f t="shared" si="226"/>
        <v>304.59309642333358</v>
      </c>
      <c r="BP307" s="160">
        <f t="shared" ref="BP307:CP307" si="227">GDP_capita_in</f>
        <v>308.31456588464107</v>
      </c>
      <c r="BQ307" s="160">
        <f t="shared" si="227"/>
        <v>311.99469348245282</v>
      </c>
      <c r="BR307" s="160">
        <f t="shared" si="227"/>
        <v>315.52443406001373</v>
      </c>
      <c r="BS307" s="160">
        <f t="shared" si="227"/>
        <v>319.13602173553812</v>
      </c>
      <c r="BT307" s="160">
        <f t="shared" si="227"/>
        <v>322.761425597867</v>
      </c>
      <c r="BU307" s="160">
        <f t="shared" si="227"/>
        <v>326.37824582286305</v>
      </c>
      <c r="BV307" s="160">
        <f t="shared" si="227"/>
        <v>330.05824476884021</v>
      </c>
      <c r="BW307" s="160">
        <f t="shared" si="227"/>
        <v>333.9307470617216</v>
      </c>
      <c r="BX307" s="160">
        <f t="shared" si="227"/>
        <v>337.99249512117819</v>
      </c>
      <c r="BY307" s="160">
        <f t="shared" si="227"/>
        <v>342.15000983198786</v>
      </c>
      <c r="BZ307" s="160">
        <f t="shared" si="227"/>
        <v>346.33792033182652</v>
      </c>
      <c r="CA307" s="160">
        <f t="shared" si="227"/>
        <v>350.74741414082121</v>
      </c>
      <c r="CB307" s="160">
        <f t="shared" si="227"/>
        <v>355.35180315814387</v>
      </c>
      <c r="CC307" s="160">
        <f t="shared" si="227"/>
        <v>360.09530424221771</v>
      </c>
      <c r="CD307" s="160">
        <f t="shared" si="227"/>
        <v>365.01610773869334</v>
      </c>
      <c r="CE307" s="160">
        <f t="shared" si="227"/>
        <v>370.17262976356039</v>
      </c>
      <c r="CF307" s="160">
        <f t="shared" si="227"/>
        <v>375.37454634082388</v>
      </c>
      <c r="CG307" s="160">
        <f t="shared" si="227"/>
        <v>380.92617940933479</v>
      </c>
      <c r="CH307" s="160">
        <f t="shared" si="227"/>
        <v>386.58114417145435</v>
      </c>
      <c r="CI307" s="160">
        <f t="shared" si="227"/>
        <v>392.30955969248527</v>
      </c>
      <c r="CJ307" s="160">
        <f t="shared" si="227"/>
        <v>398.13599916380628</v>
      </c>
      <c r="CK307" s="160">
        <f t="shared" si="227"/>
        <v>404.06781460830808</v>
      </c>
      <c r="CL307" s="160">
        <f t="shared" si="227"/>
        <v>410.09981161158822</v>
      </c>
      <c r="CM307" s="160">
        <f t="shared" si="227"/>
        <v>416.22131530163796</v>
      </c>
      <c r="CN307" s="160">
        <f t="shared" si="227"/>
        <v>422.42752560135477</v>
      </c>
      <c r="CO307" s="160">
        <f t="shared" si="227"/>
        <v>428.71492508147372</v>
      </c>
      <c r="CP307" s="160">
        <f t="shared" si="227"/>
        <v>435.08154566403437</v>
      </c>
      <c r="CQ307" s="79" t="s">
        <v>16605</v>
      </c>
    </row>
    <row r="308" spans="1:95" ht="15" customHeight="1" outlineLevel="1" x14ac:dyDescent="0.35">
      <c r="A308" s="158"/>
      <c r="B308" s="158"/>
      <c r="C308" s="158"/>
      <c r="D308" s="181"/>
      <c r="E308" s="181"/>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81"/>
      <c r="AR308" s="181"/>
      <c r="AS308" s="181"/>
      <c r="AT308" s="181"/>
      <c r="AU308" s="181"/>
      <c r="AV308" s="181"/>
      <c r="AW308" s="181"/>
      <c r="AX308" s="181"/>
      <c r="AY308" s="181"/>
      <c r="AZ308" s="181"/>
      <c r="BA308" s="181"/>
      <c r="BB308" s="181"/>
      <c r="BC308" s="181"/>
      <c r="BD308" s="181"/>
      <c r="BE308" s="181"/>
      <c r="BF308" s="181"/>
      <c r="BG308" s="181"/>
      <c r="BH308" s="181"/>
      <c r="BI308" s="181"/>
      <c r="BJ308" s="181"/>
      <c r="BK308" s="181"/>
      <c r="BL308" s="181"/>
      <c r="BM308" s="181"/>
      <c r="BN308" s="181"/>
      <c r="BO308" s="181"/>
      <c r="BP308" s="181"/>
      <c r="BQ308" s="181"/>
      <c r="BR308" s="181"/>
      <c r="BS308" s="181"/>
      <c r="BT308" s="181"/>
      <c r="BU308" s="181"/>
      <c r="BV308" s="181"/>
      <c r="BW308" s="181"/>
      <c r="BX308" s="181"/>
      <c r="BY308" s="181"/>
      <c r="BZ308" s="181"/>
      <c r="CA308" s="181"/>
      <c r="CB308" s="181"/>
      <c r="CC308" s="181"/>
      <c r="CD308" s="181"/>
      <c r="CE308" s="181"/>
      <c r="CF308" s="181"/>
      <c r="CG308" s="181"/>
      <c r="CH308" s="181"/>
      <c r="CI308" s="181"/>
      <c r="CJ308" s="181"/>
      <c r="CK308" s="181"/>
      <c r="CL308" s="181"/>
      <c r="CM308" s="181"/>
      <c r="CN308" s="181"/>
      <c r="CO308" s="181"/>
      <c r="CP308" s="181"/>
      <c r="CQ308" s="79"/>
    </row>
    <row r="309" spans="1:95" ht="15" customHeight="1" outlineLevel="1" x14ac:dyDescent="0.35">
      <c r="A309" s="158"/>
      <c r="B309" s="166" t="s">
        <v>16606</v>
      </c>
      <c r="C309" s="158">
        <f>Income_base_values_in</f>
        <v>2023</v>
      </c>
      <c r="D309" s="79" t="s">
        <v>16607</v>
      </c>
      <c r="E309" s="181"/>
      <c r="F309" s="181"/>
      <c r="G309" s="181"/>
      <c r="H309" s="181"/>
      <c r="I309" s="181"/>
      <c r="J309" s="181"/>
      <c r="K309" s="181"/>
      <c r="L309" s="181"/>
      <c r="M309" s="181"/>
      <c r="N309" s="181"/>
      <c r="O309" s="181"/>
      <c r="P309" s="181"/>
      <c r="Q309" s="181"/>
      <c r="R309" s="181"/>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1"/>
      <c r="AP309" s="181"/>
      <c r="AQ309" s="181"/>
      <c r="AR309" s="181"/>
      <c r="AS309" s="181"/>
      <c r="AT309" s="181"/>
      <c r="AU309" s="181"/>
      <c r="AV309" s="181"/>
      <c r="AW309" s="181"/>
      <c r="AX309" s="181"/>
      <c r="AY309" s="181"/>
      <c r="AZ309" s="181"/>
      <c r="BA309" s="181"/>
      <c r="BB309" s="181"/>
      <c r="BC309" s="181"/>
      <c r="BD309" s="181"/>
      <c r="BE309" s="181"/>
      <c r="BF309" s="181"/>
      <c r="BG309" s="181"/>
      <c r="BH309" s="181"/>
      <c r="BI309" s="181"/>
      <c r="BJ309" s="181"/>
      <c r="BK309" s="181"/>
      <c r="BL309" s="181"/>
      <c r="BM309" s="181"/>
      <c r="BN309" s="181"/>
      <c r="BO309" s="181"/>
      <c r="BP309" s="181"/>
      <c r="BQ309" s="181"/>
      <c r="BR309" s="181"/>
      <c r="BS309" s="181"/>
      <c r="BT309" s="181"/>
      <c r="BU309" s="181"/>
      <c r="BV309" s="181"/>
      <c r="BW309" s="181"/>
      <c r="BX309" s="181"/>
      <c r="BY309" s="181"/>
      <c r="BZ309" s="181"/>
      <c r="CA309" s="181"/>
      <c r="CB309" s="181"/>
      <c r="CC309" s="181"/>
      <c r="CD309" s="181"/>
      <c r="CE309" s="181"/>
      <c r="CF309" s="181"/>
      <c r="CG309" s="181"/>
      <c r="CH309" s="181"/>
      <c r="CI309" s="181"/>
      <c r="CJ309" s="181"/>
      <c r="CK309" s="181"/>
      <c r="CL309" s="181"/>
      <c r="CM309" s="181"/>
      <c r="CN309" s="181"/>
      <c r="CO309" s="181"/>
      <c r="CP309" s="181"/>
      <c r="CQ309" s="79"/>
    </row>
    <row r="310" spans="1:95" ht="15" customHeight="1" outlineLevel="1" x14ac:dyDescent="0.35">
      <c r="A310" s="158"/>
      <c r="B310" s="158" t="s">
        <v>16608</v>
      </c>
      <c r="C310" s="181">
        <f>HLOOKUP(Income_base_values,Uprating_table,3,0)</f>
        <v>151.71474165348167</v>
      </c>
      <c r="D310" s="79" t="s">
        <v>16609</v>
      </c>
      <c r="E310" s="181"/>
      <c r="F310" s="181"/>
      <c r="G310" s="181"/>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1"/>
      <c r="AY310" s="181"/>
      <c r="AZ310" s="181"/>
      <c r="BA310" s="181"/>
      <c r="BB310" s="181"/>
      <c r="BC310" s="181"/>
      <c r="BD310" s="181"/>
      <c r="BE310" s="181"/>
      <c r="BF310" s="181"/>
      <c r="BG310" s="181"/>
      <c r="BH310" s="181"/>
      <c r="BI310" s="181"/>
      <c r="BJ310" s="181"/>
      <c r="BK310" s="181"/>
      <c r="BL310" s="181"/>
      <c r="BM310" s="181"/>
      <c r="BN310" s="181"/>
      <c r="BO310" s="181"/>
      <c r="BP310" s="181"/>
      <c r="BQ310" s="181"/>
      <c r="BR310" s="181"/>
      <c r="BS310" s="181"/>
      <c r="BT310" s="181"/>
      <c r="BU310" s="181"/>
      <c r="BV310" s="181"/>
      <c r="BW310" s="181"/>
      <c r="BX310" s="181"/>
      <c r="BY310" s="181"/>
      <c r="BZ310" s="181"/>
      <c r="CA310" s="181"/>
      <c r="CB310" s="181"/>
      <c r="CC310" s="181"/>
      <c r="CD310" s="181"/>
      <c r="CE310" s="181"/>
      <c r="CF310" s="181"/>
      <c r="CG310" s="181"/>
      <c r="CH310" s="181"/>
      <c r="CI310" s="181"/>
      <c r="CJ310" s="181"/>
      <c r="CK310" s="181"/>
      <c r="CL310" s="181"/>
      <c r="CM310" s="181"/>
      <c r="CN310" s="181"/>
      <c r="CO310" s="181"/>
      <c r="CP310" s="181"/>
      <c r="CQ310" s="79"/>
    </row>
    <row r="311" spans="1:95" ht="15" customHeight="1" outlineLevel="1" x14ac:dyDescent="0.35">
      <c r="A311" s="158"/>
      <c r="B311" s="158"/>
      <c r="C311" s="158"/>
      <c r="D311" s="181"/>
      <c r="E311" s="181"/>
      <c r="F311" s="181"/>
      <c r="G311" s="181"/>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1"/>
      <c r="AY311" s="181"/>
      <c r="AZ311" s="181"/>
      <c r="BA311" s="181"/>
      <c r="BB311" s="181"/>
      <c r="BC311" s="181"/>
      <c r="BD311" s="181"/>
      <c r="BE311" s="181"/>
      <c r="BF311" s="181"/>
      <c r="BG311" s="181"/>
      <c r="BH311" s="181"/>
      <c r="BI311" s="181"/>
      <c r="BJ311" s="181"/>
      <c r="BK311" s="181"/>
      <c r="BL311" s="181"/>
      <c r="BM311" s="181"/>
      <c r="BN311" s="181"/>
      <c r="BO311" s="181"/>
      <c r="BP311" s="181"/>
      <c r="BQ311" s="181"/>
      <c r="BR311" s="181"/>
      <c r="BS311" s="181"/>
      <c r="BT311" s="181"/>
      <c r="BU311" s="181"/>
      <c r="BV311" s="181"/>
      <c r="BW311" s="181"/>
      <c r="BX311" s="181"/>
      <c r="BY311" s="181"/>
      <c r="BZ311" s="181"/>
      <c r="CA311" s="181"/>
      <c r="CB311" s="181"/>
      <c r="CC311" s="181"/>
      <c r="CD311" s="181"/>
      <c r="CE311" s="181"/>
      <c r="CF311" s="181"/>
      <c r="CG311" s="181"/>
      <c r="CH311" s="181"/>
      <c r="CI311" s="181"/>
      <c r="CJ311" s="181"/>
      <c r="CK311" s="181"/>
      <c r="CL311" s="181"/>
      <c r="CM311" s="181"/>
      <c r="CN311" s="181"/>
      <c r="CO311" s="181"/>
      <c r="CP311" s="181"/>
      <c r="CQ311" s="79"/>
    </row>
    <row r="312" spans="1:95" ht="15" customHeight="1" outlineLevel="1" x14ac:dyDescent="0.35">
      <c r="A312" s="158"/>
      <c r="B312" s="166" t="s">
        <v>16610</v>
      </c>
      <c r="C312" s="158">
        <f>Price_base_values_in</f>
        <v>2023</v>
      </c>
      <c r="D312" s="79" t="s">
        <v>16611</v>
      </c>
      <c r="E312" s="158"/>
      <c r="F312" s="158"/>
      <c r="G312" s="158"/>
      <c r="H312" s="158"/>
      <c r="I312" s="158"/>
      <c r="J312" s="158"/>
      <c r="K312" s="158"/>
      <c r="L312" s="158"/>
      <c r="M312" s="158"/>
      <c r="N312" s="158"/>
      <c r="O312" s="158"/>
      <c r="P312" s="158"/>
      <c r="Q312" s="158"/>
      <c r="R312" s="158"/>
      <c r="S312" s="158"/>
      <c r="T312" s="158"/>
      <c r="U312" s="158"/>
      <c r="V312" s="158"/>
      <c r="W312" s="158"/>
      <c r="X312" s="158"/>
      <c r="Y312" s="158"/>
      <c r="Z312" s="158"/>
      <c r="AA312" s="158"/>
      <c r="AB312" s="158"/>
      <c r="AC312" s="158"/>
      <c r="AD312" s="158"/>
      <c r="AE312" s="158"/>
      <c r="AF312" s="158"/>
      <c r="AG312" s="158"/>
      <c r="AH312" s="158"/>
      <c r="AI312" s="158"/>
      <c r="AJ312" s="158"/>
      <c r="AK312" s="158"/>
      <c r="AL312" s="158"/>
      <c r="AM312" s="158"/>
      <c r="AN312" s="158"/>
      <c r="AO312" s="158"/>
      <c r="AP312" s="158"/>
      <c r="AQ312" s="158"/>
      <c r="AR312" s="158"/>
      <c r="AS312" s="158"/>
      <c r="AT312" s="158"/>
      <c r="AU312" s="158"/>
      <c r="AV312" s="158"/>
      <c r="AW312" s="158"/>
      <c r="AX312" s="158"/>
      <c r="AY312" s="158"/>
      <c r="AZ312" s="158"/>
      <c r="BA312" s="158"/>
      <c r="BB312" s="158"/>
      <c r="BC312" s="158"/>
      <c r="BD312" s="158"/>
      <c r="BE312" s="158"/>
      <c r="BF312" s="158"/>
      <c r="BG312" s="158"/>
      <c r="BH312" s="158"/>
      <c r="BI312" s="158"/>
      <c r="BJ312" s="158"/>
      <c r="BK312" s="158"/>
      <c r="BL312" s="158"/>
      <c r="BM312" s="158"/>
      <c r="BN312" s="158"/>
      <c r="BO312" s="158"/>
      <c r="BP312" s="158"/>
      <c r="BQ312" s="158"/>
      <c r="BR312" s="158"/>
      <c r="BS312" s="158"/>
      <c r="BT312" s="158"/>
      <c r="BU312" s="158"/>
      <c r="BV312" s="158"/>
      <c r="BW312" s="158"/>
      <c r="BX312" s="158"/>
      <c r="BY312" s="158"/>
      <c r="BZ312" s="158"/>
      <c r="CA312" s="158"/>
      <c r="CB312" s="158"/>
      <c r="CC312" s="158"/>
      <c r="CD312" s="158"/>
      <c r="CE312" s="158"/>
      <c r="CF312" s="158"/>
      <c r="CG312" s="158"/>
      <c r="CH312" s="158"/>
      <c r="CI312" s="158"/>
      <c r="CJ312" s="158"/>
      <c r="CK312" s="158"/>
      <c r="CL312" s="158"/>
      <c r="CM312" s="158"/>
      <c r="CN312" s="158"/>
      <c r="CO312" s="158"/>
      <c r="CP312" s="158"/>
      <c r="CQ312" s="158"/>
    </row>
    <row r="313" spans="1:95" ht="15" customHeight="1" outlineLevel="1" x14ac:dyDescent="0.35">
      <c r="A313" s="158"/>
      <c r="B313" s="158" t="s">
        <v>16612</v>
      </c>
      <c r="C313" s="181">
        <f>HLOOKUP(Price_base_values,Uprating_table,2,0)</f>
        <v>100</v>
      </c>
      <c r="D313" s="79" t="s">
        <v>16613</v>
      </c>
      <c r="E313" s="158"/>
      <c r="F313" s="158"/>
      <c r="G313" s="158"/>
      <c r="H313" s="158"/>
      <c r="I313" s="158"/>
      <c r="J313" s="158"/>
      <c r="K313" s="158"/>
      <c r="L313" s="158"/>
      <c r="M313" s="158"/>
      <c r="N313" s="158"/>
      <c r="O313" s="158"/>
      <c r="P313" s="158"/>
      <c r="Q313" s="158"/>
      <c r="R313" s="158"/>
      <c r="S313" s="158"/>
      <c r="T313" s="158"/>
      <c r="U313" s="158"/>
      <c r="V313" s="158"/>
      <c r="W313" s="158"/>
      <c r="X313" s="158"/>
      <c r="Y313" s="158"/>
      <c r="Z313" s="158"/>
      <c r="AA313" s="158"/>
      <c r="AB313" s="158"/>
      <c r="AC313" s="158"/>
      <c r="AD313" s="158"/>
      <c r="AE313" s="158"/>
      <c r="AF313" s="158"/>
      <c r="AG313" s="158"/>
      <c r="AH313" s="158"/>
      <c r="AI313" s="158"/>
      <c r="AJ313" s="158"/>
      <c r="AK313" s="158"/>
      <c r="AL313" s="158"/>
      <c r="AM313" s="158"/>
      <c r="AN313" s="158"/>
      <c r="AO313" s="158"/>
      <c r="AP313" s="158"/>
      <c r="AQ313" s="158"/>
      <c r="AR313" s="158"/>
      <c r="AS313" s="158"/>
      <c r="AT313" s="158"/>
      <c r="AU313" s="158"/>
      <c r="AV313" s="158"/>
      <c r="AW313" s="158"/>
      <c r="AX313" s="158"/>
      <c r="AY313" s="158"/>
      <c r="AZ313" s="158"/>
      <c r="BA313" s="158"/>
      <c r="BB313" s="158"/>
      <c r="BC313" s="158"/>
      <c r="BD313" s="158"/>
      <c r="BE313" s="158"/>
      <c r="BF313" s="158"/>
      <c r="BG313" s="158"/>
      <c r="BH313" s="158"/>
      <c r="BI313" s="158"/>
      <c r="BJ313" s="158"/>
      <c r="BK313" s="158"/>
      <c r="BL313" s="158"/>
      <c r="BM313" s="158"/>
      <c r="BN313" s="158"/>
      <c r="BO313" s="158"/>
      <c r="BP313" s="158"/>
      <c r="BQ313" s="158"/>
      <c r="BR313" s="158"/>
      <c r="BS313" s="158"/>
      <c r="BT313" s="158"/>
      <c r="BU313" s="158"/>
      <c r="BV313" s="158"/>
      <c r="BW313" s="158"/>
      <c r="BX313" s="158"/>
      <c r="BY313" s="158"/>
      <c r="BZ313" s="158"/>
      <c r="CA313" s="158"/>
      <c r="CB313" s="158"/>
      <c r="CC313" s="158"/>
      <c r="CD313" s="158"/>
      <c r="CE313" s="158"/>
      <c r="CF313" s="158"/>
      <c r="CG313" s="158"/>
      <c r="CH313" s="158"/>
      <c r="CI313" s="158"/>
      <c r="CJ313" s="158"/>
      <c r="CK313" s="158"/>
      <c r="CL313" s="158"/>
      <c r="CM313" s="158"/>
      <c r="CN313" s="158"/>
      <c r="CO313" s="158"/>
      <c r="CP313" s="158"/>
      <c r="CQ313" s="158"/>
    </row>
    <row r="314" spans="1:95" ht="15" customHeight="1" outlineLevel="1" x14ac:dyDescent="0.3">
      <c r="A314" s="158"/>
      <c r="B314" s="158"/>
      <c r="C314" s="158"/>
      <c r="D314" s="158"/>
      <c r="E314" s="158"/>
      <c r="F314" s="158"/>
      <c r="G314" s="158"/>
      <c r="H314" s="158"/>
      <c r="I314" s="158"/>
      <c r="J314" s="158"/>
      <c r="K314" s="158"/>
      <c r="L314" s="158"/>
      <c r="M314" s="158"/>
      <c r="N314" s="158"/>
      <c r="O314" s="158"/>
      <c r="P314" s="158"/>
      <c r="Q314" s="158"/>
      <c r="R314" s="158"/>
      <c r="S314" s="158"/>
      <c r="T314" s="158"/>
      <c r="U314" s="158"/>
      <c r="V314" s="158"/>
      <c r="W314" s="158"/>
      <c r="X314" s="158"/>
      <c r="Y314" s="158"/>
      <c r="Z314" s="158"/>
      <c r="AA314" s="158"/>
      <c r="AB314" s="158"/>
      <c r="AC314" s="158"/>
      <c r="AD314" s="158"/>
      <c r="AE314" s="158"/>
      <c r="AF314" s="158"/>
      <c r="AG314" s="158"/>
      <c r="AH314" s="158"/>
      <c r="AI314" s="158"/>
      <c r="AJ314" s="158"/>
      <c r="AK314" s="158"/>
      <c r="AL314" s="158"/>
      <c r="AM314" s="158"/>
      <c r="AN314" s="158"/>
      <c r="AO314" s="158"/>
      <c r="AP314" s="158"/>
      <c r="AQ314" s="158"/>
      <c r="AR314" s="158"/>
      <c r="AS314" s="158"/>
      <c r="AT314" s="158"/>
      <c r="AU314" s="158"/>
      <c r="AV314" s="158"/>
      <c r="AW314" s="158"/>
      <c r="AX314" s="158"/>
      <c r="AY314" s="158"/>
      <c r="AZ314" s="158"/>
      <c r="BA314" s="158"/>
      <c r="BB314" s="158"/>
      <c r="BC314" s="158"/>
      <c r="BD314" s="158"/>
      <c r="BE314" s="158"/>
      <c r="BF314" s="158"/>
      <c r="BG314" s="158"/>
      <c r="BH314" s="158"/>
      <c r="BI314" s="158"/>
      <c r="BJ314" s="158"/>
      <c r="BK314" s="158"/>
      <c r="BL314" s="158"/>
      <c r="BM314" s="158"/>
      <c r="BN314" s="158"/>
      <c r="BO314" s="158"/>
      <c r="BP314" s="158"/>
      <c r="BQ314" s="158"/>
      <c r="BR314" s="158"/>
      <c r="BS314" s="158"/>
      <c r="BT314" s="158"/>
      <c r="BU314" s="158"/>
      <c r="BV314" s="158"/>
      <c r="BW314" s="158"/>
      <c r="BX314" s="158"/>
      <c r="BY314" s="158"/>
      <c r="BZ314" s="158"/>
      <c r="CA314" s="158"/>
      <c r="CB314" s="158"/>
      <c r="CC314" s="158"/>
      <c r="CD314" s="158"/>
      <c r="CE314" s="158"/>
      <c r="CF314" s="158"/>
      <c r="CG314" s="158"/>
      <c r="CH314" s="158"/>
      <c r="CI314" s="158"/>
      <c r="CJ314" s="158"/>
      <c r="CK314" s="158"/>
      <c r="CL314" s="158"/>
      <c r="CM314" s="158"/>
      <c r="CN314" s="158"/>
      <c r="CO314" s="158"/>
      <c r="CP314" s="158"/>
      <c r="CQ314" s="158"/>
    </row>
    <row r="315" spans="1:95" ht="15" customHeight="1" outlineLevel="1" x14ac:dyDescent="0.35">
      <c r="A315" s="158"/>
      <c r="B315" s="158" t="s">
        <v>16614</v>
      </c>
      <c r="C315" s="158">
        <f>Price_base_outputs_in</f>
        <v>2023</v>
      </c>
      <c r="D315" s="79" t="s">
        <v>16615</v>
      </c>
      <c r="E315" s="158"/>
      <c r="F315" s="158"/>
      <c r="G315" s="158"/>
      <c r="H315" s="158"/>
      <c r="I315" s="158"/>
      <c r="J315" s="158"/>
      <c r="K315" s="158"/>
      <c r="L315" s="158"/>
      <c r="M315" s="158"/>
      <c r="N315" s="158"/>
      <c r="O315" s="158"/>
      <c r="P315" s="158"/>
      <c r="Q315" s="158"/>
      <c r="R315" s="158"/>
      <c r="S315" s="158"/>
      <c r="T315" s="158"/>
      <c r="U315" s="158"/>
      <c r="V315" s="158"/>
      <c r="W315" s="158"/>
      <c r="X315" s="158"/>
      <c r="Y315" s="158"/>
      <c r="Z315" s="158"/>
      <c r="AA315" s="158"/>
      <c r="AB315" s="158"/>
      <c r="AC315" s="158"/>
      <c r="AD315" s="158"/>
      <c r="AE315" s="158"/>
      <c r="AF315" s="158"/>
      <c r="AG315" s="158"/>
      <c r="AH315" s="158"/>
      <c r="AI315" s="158"/>
      <c r="AJ315" s="158"/>
      <c r="AK315" s="158"/>
      <c r="AL315" s="158"/>
      <c r="AM315" s="158"/>
      <c r="AN315" s="158"/>
      <c r="AO315" s="158"/>
      <c r="AP315" s="158"/>
      <c r="AQ315" s="158"/>
      <c r="AR315" s="158"/>
      <c r="AS315" s="158"/>
      <c r="AT315" s="158"/>
      <c r="AU315" s="158"/>
      <c r="AV315" s="158"/>
      <c r="AW315" s="158"/>
      <c r="AX315" s="158"/>
      <c r="AY315" s="158"/>
      <c r="AZ315" s="158"/>
      <c r="BA315" s="158"/>
      <c r="BB315" s="158"/>
      <c r="BC315" s="158"/>
      <c r="BD315" s="158"/>
      <c r="BE315" s="158"/>
      <c r="BF315" s="158"/>
      <c r="BG315" s="158"/>
      <c r="BH315" s="158"/>
      <c r="BI315" s="158"/>
      <c r="BJ315" s="158"/>
      <c r="BK315" s="158"/>
      <c r="BL315" s="158"/>
      <c r="BM315" s="158"/>
      <c r="BN315" s="158"/>
      <c r="BO315" s="158"/>
      <c r="BP315" s="158"/>
      <c r="BQ315" s="158"/>
      <c r="BR315" s="158"/>
      <c r="BS315" s="158"/>
      <c r="BT315" s="158"/>
      <c r="BU315" s="158"/>
      <c r="BV315" s="158"/>
      <c r="BW315" s="158"/>
      <c r="BX315" s="158"/>
      <c r="BY315" s="158"/>
      <c r="BZ315" s="158"/>
      <c r="CA315" s="158"/>
      <c r="CB315" s="158"/>
      <c r="CC315" s="158"/>
      <c r="CD315" s="158"/>
      <c r="CE315" s="158"/>
      <c r="CF315" s="158"/>
      <c r="CG315" s="158"/>
      <c r="CH315" s="158"/>
      <c r="CI315" s="158"/>
      <c r="CJ315" s="158"/>
      <c r="CK315" s="158"/>
      <c r="CL315" s="158"/>
      <c r="CM315" s="158"/>
      <c r="CN315" s="158"/>
      <c r="CO315" s="158"/>
      <c r="CP315" s="158"/>
      <c r="CQ315" s="158"/>
    </row>
    <row r="316" spans="1:95" ht="15" customHeight="1" outlineLevel="1" x14ac:dyDescent="0.35">
      <c r="A316" s="158"/>
      <c r="B316" s="158" t="s">
        <v>16616</v>
      </c>
      <c r="C316" s="181">
        <f>HLOOKUP(Price_base_outputs,Uprating_table,2,0)</f>
        <v>100</v>
      </c>
      <c r="D316" s="79" t="s">
        <v>16617</v>
      </c>
      <c r="E316" s="158"/>
      <c r="F316" s="158"/>
      <c r="G316" s="158"/>
      <c r="H316" s="158"/>
      <c r="I316" s="158"/>
      <c r="J316" s="158"/>
      <c r="K316" s="158"/>
      <c r="L316" s="158"/>
      <c r="M316" s="158"/>
      <c r="N316" s="158"/>
      <c r="O316" s="158"/>
      <c r="P316" s="158"/>
      <c r="Q316" s="158"/>
      <c r="R316" s="158"/>
      <c r="S316" s="158"/>
      <c r="T316" s="158"/>
      <c r="U316" s="158"/>
      <c r="V316" s="158"/>
      <c r="W316" s="158"/>
      <c r="X316" s="158"/>
      <c r="Y316" s="158"/>
      <c r="Z316" s="158"/>
      <c r="AA316" s="158"/>
      <c r="AB316" s="158"/>
      <c r="AC316" s="158"/>
      <c r="AD316" s="158"/>
      <c r="AE316" s="158"/>
      <c r="AF316" s="158"/>
      <c r="AG316" s="158"/>
      <c r="AH316" s="158"/>
      <c r="AI316" s="158"/>
      <c r="AJ316" s="158"/>
      <c r="AK316" s="158"/>
      <c r="AL316" s="158"/>
      <c r="AM316" s="158"/>
      <c r="AN316" s="158"/>
      <c r="AO316" s="158"/>
      <c r="AP316" s="158"/>
      <c r="AQ316" s="158"/>
      <c r="AR316" s="158"/>
      <c r="AS316" s="158"/>
      <c r="AT316" s="158"/>
      <c r="AU316" s="158"/>
      <c r="AV316" s="158"/>
      <c r="AW316" s="158"/>
      <c r="AX316" s="158"/>
      <c r="AY316" s="158"/>
      <c r="AZ316" s="158"/>
      <c r="BA316" s="158"/>
      <c r="BB316" s="158"/>
      <c r="BC316" s="158"/>
      <c r="BD316" s="158"/>
      <c r="BE316" s="158"/>
      <c r="BF316" s="158"/>
      <c r="BG316" s="158"/>
      <c r="BH316" s="158"/>
      <c r="BI316" s="158"/>
      <c r="BJ316" s="158"/>
      <c r="BK316" s="158"/>
      <c r="BL316" s="158"/>
      <c r="BM316" s="158"/>
      <c r="BN316" s="158"/>
      <c r="BO316" s="158"/>
      <c r="BP316" s="158"/>
      <c r="BQ316" s="158"/>
      <c r="BR316" s="158"/>
      <c r="BS316" s="158"/>
      <c r="BT316" s="158"/>
      <c r="BU316" s="158"/>
      <c r="BV316" s="158"/>
      <c r="BW316" s="158"/>
      <c r="BX316" s="158"/>
      <c r="BY316" s="158"/>
      <c r="BZ316" s="158"/>
      <c r="CA316" s="158"/>
      <c r="CB316" s="158"/>
      <c r="CC316" s="158"/>
      <c r="CD316" s="158"/>
      <c r="CE316" s="158"/>
      <c r="CF316" s="158"/>
      <c r="CG316" s="158"/>
      <c r="CH316" s="158"/>
      <c r="CI316" s="158"/>
      <c r="CJ316" s="158"/>
      <c r="CK316" s="158"/>
      <c r="CL316" s="158"/>
      <c r="CM316" s="158"/>
      <c r="CN316" s="158"/>
      <c r="CO316" s="158"/>
      <c r="CP316" s="158"/>
      <c r="CQ316" s="158"/>
    </row>
    <row r="317" spans="1:95" ht="15" customHeight="1" outlineLevel="1" x14ac:dyDescent="0.3">
      <c r="A317" s="158"/>
      <c r="B317" s="158"/>
      <c r="C317" s="158"/>
      <c r="D317" s="183"/>
      <c r="E317" s="158"/>
      <c r="F317" s="158"/>
      <c r="G317" s="158"/>
      <c r="H317" s="158"/>
      <c r="I317" s="158"/>
      <c r="J317" s="158"/>
      <c r="K317" s="158"/>
      <c r="L317" s="158"/>
      <c r="M317" s="158"/>
      <c r="N317" s="158"/>
      <c r="O317" s="158"/>
      <c r="P317" s="158"/>
      <c r="Q317" s="158"/>
      <c r="R317" s="158"/>
      <c r="S317" s="158"/>
      <c r="T317" s="158"/>
      <c r="U317" s="158"/>
      <c r="V317" s="158"/>
      <c r="W317" s="158"/>
      <c r="X317" s="158"/>
      <c r="Y317" s="158"/>
      <c r="Z317" s="158"/>
      <c r="AA317" s="158"/>
      <c r="AB317" s="158"/>
      <c r="AC317" s="158"/>
      <c r="AD317" s="158"/>
      <c r="AE317" s="158"/>
      <c r="AF317" s="158"/>
      <c r="AG317" s="158"/>
      <c r="AH317" s="158"/>
      <c r="AI317" s="158"/>
      <c r="AJ317" s="158"/>
      <c r="AK317" s="158"/>
      <c r="AL317" s="158"/>
      <c r="AM317" s="158"/>
      <c r="AN317" s="158"/>
      <c r="AO317" s="158"/>
      <c r="AP317" s="158"/>
      <c r="AQ317" s="158"/>
      <c r="AR317" s="158"/>
      <c r="AS317" s="158"/>
      <c r="AT317" s="158"/>
      <c r="AU317" s="158"/>
      <c r="AV317" s="158"/>
      <c r="AW317" s="158"/>
      <c r="AX317" s="158"/>
      <c r="AY317" s="158"/>
      <c r="AZ317" s="158"/>
      <c r="BA317" s="158"/>
      <c r="BB317" s="158"/>
      <c r="BC317" s="158"/>
      <c r="BD317" s="158"/>
      <c r="BE317" s="158"/>
      <c r="BF317" s="158"/>
      <c r="BG317" s="158"/>
      <c r="BH317" s="158"/>
      <c r="BI317" s="158"/>
      <c r="BJ317" s="158"/>
      <c r="BK317" s="158"/>
      <c r="BL317" s="158"/>
      <c r="BM317" s="158"/>
      <c r="BN317" s="158"/>
      <c r="BO317" s="158"/>
      <c r="BP317" s="158"/>
      <c r="BQ317" s="158"/>
      <c r="BR317" s="158"/>
      <c r="BS317" s="158"/>
      <c r="BT317" s="158"/>
      <c r="BU317" s="158"/>
      <c r="BV317" s="158"/>
      <c r="BW317" s="158"/>
      <c r="BX317" s="158"/>
      <c r="BY317" s="158"/>
      <c r="BZ317" s="158"/>
      <c r="CA317" s="158"/>
      <c r="CB317" s="158"/>
      <c r="CC317" s="158"/>
      <c r="CD317" s="158"/>
      <c r="CE317" s="158"/>
      <c r="CF317" s="158"/>
      <c r="CG317" s="158"/>
      <c r="CH317" s="158"/>
      <c r="CI317" s="158"/>
      <c r="CJ317" s="158"/>
      <c r="CK317" s="158"/>
      <c r="CL317" s="158"/>
      <c r="CM317" s="158"/>
      <c r="CN317" s="158"/>
      <c r="CO317" s="158"/>
      <c r="CP317" s="158"/>
      <c r="CQ317" s="158"/>
    </row>
    <row r="318" spans="1:95" ht="15" customHeight="1" outlineLevel="1" x14ac:dyDescent="0.35">
      <c r="A318" s="158"/>
      <c r="B318" s="158" t="s">
        <v>16618</v>
      </c>
      <c r="C318" s="181">
        <f>GDP_deflator_outputs/GDP_deflator_base_values</f>
        <v>1</v>
      </c>
      <c r="D318" s="115" t="s">
        <v>16619</v>
      </c>
      <c r="E318" s="158"/>
      <c r="F318" s="158"/>
      <c r="G318" s="158"/>
      <c r="H318" s="158"/>
      <c r="I318" s="158"/>
      <c r="J318" s="158"/>
      <c r="K318" s="158"/>
      <c r="L318" s="158"/>
      <c r="M318" s="158"/>
      <c r="N318" s="158"/>
      <c r="O318" s="158"/>
      <c r="P318" s="158"/>
      <c r="Q318" s="158"/>
      <c r="R318" s="158"/>
      <c r="S318" s="158"/>
      <c r="T318" s="158"/>
      <c r="U318" s="158"/>
      <c r="V318" s="158"/>
      <c r="W318" s="158"/>
      <c r="X318" s="158"/>
      <c r="Y318" s="158"/>
      <c r="Z318" s="158"/>
      <c r="AA318" s="158"/>
      <c r="AB318" s="158"/>
      <c r="AC318" s="158"/>
      <c r="AD318" s="158"/>
      <c r="AE318" s="158"/>
      <c r="AF318" s="158"/>
      <c r="AG318" s="158"/>
      <c r="AH318" s="158"/>
      <c r="AI318" s="158"/>
      <c r="AJ318" s="158"/>
      <c r="AK318" s="158"/>
      <c r="AL318" s="158"/>
      <c r="AM318" s="158"/>
      <c r="AN318" s="158"/>
      <c r="AO318" s="158"/>
      <c r="AP318" s="158"/>
      <c r="AQ318" s="158"/>
      <c r="AR318" s="158"/>
      <c r="AS318" s="158"/>
      <c r="AT318" s="158"/>
      <c r="AU318" s="158"/>
      <c r="AV318" s="158"/>
      <c r="AW318" s="158"/>
      <c r="AX318" s="158"/>
      <c r="AY318" s="158"/>
      <c r="AZ318" s="158"/>
      <c r="BA318" s="158"/>
      <c r="BB318" s="158"/>
      <c r="BC318" s="158"/>
      <c r="BD318" s="158"/>
      <c r="BE318" s="158"/>
      <c r="BF318" s="158"/>
      <c r="BG318" s="158"/>
      <c r="BH318" s="158"/>
      <c r="BI318" s="158"/>
      <c r="BJ318" s="158"/>
      <c r="BK318" s="158"/>
      <c r="BL318" s="158"/>
      <c r="BM318" s="158"/>
      <c r="BN318" s="158"/>
      <c r="BO318" s="158"/>
      <c r="BP318" s="158"/>
      <c r="BQ318" s="158"/>
      <c r="BR318" s="158"/>
      <c r="BS318" s="158"/>
      <c r="BT318" s="158"/>
      <c r="BU318" s="158"/>
      <c r="BV318" s="158"/>
      <c r="BW318" s="158"/>
      <c r="BX318" s="158"/>
      <c r="BY318" s="158"/>
      <c r="BZ318" s="158"/>
      <c r="CA318" s="158"/>
      <c r="CB318" s="158"/>
      <c r="CC318" s="158"/>
      <c r="CD318" s="158"/>
      <c r="CE318" s="158"/>
      <c r="CF318" s="158"/>
      <c r="CG318" s="158"/>
      <c r="CH318" s="158"/>
      <c r="CI318" s="158"/>
      <c r="CJ318" s="158"/>
      <c r="CK318" s="158"/>
      <c r="CL318" s="158"/>
      <c r="CM318" s="158"/>
      <c r="CN318" s="158"/>
      <c r="CO318" s="158"/>
      <c r="CP318" s="158"/>
      <c r="CQ318" s="158"/>
    </row>
    <row r="319" spans="1:95" ht="15" customHeight="1" outlineLevel="1" x14ac:dyDescent="0.35">
      <c r="A319" s="158"/>
      <c r="B319" s="158" t="s">
        <v>16620</v>
      </c>
      <c r="C319" s="181">
        <f>Inputs!D177</f>
        <v>1.3</v>
      </c>
      <c r="D319" s="115" t="s">
        <v>16621</v>
      </c>
      <c r="E319" s="158"/>
      <c r="F319" s="158"/>
      <c r="G319" s="158"/>
      <c r="H319" s="158"/>
      <c r="I319" s="158"/>
      <c r="J319" s="158"/>
      <c r="K319" s="158"/>
      <c r="L319" s="158"/>
      <c r="M319" s="158"/>
      <c r="N319" s="158"/>
      <c r="O319" s="158"/>
      <c r="P319" s="158"/>
      <c r="Q319" s="158"/>
      <c r="R319" s="158"/>
      <c r="S319" s="158"/>
      <c r="T319" s="158"/>
      <c r="U319" s="158"/>
      <c r="V319" s="158"/>
      <c r="W319" s="158"/>
      <c r="X319" s="158"/>
      <c r="Y319" s="158"/>
      <c r="Z319" s="158"/>
      <c r="AA319" s="158"/>
      <c r="AB319" s="158"/>
      <c r="AC319" s="158"/>
      <c r="AD319" s="158"/>
      <c r="AE319" s="158"/>
      <c r="AF319" s="158"/>
      <c r="AG319" s="158"/>
      <c r="AH319" s="158"/>
      <c r="AI319" s="158"/>
      <c r="AJ319" s="158"/>
      <c r="AK319" s="158"/>
      <c r="AL319" s="158"/>
      <c r="AM319" s="158"/>
      <c r="AN319" s="158"/>
      <c r="AO319" s="158"/>
      <c r="AP319" s="158"/>
      <c r="AQ319" s="158"/>
      <c r="AR319" s="158"/>
      <c r="AS319" s="158"/>
      <c r="AT319" s="158"/>
      <c r="AU319" s="158"/>
      <c r="AV319" s="158"/>
      <c r="AW319" s="158"/>
      <c r="AX319" s="158"/>
      <c r="AY319" s="158"/>
      <c r="AZ319" s="158"/>
      <c r="BA319" s="158"/>
      <c r="BB319" s="158"/>
      <c r="BC319" s="158"/>
      <c r="BD319" s="158"/>
      <c r="BE319" s="158"/>
      <c r="BF319" s="158"/>
      <c r="BG319" s="158"/>
      <c r="BH319" s="158"/>
      <c r="BI319" s="158"/>
      <c r="BJ319" s="158"/>
      <c r="BK319" s="158"/>
      <c r="BL319" s="158"/>
      <c r="BM319" s="158"/>
      <c r="BN319" s="158"/>
      <c r="BO319" s="158"/>
      <c r="BP319" s="158"/>
      <c r="BQ319" s="158"/>
      <c r="BR319" s="158"/>
      <c r="BS319" s="158"/>
      <c r="BT319" s="158"/>
      <c r="BU319" s="158"/>
      <c r="BV319" s="158"/>
      <c r="BW319" s="158"/>
      <c r="BX319" s="158"/>
      <c r="BY319" s="158"/>
      <c r="BZ319" s="158"/>
      <c r="CA319" s="158"/>
      <c r="CB319" s="158"/>
      <c r="CC319" s="158"/>
      <c r="CD319" s="158"/>
      <c r="CE319" s="158"/>
      <c r="CF319" s="158"/>
      <c r="CG319" s="158"/>
      <c r="CH319" s="158"/>
      <c r="CI319" s="158"/>
      <c r="CJ319" s="158"/>
      <c r="CK319" s="158"/>
      <c r="CL319" s="158"/>
      <c r="CM319" s="158"/>
      <c r="CN319" s="158"/>
      <c r="CO319" s="158"/>
      <c r="CP319" s="158"/>
      <c r="CQ319" s="158"/>
    </row>
    <row r="320" spans="1:95" ht="15" customHeight="1" outlineLevel="1" x14ac:dyDescent="0.35">
      <c r="A320" s="158"/>
      <c r="B320" s="158"/>
      <c r="C320" s="181"/>
      <c r="D320" s="115"/>
      <c r="E320" s="158"/>
      <c r="F320" s="158"/>
      <c r="G320" s="158"/>
      <c r="H320" s="158"/>
      <c r="I320" s="158"/>
      <c r="J320" s="158"/>
      <c r="K320" s="158"/>
      <c r="L320" s="158"/>
      <c r="M320" s="158"/>
      <c r="N320" s="158"/>
      <c r="O320" s="158"/>
      <c r="P320" s="158"/>
      <c r="Q320" s="158"/>
      <c r="R320" s="158"/>
      <c r="S320" s="158"/>
      <c r="T320" s="158"/>
      <c r="U320" s="158"/>
      <c r="V320" s="158"/>
      <c r="W320" s="158"/>
      <c r="X320" s="158"/>
      <c r="Y320" s="158"/>
      <c r="Z320" s="158"/>
      <c r="AA320" s="158"/>
      <c r="AB320" s="158"/>
      <c r="AC320" s="158"/>
      <c r="AD320" s="158"/>
      <c r="AE320" s="158"/>
      <c r="AF320" s="158"/>
      <c r="AG320" s="158"/>
      <c r="AH320" s="158"/>
      <c r="AI320" s="158"/>
      <c r="AJ320" s="158"/>
      <c r="AK320" s="158"/>
      <c r="AL320" s="158"/>
      <c r="AM320" s="158"/>
      <c r="AN320" s="158"/>
      <c r="AO320" s="158"/>
      <c r="AP320" s="158"/>
      <c r="AQ320" s="158"/>
      <c r="AR320" s="158"/>
      <c r="AS320" s="158"/>
      <c r="AT320" s="158"/>
      <c r="AU320" s="158"/>
      <c r="AV320" s="158"/>
      <c r="AW320" s="158"/>
      <c r="AX320" s="158"/>
      <c r="AY320" s="158"/>
      <c r="AZ320" s="158"/>
      <c r="BA320" s="158"/>
      <c r="BB320" s="158"/>
      <c r="BC320" s="158"/>
      <c r="BD320" s="158"/>
      <c r="BE320" s="158"/>
      <c r="BF320" s="158"/>
      <c r="BG320" s="158"/>
      <c r="BH320" s="158"/>
      <c r="BI320" s="158"/>
      <c r="BJ320" s="158"/>
      <c r="BK320" s="158"/>
      <c r="BL320" s="158"/>
      <c r="BM320" s="158"/>
      <c r="BN320" s="158"/>
      <c r="BO320" s="158"/>
      <c r="BP320" s="158"/>
      <c r="BQ320" s="158"/>
      <c r="BR320" s="158"/>
      <c r="BS320" s="158"/>
      <c r="BT320" s="158"/>
      <c r="BU320" s="158"/>
      <c r="BV320" s="158"/>
      <c r="BW320" s="158"/>
      <c r="BX320" s="158"/>
      <c r="BY320" s="158"/>
      <c r="BZ320" s="158"/>
      <c r="CA320" s="158"/>
      <c r="CB320" s="158"/>
      <c r="CC320" s="158"/>
      <c r="CD320" s="158"/>
      <c r="CE320" s="158"/>
      <c r="CF320" s="158"/>
      <c r="CG320" s="158"/>
      <c r="CH320" s="158"/>
      <c r="CI320" s="158"/>
      <c r="CJ320" s="158"/>
      <c r="CK320" s="158"/>
      <c r="CL320" s="158"/>
      <c r="CM320" s="158"/>
      <c r="CN320" s="158"/>
      <c r="CO320" s="158"/>
      <c r="CP320" s="158"/>
      <c r="CQ320" s="158"/>
    </row>
    <row r="321" spans="1:95" ht="15" customHeight="1" outlineLevel="1" x14ac:dyDescent="0.3">
      <c r="A321" s="158"/>
      <c r="B321" s="158"/>
      <c r="C321" s="181"/>
      <c r="D321" s="158">
        <v>2010</v>
      </c>
      <c r="E321" s="158">
        <v>2011</v>
      </c>
      <c r="F321" s="158">
        <v>2012</v>
      </c>
      <c r="G321" s="158">
        <v>2013</v>
      </c>
      <c r="H321" s="158">
        <v>2014</v>
      </c>
      <c r="I321" s="158">
        <v>2015</v>
      </c>
      <c r="J321" s="158">
        <v>2016</v>
      </c>
      <c r="K321" s="158">
        <v>2017</v>
      </c>
      <c r="L321" s="158">
        <v>2018</v>
      </c>
      <c r="M321" s="158">
        <v>2019</v>
      </c>
      <c r="N321" s="158">
        <v>2020</v>
      </c>
      <c r="O321" s="158">
        <v>2021</v>
      </c>
      <c r="P321" s="158">
        <v>2022</v>
      </c>
      <c r="Q321" s="158">
        <v>2023</v>
      </c>
      <c r="R321" s="158">
        <v>2024</v>
      </c>
      <c r="S321" s="158">
        <v>2025</v>
      </c>
      <c r="T321" s="158">
        <v>2026</v>
      </c>
      <c r="U321" s="158">
        <v>2027</v>
      </c>
      <c r="V321" s="158">
        <v>2028</v>
      </c>
      <c r="W321" s="158">
        <v>2029</v>
      </c>
      <c r="X321" s="158">
        <v>2030</v>
      </c>
      <c r="Y321" s="158">
        <v>2031</v>
      </c>
      <c r="Z321" s="158">
        <v>2032</v>
      </c>
      <c r="AA321" s="158">
        <v>2033</v>
      </c>
      <c r="AB321" s="158">
        <v>2034</v>
      </c>
      <c r="AC321" s="158">
        <v>2035</v>
      </c>
      <c r="AD321" s="158">
        <v>2036</v>
      </c>
      <c r="AE321" s="158">
        <v>2037</v>
      </c>
      <c r="AF321" s="158">
        <v>2038</v>
      </c>
      <c r="AG321" s="158">
        <v>2039</v>
      </c>
      <c r="AH321" s="158">
        <v>2040</v>
      </c>
      <c r="AI321" s="158">
        <v>2041</v>
      </c>
      <c r="AJ321" s="158">
        <v>2042</v>
      </c>
      <c r="AK321" s="158">
        <v>2043</v>
      </c>
      <c r="AL321" s="158">
        <v>2044</v>
      </c>
      <c r="AM321" s="158">
        <v>2045</v>
      </c>
      <c r="AN321" s="158">
        <v>2046</v>
      </c>
      <c r="AO321" s="158">
        <v>2047</v>
      </c>
      <c r="AP321" s="158">
        <v>2048</v>
      </c>
      <c r="AQ321" s="158">
        <v>2049</v>
      </c>
      <c r="AR321" s="158">
        <v>2050</v>
      </c>
      <c r="AS321" s="158">
        <v>2051</v>
      </c>
      <c r="AT321" s="158">
        <v>2052</v>
      </c>
      <c r="AU321" s="158">
        <v>2053</v>
      </c>
      <c r="AV321" s="158">
        <v>2054</v>
      </c>
      <c r="AW321" s="158">
        <v>2055</v>
      </c>
      <c r="AX321" s="158">
        <v>2056</v>
      </c>
      <c r="AY321" s="158">
        <v>2057</v>
      </c>
      <c r="AZ321" s="158">
        <v>2058</v>
      </c>
      <c r="BA321" s="158">
        <v>2059</v>
      </c>
      <c r="BB321" s="158">
        <v>2060</v>
      </c>
      <c r="BC321" s="158">
        <v>2061</v>
      </c>
      <c r="BD321" s="158">
        <v>2062</v>
      </c>
      <c r="BE321" s="158">
        <v>2063</v>
      </c>
      <c r="BF321" s="158">
        <v>2064</v>
      </c>
      <c r="BG321" s="158">
        <v>2065</v>
      </c>
      <c r="BH321" s="158">
        <v>2066</v>
      </c>
      <c r="BI321" s="158">
        <v>2067</v>
      </c>
      <c r="BJ321" s="158">
        <v>2068</v>
      </c>
      <c r="BK321" s="158">
        <v>2069</v>
      </c>
      <c r="BL321" s="158">
        <v>2070</v>
      </c>
      <c r="BM321" s="158">
        <v>2071</v>
      </c>
      <c r="BN321" s="158">
        <v>2072</v>
      </c>
      <c r="BO321" s="158">
        <v>2073</v>
      </c>
      <c r="BP321" s="158">
        <v>2074</v>
      </c>
      <c r="BQ321" s="158">
        <v>2075</v>
      </c>
      <c r="BR321" s="158">
        <v>2076</v>
      </c>
      <c r="BS321" s="158">
        <v>2077</v>
      </c>
      <c r="BT321" s="158">
        <v>2078</v>
      </c>
      <c r="BU321" s="158">
        <v>2079</v>
      </c>
      <c r="BV321" s="158">
        <v>2080</v>
      </c>
      <c r="BW321" s="158">
        <v>2081</v>
      </c>
      <c r="BX321" s="158">
        <v>2082</v>
      </c>
      <c r="BY321" s="158">
        <v>2083</v>
      </c>
      <c r="BZ321" s="158">
        <v>2084</v>
      </c>
      <c r="CA321" s="158">
        <v>2085</v>
      </c>
      <c r="CB321" s="158">
        <v>2086</v>
      </c>
      <c r="CC321" s="158">
        <v>2087</v>
      </c>
      <c r="CD321" s="158">
        <v>2088</v>
      </c>
      <c r="CE321" s="158">
        <v>2089</v>
      </c>
      <c r="CF321" s="158">
        <v>2090</v>
      </c>
      <c r="CG321" s="158">
        <v>2091</v>
      </c>
      <c r="CH321" s="158">
        <v>2092</v>
      </c>
      <c r="CI321" s="158">
        <v>2093</v>
      </c>
      <c r="CJ321" s="158">
        <v>2094</v>
      </c>
      <c r="CK321" s="158">
        <v>2095</v>
      </c>
      <c r="CL321" s="158">
        <v>2096</v>
      </c>
      <c r="CM321" s="158">
        <v>2097</v>
      </c>
      <c r="CN321" s="158">
        <v>2098</v>
      </c>
      <c r="CO321" s="158">
        <v>2099</v>
      </c>
      <c r="CP321" s="158">
        <v>2100</v>
      </c>
      <c r="CQ321" s="158"/>
    </row>
    <row r="322" spans="1:95" ht="15" customHeight="1" outlineLevel="1" x14ac:dyDescent="0.3">
      <c r="A322" s="158"/>
      <c r="B322" s="158" t="s">
        <v>16622</v>
      </c>
      <c r="C322" s="181"/>
      <c r="D322" s="167">
        <f t="shared" ref="D322:AI322" si="228">IF(AND(D321&gt;PV_base_year_in, D321&lt;=Current_year_in),1,0)</f>
        <v>0</v>
      </c>
      <c r="E322" s="167">
        <f t="shared" si="228"/>
        <v>0</v>
      </c>
      <c r="F322" s="167">
        <f t="shared" si="228"/>
        <v>0</v>
      </c>
      <c r="G322" s="167">
        <f t="shared" si="228"/>
        <v>0</v>
      </c>
      <c r="H322" s="167">
        <f t="shared" si="228"/>
        <v>0</v>
      </c>
      <c r="I322" s="167">
        <f t="shared" si="228"/>
        <v>0</v>
      </c>
      <c r="J322" s="167">
        <f t="shared" si="228"/>
        <v>0</v>
      </c>
      <c r="K322" s="167">
        <f t="shared" si="228"/>
        <v>0</v>
      </c>
      <c r="L322" s="167">
        <f t="shared" si="228"/>
        <v>0</v>
      </c>
      <c r="M322" s="167">
        <f t="shared" si="228"/>
        <v>0</v>
      </c>
      <c r="N322" s="167">
        <f t="shared" si="228"/>
        <v>0</v>
      </c>
      <c r="O322" s="167">
        <f t="shared" si="228"/>
        <v>0</v>
      </c>
      <c r="P322" s="167">
        <f t="shared" si="228"/>
        <v>0</v>
      </c>
      <c r="Q322" s="167">
        <f t="shared" si="228"/>
        <v>0</v>
      </c>
      <c r="R322" s="167">
        <f t="shared" si="228"/>
        <v>1</v>
      </c>
      <c r="S322" s="167">
        <f t="shared" si="228"/>
        <v>1</v>
      </c>
      <c r="T322" s="167">
        <f t="shared" si="228"/>
        <v>1</v>
      </c>
      <c r="U322" s="167">
        <f t="shared" si="228"/>
        <v>0</v>
      </c>
      <c r="V322" s="167">
        <f t="shared" si="228"/>
        <v>0</v>
      </c>
      <c r="W322" s="167">
        <f t="shared" si="228"/>
        <v>0</v>
      </c>
      <c r="X322" s="167">
        <f t="shared" si="228"/>
        <v>0</v>
      </c>
      <c r="Y322" s="167">
        <f t="shared" si="228"/>
        <v>0</v>
      </c>
      <c r="Z322" s="167">
        <f t="shared" si="228"/>
        <v>0</v>
      </c>
      <c r="AA322" s="167">
        <f t="shared" si="228"/>
        <v>0</v>
      </c>
      <c r="AB322" s="167">
        <f t="shared" si="228"/>
        <v>0</v>
      </c>
      <c r="AC322" s="167">
        <f t="shared" si="228"/>
        <v>0</v>
      </c>
      <c r="AD322" s="167">
        <f t="shared" si="228"/>
        <v>0</v>
      </c>
      <c r="AE322" s="167">
        <f t="shared" si="228"/>
        <v>0</v>
      </c>
      <c r="AF322" s="167">
        <f t="shared" si="228"/>
        <v>0</v>
      </c>
      <c r="AG322" s="167">
        <f t="shared" si="228"/>
        <v>0</v>
      </c>
      <c r="AH322" s="167">
        <f t="shared" si="228"/>
        <v>0</v>
      </c>
      <c r="AI322" s="167">
        <f t="shared" si="228"/>
        <v>0</v>
      </c>
      <c r="AJ322" s="167">
        <f t="shared" ref="AJ322:BO322" si="229">IF(AND(AJ321&gt;PV_base_year_in, AJ321&lt;=Current_year_in),1,0)</f>
        <v>0</v>
      </c>
      <c r="AK322" s="167">
        <f t="shared" si="229"/>
        <v>0</v>
      </c>
      <c r="AL322" s="167">
        <f t="shared" si="229"/>
        <v>0</v>
      </c>
      <c r="AM322" s="167">
        <f t="shared" si="229"/>
        <v>0</v>
      </c>
      <c r="AN322" s="167">
        <f t="shared" si="229"/>
        <v>0</v>
      </c>
      <c r="AO322" s="167">
        <f t="shared" si="229"/>
        <v>0</v>
      </c>
      <c r="AP322" s="167">
        <f t="shared" si="229"/>
        <v>0</v>
      </c>
      <c r="AQ322" s="167">
        <f t="shared" si="229"/>
        <v>0</v>
      </c>
      <c r="AR322" s="167">
        <f t="shared" si="229"/>
        <v>0</v>
      </c>
      <c r="AS322" s="167">
        <f t="shared" si="229"/>
        <v>0</v>
      </c>
      <c r="AT322" s="167">
        <f t="shared" si="229"/>
        <v>0</v>
      </c>
      <c r="AU322" s="167">
        <f t="shared" si="229"/>
        <v>0</v>
      </c>
      <c r="AV322" s="167">
        <f t="shared" si="229"/>
        <v>0</v>
      </c>
      <c r="AW322" s="167">
        <f t="shared" si="229"/>
        <v>0</v>
      </c>
      <c r="AX322" s="167">
        <f t="shared" si="229"/>
        <v>0</v>
      </c>
      <c r="AY322" s="167">
        <f t="shared" si="229"/>
        <v>0</v>
      </c>
      <c r="AZ322" s="167">
        <f t="shared" si="229"/>
        <v>0</v>
      </c>
      <c r="BA322" s="167">
        <f t="shared" si="229"/>
        <v>0</v>
      </c>
      <c r="BB322" s="167">
        <f t="shared" si="229"/>
        <v>0</v>
      </c>
      <c r="BC322" s="167">
        <f t="shared" si="229"/>
        <v>0</v>
      </c>
      <c r="BD322" s="167">
        <f t="shared" si="229"/>
        <v>0</v>
      </c>
      <c r="BE322" s="167">
        <f t="shared" si="229"/>
        <v>0</v>
      </c>
      <c r="BF322" s="167">
        <f t="shared" si="229"/>
        <v>0</v>
      </c>
      <c r="BG322" s="167">
        <f t="shared" si="229"/>
        <v>0</v>
      </c>
      <c r="BH322" s="167">
        <f t="shared" si="229"/>
        <v>0</v>
      </c>
      <c r="BI322" s="167">
        <f t="shared" si="229"/>
        <v>0</v>
      </c>
      <c r="BJ322" s="167">
        <f t="shared" si="229"/>
        <v>0</v>
      </c>
      <c r="BK322" s="167">
        <f t="shared" si="229"/>
        <v>0</v>
      </c>
      <c r="BL322" s="167">
        <f t="shared" si="229"/>
        <v>0</v>
      </c>
      <c r="BM322" s="167">
        <f t="shared" si="229"/>
        <v>0</v>
      </c>
      <c r="BN322" s="167">
        <f t="shared" si="229"/>
        <v>0</v>
      </c>
      <c r="BO322" s="167">
        <f t="shared" si="229"/>
        <v>0</v>
      </c>
      <c r="BP322" s="167">
        <f t="shared" ref="BP322:CP322" si="230">IF(AND(BP321&gt;PV_base_year_in, BP321&lt;=Current_year_in),1,0)</f>
        <v>0</v>
      </c>
      <c r="BQ322" s="167">
        <f t="shared" si="230"/>
        <v>0</v>
      </c>
      <c r="BR322" s="167">
        <f t="shared" si="230"/>
        <v>0</v>
      </c>
      <c r="BS322" s="167">
        <f t="shared" si="230"/>
        <v>0</v>
      </c>
      <c r="BT322" s="167">
        <f t="shared" si="230"/>
        <v>0</v>
      </c>
      <c r="BU322" s="167">
        <f t="shared" si="230"/>
        <v>0</v>
      </c>
      <c r="BV322" s="167">
        <f t="shared" si="230"/>
        <v>0</v>
      </c>
      <c r="BW322" s="167">
        <f t="shared" si="230"/>
        <v>0</v>
      </c>
      <c r="BX322" s="167">
        <f t="shared" si="230"/>
        <v>0</v>
      </c>
      <c r="BY322" s="167">
        <f t="shared" si="230"/>
        <v>0</v>
      </c>
      <c r="BZ322" s="167">
        <f t="shared" si="230"/>
        <v>0</v>
      </c>
      <c r="CA322" s="167">
        <f t="shared" si="230"/>
        <v>0</v>
      </c>
      <c r="CB322" s="167">
        <f t="shared" si="230"/>
        <v>0</v>
      </c>
      <c r="CC322" s="167">
        <f t="shared" si="230"/>
        <v>0</v>
      </c>
      <c r="CD322" s="167">
        <f t="shared" si="230"/>
        <v>0</v>
      </c>
      <c r="CE322" s="167">
        <f t="shared" si="230"/>
        <v>0</v>
      </c>
      <c r="CF322" s="167">
        <f t="shared" si="230"/>
        <v>0</v>
      </c>
      <c r="CG322" s="167">
        <f t="shared" si="230"/>
        <v>0</v>
      </c>
      <c r="CH322" s="167">
        <f t="shared" si="230"/>
        <v>0</v>
      </c>
      <c r="CI322" s="167">
        <f t="shared" si="230"/>
        <v>0</v>
      </c>
      <c r="CJ322" s="167">
        <f t="shared" si="230"/>
        <v>0</v>
      </c>
      <c r="CK322" s="167">
        <f t="shared" si="230"/>
        <v>0</v>
      </c>
      <c r="CL322" s="167">
        <f t="shared" si="230"/>
        <v>0</v>
      </c>
      <c r="CM322" s="167">
        <f t="shared" si="230"/>
        <v>0</v>
      </c>
      <c r="CN322" s="167">
        <f t="shared" si="230"/>
        <v>0</v>
      </c>
      <c r="CO322" s="167">
        <f t="shared" si="230"/>
        <v>0</v>
      </c>
      <c r="CP322" s="167">
        <f t="shared" si="230"/>
        <v>0</v>
      </c>
      <c r="CQ322" s="158"/>
    </row>
    <row r="323" spans="1:95" ht="15" customHeight="1" outlineLevel="1" x14ac:dyDescent="0.3">
      <c r="A323" s="158"/>
      <c r="B323" s="158"/>
      <c r="C323" s="158"/>
      <c r="D323" s="158"/>
      <c r="E323" s="158"/>
      <c r="F323" s="158"/>
      <c r="G323" s="158"/>
      <c r="H323" s="158"/>
      <c r="I323" s="158"/>
      <c r="J323" s="158"/>
      <c r="K323" s="158"/>
      <c r="L323" s="158"/>
      <c r="M323" s="158"/>
      <c r="N323" s="158"/>
      <c r="O323" s="158"/>
      <c r="P323" s="158"/>
      <c r="Q323" s="158"/>
      <c r="R323" s="158"/>
      <c r="S323" s="158"/>
      <c r="T323" s="158"/>
      <c r="U323" s="158"/>
      <c r="V323" s="158"/>
      <c r="W323" s="158"/>
      <c r="X323" s="158"/>
      <c r="Y323" s="158"/>
      <c r="Z323" s="158"/>
      <c r="AA323" s="158"/>
      <c r="AB323" s="158"/>
      <c r="AC323" s="158"/>
      <c r="AD323" s="158"/>
      <c r="AE323" s="158"/>
      <c r="AF323" s="158"/>
      <c r="AG323" s="158"/>
      <c r="AH323" s="158"/>
      <c r="AI323" s="158"/>
      <c r="AJ323" s="158"/>
      <c r="AK323" s="158"/>
      <c r="AL323" s="158"/>
      <c r="AM323" s="158"/>
      <c r="AN323" s="158"/>
      <c r="AO323" s="158"/>
      <c r="AP323" s="158"/>
      <c r="AQ323" s="158"/>
      <c r="AR323" s="158"/>
      <c r="AS323" s="158"/>
      <c r="AT323" s="158"/>
      <c r="AU323" s="158"/>
      <c r="AV323" s="158"/>
      <c r="AW323" s="158"/>
      <c r="AX323" s="158"/>
      <c r="AY323" s="158"/>
      <c r="AZ323" s="158"/>
      <c r="BA323" s="158"/>
      <c r="BB323" s="158"/>
      <c r="BC323" s="158"/>
      <c r="BD323" s="158"/>
      <c r="BE323" s="158"/>
      <c r="BF323" s="158"/>
      <c r="BG323" s="158"/>
      <c r="BH323" s="158"/>
      <c r="BI323" s="158"/>
      <c r="BJ323" s="158"/>
      <c r="BK323" s="158"/>
      <c r="BL323" s="158"/>
      <c r="BM323" s="158"/>
      <c r="BN323" s="158"/>
      <c r="BO323" s="158"/>
      <c r="BP323" s="158"/>
      <c r="BQ323" s="158"/>
      <c r="BR323" s="158"/>
      <c r="BS323" s="158"/>
      <c r="BT323" s="158"/>
      <c r="BU323" s="158"/>
      <c r="BV323" s="158"/>
      <c r="BW323" s="158"/>
      <c r="BX323" s="158"/>
      <c r="BY323" s="158"/>
      <c r="BZ323" s="158"/>
      <c r="CA323" s="158"/>
      <c r="CB323" s="158"/>
      <c r="CC323" s="158"/>
      <c r="CD323" s="158"/>
      <c r="CE323" s="158"/>
      <c r="CF323" s="158"/>
      <c r="CG323" s="158"/>
      <c r="CH323" s="158"/>
      <c r="CI323" s="158"/>
      <c r="CJ323" s="158"/>
      <c r="CK323" s="158"/>
      <c r="CL323" s="158"/>
      <c r="CM323" s="158"/>
      <c r="CN323" s="158"/>
      <c r="CO323" s="158"/>
      <c r="CP323" s="158"/>
      <c r="CQ323" s="158"/>
    </row>
    <row r="324" spans="1:95" ht="15" customHeight="1" outlineLevel="1" x14ac:dyDescent="0.35">
      <c r="A324" s="169"/>
      <c r="B324" s="90" t="s">
        <v>16623</v>
      </c>
      <c r="C324" s="169"/>
      <c r="D324" s="169"/>
      <c r="E324" s="169"/>
      <c r="F324" s="169"/>
      <c r="G324" s="169"/>
      <c r="H324" s="169"/>
      <c r="I324" s="169"/>
      <c r="J324" s="169"/>
      <c r="K324" s="169"/>
      <c r="L324" s="169"/>
      <c r="M324" s="169"/>
      <c r="N324" s="169"/>
      <c r="O324" s="169"/>
      <c r="P324" s="169"/>
      <c r="Q324" s="169"/>
      <c r="R324" s="169"/>
      <c r="S324" s="169"/>
      <c r="T324" s="169"/>
      <c r="U324" s="169"/>
      <c r="V324" s="169"/>
      <c r="W324" s="169"/>
      <c r="X324" s="169"/>
      <c r="Y324" s="169"/>
      <c r="Z324" s="169"/>
      <c r="AA324" s="169"/>
      <c r="AB324" s="169"/>
      <c r="AC324" s="169"/>
      <c r="AD324" s="169"/>
      <c r="AE324" s="169"/>
      <c r="AF324" s="169"/>
      <c r="AG324" s="169"/>
      <c r="AH324" s="169"/>
      <c r="AI324" s="169"/>
      <c r="AJ324" s="169"/>
      <c r="AK324" s="169"/>
      <c r="AL324" s="169"/>
      <c r="AM324" s="169"/>
      <c r="AN324" s="169"/>
      <c r="AO324" s="169"/>
      <c r="AP324" s="169"/>
      <c r="AQ324" s="169"/>
      <c r="AR324" s="169"/>
      <c r="AS324" s="169"/>
      <c r="AT324" s="169"/>
      <c r="AU324" s="169"/>
      <c r="AV324" s="169"/>
      <c r="AW324" s="169"/>
      <c r="AX324" s="169"/>
      <c r="AY324" s="169"/>
      <c r="AZ324" s="169"/>
      <c r="BA324" s="169"/>
      <c r="BB324" s="169"/>
      <c r="BC324" s="169"/>
      <c r="BD324" s="169"/>
      <c r="BE324" s="169"/>
      <c r="BF324" s="169"/>
      <c r="BG324" s="169"/>
      <c r="BH324" s="169"/>
      <c r="BI324" s="169"/>
      <c r="BJ324" s="169"/>
      <c r="BK324" s="169"/>
      <c r="BL324" s="169"/>
      <c r="BM324" s="169"/>
      <c r="BN324" s="169"/>
      <c r="BO324" s="169"/>
      <c r="BP324" s="169"/>
      <c r="BQ324" s="169"/>
      <c r="BR324" s="169"/>
      <c r="BS324" s="169"/>
      <c r="BT324" s="169"/>
      <c r="BU324" s="169"/>
      <c r="BV324" s="169"/>
      <c r="BW324" s="169"/>
      <c r="BX324" s="169"/>
      <c r="BY324" s="169"/>
      <c r="BZ324" s="169"/>
      <c r="CA324" s="169"/>
      <c r="CB324" s="169"/>
      <c r="CC324" s="169"/>
      <c r="CD324" s="169"/>
      <c r="CE324" s="169"/>
      <c r="CF324" s="169"/>
      <c r="CG324" s="169"/>
      <c r="CH324" s="169"/>
      <c r="CI324" s="169"/>
      <c r="CJ324" s="169"/>
      <c r="CK324" s="169"/>
      <c r="CL324" s="169"/>
      <c r="CM324" s="169"/>
      <c r="CN324" s="169"/>
      <c r="CO324" s="169"/>
      <c r="CP324" s="169"/>
      <c r="CQ324" s="169"/>
    </row>
    <row r="325" spans="1:95" ht="15" customHeight="1" outlineLevel="1" x14ac:dyDescent="0.3">
      <c r="A325" s="158"/>
      <c r="B325" s="158"/>
      <c r="C325" s="158"/>
      <c r="D325" s="158"/>
      <c r="E325" s="158"/>
      <c r="F325" s="158"/>
      <c r="G325" s="158"/>
      <c r="H325" s="158"/>
      <c r="I325" s="158"/>
      <c r="J325" s="158"/>
      <c r="K325" s="158"/>
      <c r="L325" s="158"/>
      <c r="M325" s="158"/>
      <c r="N325" s="158"/>
      <c r="O325" s="158"/>
      <c r="P325" s="158"/>
      <c r="Q325" s="158"/>
      <c r="R325" s="158"/>
      <c r="S325" s="158"/>
      <c r="T325" s="158"/>
      <c r="U325" s="158"/>
      <c r="V325" s="158"/>
      <c r="W325" s="158"/>
      <c r="X325" s="158"/>
      <c r="Y325" s="158"/>
      <c r="Z325" s="158"/>
      <c r="AA325" s="158"/>
      <c r="AB325" s="158"/>
      <c r="AC325" s="158"/>
      <c r="AD325" s="158"/>
      <c r="AE325" s="158"/>
      <c r="AF325" s="158"/>
      <c r="AG325" s="158"/>
      <c r="AH325" s="158"/>
      <c r="AI325" s="158"/>
      <c r="AJ325" s="158"/>
      <c r="AK325" s="158"/>
      <c r="AL325" s="158"/>
      <c r="AM325" s="158"/>
      <c r="AN325" s="158"/>
      <c r="AO325" s="158"/>
      <c r="AP325" s="158"/>
      <c r="AQ325" s="158"/>
      <c r="AR325" s="158"/>
      <c r="AS325" s="158"/>
      <c r="AT325" s="158"/>
      <c r="AU325" s="158"/>
      <c r="AV325" s="158"/>
      <c r="AW325" s="158"/>
      <c r="AX325" s="158"/>
      <c r="AY325" s="158"/>
      <c r="AZ325" s="158"/>
      <c r="BA325" s="158"/>
      <c r="BB325" s="158"/>
      <c r="BC325" s="158"/>
      <c r="BD325" s="158"/>
      <c r="BE325" s="158"/>
      <c r="BF325" s="158"/>
      <c r="BG325" s="158"/>
      <c r="BH325" s="158"/>
      <c r="BI325" s="158"/>
      <c r="BJ325" s="158"/>
      <c r="BK325" s="158"/>
      <c r="BL325" s="158"/>
      <c r="BM325" s="158"/>
      <c r="BN325" s="158"/>
      <c r="BO325" s="158"/>
      <c r="BP325" s="158"/>
      <c r="BQ325" s="158"/>
      <c r="BR325" s="158"/>
      <c r="BS325" s="158"/>
      <c r="BT325" s="158"/>
      <c r="BU325" s="158"/>
      <c r="BV325" s="158"/>
      <c r="BW325" s="158"/>
      <c r="BX325" s="158"/>
      <c r="BY325" s="158"/>
      <c r="BZ325" s="158"/>
      <c r="CA325" s="158"/>
      <c r="CB325" s="158"/>
      <c r="CC325" s="158"/>
      <c r="CD325" s="158"/>
      <c r="CE325" s="158"/>
      <c r="CF325" s="158"/>
      <c r="CG325" s="158"/>
      <c r="CH325" s="158"/>
      <c r="CI325" s="158"/>
      <c r="CJ325" s="158"/>
      <c r="CK325" s="158"/>
      <c r="CL325" s="158"/>
      <c r="CM325" s="158"/>
      <c r="CN325" s="158"/>
      <c r="CO325" s="158"/>
      <c r="CP325" s="158"/>
      <c r="CQ325" s="158"/>
    </row>
    <row r="326" spans="1:95" ht="15" customHeight="1" outlineLevel="1" x14ac:dyDescent="0.35">
      <c r="A326" s="158"/>
      <c r="B326" s="158" t="s">
        <v>16624</v>
      </c>
      <c r="C326" s="120">
        <f>No2_concentration_value_low_in</f>
        <v>7.8829067356158964</v>
      </c>
      <c r="D326" s="95" t="s">
        <v>16625</v>
      </c>
      <c r="E326" s="183"/>
      <c r="F326" s="183"/>
      <c r="G326" s="183"/>
      <c r="H326" s="183"/>
      <c r="I326" s="183"/>
      <c r="J326" s="183"/>
      <c r="K326" s="183"/>
      <c r="L326" s="183"/>
      <c r="M326" s="183"/>
      <c r="N326" s="183"/>
      <c r="O326" s="183"/>
      <c r="P326" s="183"/>
      <c r="Q326" s="183"/>
      <c r="R326" s="183"/>
      <c r="S326" s="183"/>
      <c r="T326" s="183"/>
      <c r="U326" s="183"/>
      <c r="V326" s="183"/>
      <c r="W326" s="183"/>
      <c r="X326" s="183"/>
      <c r="Y326" s="183"/>
      <c r="Z326" s="183"/>
      <c r="AA326" s="183"/>
      <c r="AB326" s="183"/>
      <c r="AC326" s="183"/>
      <c r="AD326" s="183"/>
      <c r="AE326" s="183"/>
      <c r="AF326" s="183"/>
      <c r="AG326" s="183"/>
      <c r="AH326" s="183"/>
      <c r="AI326" s="183"/>
      <c r="AJ326" s="183"/>
      <c r="AK326" s="183"/>
      <c r="AL326" s="183"/>
      <c r="AM326" s="183"/>
      <c r="AN326" s="183"/>
      <c r="AO326" s="183"/>
      <c r="AP326" s="183"/>
      <c r="AQ326" s="183"/>
      <c r="AR326" s="183"/>
      <c r="AS326" s="183"/>
      <c r="AT326" s="183"/>
      <c r="AU326" s="183"/>
      <c r="AV326" s="183"/>
      <c r="AW326" s="183"/>
      <c r="AX326" s="183"/>
      <c r="AY326" s="183"/>
      <c r="AZ326" s="183"/>
      <c r="BA326" s="183"/>
      <c r="BB326" s="183"/>
      <c r="BC326" s="183"/>
      <c r="BD326" s="183"/>
      <c r="BE326" s="183"/>
      <c r="BF326" s="183"/>
      <c r="BG326" s="183"/>
      <c r="BH326" s="183"/>
      <c r="BI326" s="183"/>
      <c r="BJ326" s="183"/>
      <c r="BK326" s="183"/>
      <c r="BL326" s="183"/>
      <c r="BM326" s="183"/>
      <c r="BN326" s="183"/>
      <c r="BO326" s="183"/>
      <c r="BP326" s="183"/>
      <c r="BQ326" s="183"/>
      <c r="BR326" s="183"/>
      <c r="BS326" s="183"/>
      <c r="BT326" s="183"/>
      <c r="BU326" s="183"/>
      <c r="BV326" s="183"/>
      <c r="BW326" s="183"/>
      <c r="BX326" s="183"/>
      <c r="BY326" s="183"/>
      <c r="BZ326" s="183"/>
      <c r="CA326" s="183"/>
      <c r="CB326" s="183"/>
      <c r="CC326" s="183"/>
      <c r="CD326" s="183"/>
      <c r="CE326" s="183"/>
      <c r="CF326" s="183"/>
      <c r="CG326" s="183"/>
      <c r="CH326" s="183"/>
      <c r="CI326" s="183"/>
      <c r="CJ326" s="183"/>
      <c r="CK326" s="183"/>
      <c r="CL326" s="183"/>
      <c r="CM326" s="183"/>
      <c r="CN326" s="183"/>
      <c r="CO326" s="183"/>
      <c r="CP326" s="183"/>
      <c r="CQ326" s="158"/>
    </row>
    <row r="327" spans="1:95" ht="15" customHeight="1" outlineLevel="1" x14ac:dyDescent="0.35">
      <c r="A327" s="158"/>
      <c r="B327" s="158" t="s">
        <v>16626</v>
      </c>
      <c r="C327" s="120">
        <f>No2_concentration_value_central_in</f>
        <v>7.8829067356158964</v>
      </c>
      <c r="D327" s="95" t="s">
        <v>16627</v>
      </c>
      <c r="E327" s="158"/>
      <c r="F327" s="158"/>
      <c r="G327" s="158"/>
      <c r="H327" s="158"/>
      <c r="I327" s="158"/>
      <c r="J327" s="158"/>
      <c r="K327" s="158"/>
      <c r="L327" s="158"/>
      <c r="M327" s="158"/>
      <c r="N327" s="158"/>
      <c r="O327" s="158"/>
      <c r="P327" s="158"/>
      <c r="Q327" s="158"/>
      <c r="R327" s="158"/>
      <c r="S327" s="158"/>
      <c r="T327" s="158"/>
      <c r="U327" s="158"/>
      <c r="V327" s="158"/>
      <c r="W327" s="158"/>
      <c r="X327" s="158"/>
      <c r="Y327" s="158"/>
      <c r="Z327" s="158"/>
      <c r="AA327" s="158"/>
      <c r="AB327" s="158"/>
      <c r="AC327" s="158"/>
      <c r="AD327" s="158"/>
      <c r="AE327" s="158"/>
      <c r="AF327" s="158"/>
      <c r="AG327" s="158"/>
      <c r="AH327" s="158"/>
      <c r="AI327" s="158"/>
      <c r="AJ327" s="158"/>
      <c r="AK327" s="158"/>
      <c r="AL327" s="158"/>
      <c r="AM327" s="158"/>
      <c r="AN327" s="158"/>
      <c r="AO327" s="158"/>
      <c r="AP327" s="158"/>
      <c r="AQ327" s="158"/>
      <c r="AR327" s="158"/>
      <c r="AS327" s="158"/>
      <c r="AT327" s="158"/>
      <c r="AU327" s="158"/>
      <c r="AV327" s="158"/>
      <c r="AW327" s="158"/>
      <c r="AX327" s="158"/>
      <c r="AY327" s="158"/>
      <c r="AZ327" s="158"/>
      <c r="BA327" s="158"/>
      <c r="BB327" s="158"/>
      <c r="BC327" s="158"/>
      <c r="BD327" s="158"/>
      <c r="BE327" s="158"/>
      <c r="BF327" s="158"/>
      <c r="BG327" s="158"/>
      <c r="BH327" s="158"/>
      <c r="BI327" s="158"/>
      <c r="BJ327" s="158"/>
      <c r="BK327" s="158"/>
      <c r="BL327" s="158"/>
      <c r="BM327" s="158"/>
      <c r="BN327" s="158"/>
      <c r="BO327" s="158"/>
      <c r="BP327" s="158"/>
      <c r="BQ327" s="158"/>
      <c r="BR327" s="158"/>
      <c r="BS327" s="158"/>
      <c r="BT327" s="158"/>
      <c r="BU327" s="158"/>
      <c r="BV327" s="158"/>
      <c r="BW327" s="158"/>
      <c r="BX327" s="158"/>
      <c r="BY327" s="158"/>
      <c r="BZ327" s="158"/>
      <c r="CA327" s="158"/>
      <c r="CB327" s="158"/>
      <c r="CC327" s="158"/>
      <c r="CD327" s="158"/>
      <c r="CE327" s="158"/>
      <c r="CF327" s="158"/>
      <c r="CG327" s="158"/>
      <c r="CH327" s="158"/>
      <c r="CI327" s="158"/>
      <c r="CJ327" s="158"/>
      <c r="CK327" s="158"/>
      <c r="CL327" s="158"/>
      <c r="CM327" s="158"/>
      <c r="CN327" s="158"/>
      <c r="CO327" s="158"/>
      <c r="CP327" s="158"/>
      <c r="CQ327" s="158"/>
    </row>
    <row r="328" spans="1:95" ht="15" customHeight="1" outlineLevel="1" x14ac:dyDescent="0.35">
      <c r="A328" s="158"/>
      <c r="B328" s="158" t="s">
        <v>16628</v>
      </c>
      <c r="C328" s="160">
        <f>No2_concentration_value_high_in</f>
        <v>7.8829067356158964</v>
      </c>
      <c r="D328" s="95" t="s">
        <v>16629</v>
      </c>
      <c r="E328" s="158"/>
      <c r="F328" s="158"/>
      <c r="G328" s="158"/>
      <c r="H328" s="158"/>
      <c r="I328" s="158"/>
      <c r="J328" s="158"/>
      <c r="K328" s="158"/>
      <c r="L328" s="158"/>
      <c r="M328" s="158"/>
      <c r="N328" s="158"/>
      <c r="O328" s="158"/>
      <c r="P328" s="158"/>
      <c r="Q328" s="158"/>
      <c r="R328" s="158"/>
      <c r="S328" s="158"/>
      <c r="T328" s="158"/>
      <c r="U328" s="158"/>
      <c r="V328" s="158"/>
      <c r="W328" s="158"/>
      <c r="X328" s="158"/>
      <c r="Y328" s="158"/>
      <c r="Z328" s="158"/>
      <c r="AA328" s="158"/>
      <c r="AB328" s="158"/>
      <c r="AC328" s="158"/>
      <c r="AD328" s="158"/>
      <c r="AE328" s="158"/>
      <c r="AF328" s="158"/>
      <c r="AG328" s="158"/>
      <c r="AH328" s="158"/>
      <c r="AI328" s="158"/>
      <c r="AJ328" s="158"/>
      <c r="AK328" s="158"/>
      <c r="AL328" s="158"/>
      <c r="AM328" s="158"/>
      <c r="AN328" s="158"/>
      <c r="AO328" s="158"/>
      <c r="AP328" s="158"/>
      <c r="AQ328" s="158"/>
      <c r="AR328" s="158"/>
      <c r="AS328" s="158"/>
      <c r="AT328" s="158"/>
      <c r="AU328" s="158"/>
      <c r="AV328" s="158"/>
      <c r="AW328" s="158"/>
      <c r="AX328" s="158"/>
      <c r="AY328" s="158"/>
      <c r="AZ328" s="158"/>
      <c r="BA328" s="158"/>
      <c r="BB328" s="158"/>
      <c r="BC328" s="158"/>
      <c r="BD328" s="158"/>
      <c r="BE328" s="158"/>
      <c r="BF328" s="158"/>
      <c r="BG328" s="158"/>
      <c r="BH328" s="158"/>
      <c r="BI328" s="158"/>
      <c r="BJ328" s="158"/>
      <c r="BK328" s="158"/>
      <c r="BL328" s="158"/>
      <c r="BM328" s="158"/>
      <c r="BN328" s="158"/>
      <c r="BO328" s="158"/>
      <c r="BP328" s="158"/>
      <c r="BQ328" s="158"/>
      <c r="BR328" s="158"/>
      <c r="BS328" s="158"/>
      <c r="BT328" s="158"/>
      <c r="BU328" s="158"/>
      <c r="BV328" s="158"/>
      <c r="BW328" s="158"/>
      <c r="BX328" s="158"/>
      <c r="BY328" s="158"/>
      <c r="BZ328" s="158"/>
      <c r="CA328" s="158"/>
      <c r="CB328" s="158"/>
      <c r="CC328" s="158"/>
      <c r="CD328" s="158"/>
      <c r="CE328" s="158"/>
      <c r="CF328" s="158"/>
      <c r="CG328" s="158"/>
      <c r="CH328" s="158"/>
      <c r="CI328" s="158"/>
      <c r="CJ328" s="158"/>
      <c r="CK328" s="158"/>
      <c r="CL328" s="158"/>
      <c r="CM328" s="158"/>
      <c r="CN328" s="158"/>
      <c r="CO328" s="158"/>
      <c r="CP328" s="158"/>
      <c r="CQ328" s="158"/>
    </row>
    <row r="329" spans="1:95" ht="15" customHeight="1" outlineLevel="1" x14ac:dyDescent="0.3">
      <c r="A329" s="158"/>
      <c r="B329" s="158"/>
      <c r="C329" s="158"/>
      <c r="D329" s="158"/>
      <c r="E329" s="158"/>
      <c r="F329" s="158"/>
      <c r="G329" s="158"/>
      <c r="H329" s="158"/>
      <c r="I329" s="158"/>
      <c r="J329" s="158"/>
      <c r="K329" s="158"/>
      <c r="L329" s="158"/>
      <c r="M329" s="158"/>
      <c r="N329" s="158"/>
      <c r="O329" s="158"/>
      <c r="P329" s="158"/>
      <c r="Q329" s="158"/>
      <c r="R329" s="158"/>
      <c r="S329" s="158"/>
      <c r="T329" s="158"/>
      <c r="U329" s="158"/>
      <c r="V329" s="158"/>
      <c r="W329" s="158"/>
      <c r="X329" s="158"/>
      <c r="Y329" s="158"/>
      <c r="Z329" s="158"/>
      <c r="AA329" s="158"/>
      <c r="AB329" s="158"/>
      <c r="AC329" s="158"/>
      <c r="AD329" s="158"/>
      <c r="AE329" s="158"/>
      <c r="AF329" s="158"/>
      <c r="AG329" s="158"/>
      <c r="AH329" s="158"/>
      <c r="AI329" s="158"/>
      <c r="AJ329" s="158"/>
      <c r="AK329" s="158"/>
      <c r="AL329" s="158"/>
      <c r="AM329" s="158"/>
      <c r="AN329" s="158"/>
      <c r="AO329" s="158"/>
      <c r="AP329" s="158"/>
      <c r="AQ329" s="158"/>
      <c r="AR329" s="158"/>
      <c r="AS329" s="158"/>
      <c r="AT329" s="158"/>
      <c r="AU329" s="158"/>
      <c r="AV329" s="158"/>
      <c r="AW329" s="158"/>
      <c r="AX329" s="158"/>
      <c r="AY329" s="158"/>
      <c r="AZ329" s="158"/>
      <c r="BA329" s="158"/>
      <c r="BB329" s="158"/>
      <c r="BC329" s="158"/>
      <c r="BD329" s="158"/>
      <c r="BE329" s="158"/>
      <c r="BF329" s="158"/>
      <c r="BG329" s="158"/>
      <c r="BH329" s="158"/>
      <c r="BI329" s="158"/>
      <c r="BJ329" s="158"/>
      <c r="BK329" s="158"/>
      <c r="BL329" s="158"/>
      <c r="BM329" s="158"/>
      <c r="BN329" s="158"/>
      <c r="BO329" s="158"/>
      <c r="BP329" s="158"/>
      <c r="BQ329" s="158"/>
      <c r="BR329" s="158"/>
      <c r="BS329" s="158"/>
      <c r="BT329" s="158"/>
      <c r="BU329" s="158"/>
      <c r="BV329" s="158"/>
      <c r="BW329" s="158"/>
      <c r="BX329" s="158"/>
      <c r="BY329" s="158"/>
      <c r="BZ329" s="158"/>
      <c r="CA329" s="158"/>
      <c r="CB329" s="158"/>
      <c r="CC329" s="158"/>
      <c r="CD329" s="158"/>
      <c r="CE329" s="158"/>
      <c r="CF329" s="158"/>
      <c r="CG329" s="158"/>
      <c r="CH329" s="158"/>
      <c r="CI329" s="158"/>
      <c r="CJ329" s="158"/>
      <c r="CK329" s="158"/>
      <c r="CL329" s="158"/>
      <c r="CM329" s="158"/>
      <c r="CN329" s="158"/>
      <c r="CO329" s="158"/>
      <c r="CP329" s="158"/>
      <c r="CQ329" s="158"/>
    </row>
    <row r="330" spans="1:95" ht="15" customHeight="1" outlineLevel="1" x14ac:dyDescent="0.35">
      <c r="A330" s="158"/>
      <c r="B330" s="158" t="s">
        <v>16347</v>
      </c>
      <c r="C330" s="158"/>
      <c r="D330" s="181">
        <f t="shared" ref="D330:AI330" si="231">IF(D$322=1,No2_concentration_cost_low*((GDP_capita/GDP_capita_base_values)^Income_elasticity)*(Price_adjustment),C330)</f>
        <v>0</v>
      </c>
      <c r="E330" s="181">
        <f t="shared" si="231"/>
        <v>0</v>
      </c>
      <c r="F330" s="181">
        <f t="shared" si="231"/>
        <v>0</v>
      </c>
      <c r="G330" s="181">
        <f t="shared" si="231"/>
        <v>0</v>
      </c>
      <c r="H330" s="181">
        <f t="shared" si="231"/>
        <v>0</v>
      </c>
      <c r="I330" s="181">
        <f t="shared" si="231"/>
        <v>0</v>
      </c>
      <c r="J330" s="181">
        <f t="shared" si="231"/>
        <v>0</v>
      </c>
      <c r="K330" s="181">
        <f t="shared" si="231"/>
        <v>0</v>
      </c>
      <c r="L330" s="181">
        <f t="shared" si="231"/>
        <v>0</v>
      </c>
      <c r="M330" s="181">
        <f t="shared" si="231"/>
        <v>0</v>
      </c>
      <c r="N330" s="181">
        <f t="shared" si="231"/>
        <v>0</v>
      </c>
      <c r="O330" s="181">
        <f t="shared" si="231"/>
        <v>0</v>
      </c>
      <c r="P330" s="181">
        <f t="shared" si="231"/>
        <v>0</v>
      </c>
      <c r="Q330" s="181">
        <f t="shared" si="231"/>
        <v>0</v>
      </c>
      <c r="R330" s="181">
        <f t="shared" si="231"/>
        <v>7.8814943363133665</v>
      </c>
      <c r="S330" s="181">
        <f t="shared" si="231"/>
        <v>7.9865309329799521</v>
      </c>
      <c r="T330" s="181">
        <f t="shared" si="231"/>
        <v>8.0669953115681032</v>
      </c>
      <c r="U330" s="181">
        <f t="shared" si="231"/>
        <v>8.0669953115681032</v>
      </c>
      <c r="V330" s="181">
        <f t="shared" si="231"/>
        <v>8.0669953115681032</v>
      </c>
      <c r="W330" s="181">
        <f t="shared" si="231"/>
        <v>8.0669953115681032</v>
      </c>
      <c r="X330" s="181">
        <f t="shared" si="231"/>
        <v>8.0669953115681032</v>
      </c>
      <c r="Y330" s="181">
        <f t="shared" si="231"/>
        <v>8.0669953115681032</v>
      </c>
      <c r="Z330" s="181">
        <f t="shared" si="231"/>
        <v>8.0669953115681032</v>
      </c>
      <c r="AA330" s="181">
        <f t="shared" si="231"/>
        <v>8.0669953115681032</v>
      </c>
      <c r="AB330" s="181">
        <f t="shared" si="231"/>
        <v>8.0669953115681032</v>
      </c>
      <c r="AC330" s="181">
        <f t="shared" si="231"/>
        <v>8.0669953115681032</v>
      </c>
      <c r="AD330" s="181">
        <f t="shared" si="231"/>
        <v>8.0669953115681032</v>
      </c>
      <c r="AE330" s="181">
        <f t="shared" si="231"/>
        <v>8.0669953115681032</v>
      </c>
      <c r="AF330" s="181">
        <f t="shared" si="231"/>
        <v>8.0669953115681032</v>
      </c>
      <c r="AG330" s="181">
        <f t="shared" si="231"/>
        <v>8.0669953115681032</v>
      </c>
      <c r="AH330" s="181">
        <f t="shared" si="231"/>
        <v>8.0669953115681032</v>
      </c>
      <c r="AI330" s="181">
        <f t="shared" si="231"/>
        <v>8.0669953115681032</v>
      </c>
      <c r="AJ330" s="181">
        <f t="shared" ref="AJ330:BO330" si="232">IF(AJ$322=1,No2_concentration_cost_low*((GDP_capita/GDP_capita_base_values)^Income_elasticity)*(Price_adjustment),AI330)</f>
        <v>8.0669953115681032</v>
      </c>
      <c r="AK330" s="181">
        <f t="shared" si="232"/>
        <v>8.0669953115681032</v>
      </c>
      <c r="AL330" s="181">
        <f t="shared" si="232"/>
        <v>8.0669953115681032</v>
      </c>
      <c r="AM330" s="181">
        <f t="shared" si="232"/>
        <v>8.0669953115681032</v>
      </c>
      <c r="AN330" s="181">
        <f t="shared" si="232"/>
        <v>8.0669953115681032</v>
      </c>
      <c r="AO330" s="181">
        <f t="shared" si="232"/>
        <v>8.0669953115681032</v>
      </c>
      <c r="AP330" s="181">
        <f t="shared" si="232"/>
        <v>8.0669953115681032</v>
      </c>
      <c r="AQ330" s="181">
        <f t="shared" si="232"/>
        <v>8.0669953115681032</v>
      </c>
      <c r="AR330" s="181">
        <f t="shared" si="232"/>
        <v>8.0669953115681032</v>
      </c>
      <c r="AS330" s="181">
        <f t="shared" si="232"/>
        <v>8.0669953115681032</v>
      </c>
      <c r="AT330" s="181">
        <f t="shared" si="232"/>
        <v>8.0669953115681032</v>
      </c>
      <c r="AU330" s="181">
        <f t="shared" si="232"/>
        <v>8.0669953115681032</v>
      </c>
      <c r="AV330" s="181">
        <f t="shared" si="232"/>
        <v>8.0669953115681032</v>
      </c>
      <c r="AW330" s="181">
        <f t="shared" si="232"/>
        <v>8.0669953115681032</v>
      </c>
      <c r="AX330" s="181">
        <f t="shared" si="232"/>
        <v>8.0669953115681032</v>
      </c>
      <c r="AY330" s="181">
        <f t="shared" si="232"/>
        <v>8.0669953115681032</v>
      </c>
      <c r="AZ330" s="181">
        <f t="shared" si="232"/>
        <v>8.0669953115681032</v>
      </c>
      <c r="BA330" s="181">
        <f t="shared" si="232"/>
        <v>8.0669953115681032</v>
      </c>
      <c r="BB330" s="181">
        <f t="shared" si="232"/>
        <v>8.0669953115681032</v>
      </c>
      <c r="BC330" s="181">
        <f t="shared" si="232"/>
        <v>8.0669953115681032</v>
      </c>
      <c r="BD330" s="181">
        <f t="shared" si="232"/>
        <v>8.0669953115681032</v>
      </c>
      <c r="BE330" s="181">
        <f t="shared" si="232"/>
        <v>8.0669953115681032</v>
      </c>
      <c r="BF330" s="181">
        <f t="shared" si="232"/>
        <v>8.0669953115681032</v>
      </c>
      <c r="BG330" s="181">
        <f t="shared" si="232"/>
        <v>8.0669953115681032</v>
      </c>
      <c r="BH330" s="181">
        <f t="shared" si="232"/>
        <v>8.0669953115681032</v>
      </c>
      <c r="BI330" s="181">
        <f t="shared" si="232"/>
        <v>8.0669953115681032</v>
      </c>
      <c r="BJ330" s="181">
        <f t="shared" si="232"/>
        <v>8.0669953115681032</v>
      </c>
      <c r="BK330" s="181">
        <f t="shared" si="232"/>
        <v>8.0669953115681032</v>
      </c>
      <c r="BL330" s="181">
        <f t="shared" si="232"/>
        <v>8.0669953115681032</v>
      </c>
      <c r="BM330" s="181">
        <f t="shared" si="232"/>
        <v>8.0669953115681032</v>
      </c>
      <c r="BN330" s="181">
        <f t="shared" si="232"/>
        <v>8.0669953115681032</v>
      </c>
      <c r="BO330" s="181">
        <f t="shared" si="232"/>
        <v>8.0669953115681032</v>
      </c>
      <c r="BP330" s="181">
        <f t="shared" ref="BP330:CP330" si="233">IF(BP$322=1,No2_concentration_cost_low*((GDP_capita/GDP_capita_base_values)^Income_elasticity)*(Price_adjustment),BO330)</f>
        <v>8.0669953115681032</v>
      </c>
      <c r="BQ330" s="181">
        <f t="shared" si="233"/>
        <v>8.0669953115681032</v>
      </c>
      <c r="BR330" s="181">
        <f t="shared" si="233"/>
        <v>8.0669953115681032</v>
      </c>
      <c r="BS330" s="181">
        <f t="shared" si="233"/>
        <v>8.0669953115681032</v>
      </c>
      <c r="BT330" s="181">
        <f t="shared" si="233"/>
        <v>8.0669953115681032</v>
      </c>
      <c r="BU330" s="181">
        <f t="shared" si="233"/>
        <v>8.0669953115681032</v>
      </c>
      <c r="BV330" s="181">
        <f t="shared" si="233"/>
        <v>8.0669953115681032</v>
      </c>
      <c r="BW330" s="181">
        <f t="shared" si="233"/>
        <v>8.0669953115681032</v>
      </c>
      <c r="BX330" s="181">
        <f t="shared" si="233"/>
        <v>8.0669953115681032</v>
      </c>
      <c r="BY330" s="181">
        <f t="shared" si="233"/>
        <v>8.0669953115681032</v>
      </c>
      <c r="BZ330" s="181">
        <f t="shared" si="233"/>
        <v>8.0669953115681032</v>
      </c>
      <c r="CA330" s="181">
        <f t="shared" si="233"/>
        <v>8.0669953115681032</v>
      </c>
      <c r="CB330" s="181">
        <f t="shared" si="233"/>
        <v>8.0669953115681032</v>
      </c>
      <c r="CC330" s="181">
        <f t="shared" si="233"/>
        <v>8.0669953115681032</v>
      </c>
      <c r="CD330" s="181">
        <f t="shared" si="233"/>
        <v>8.0669953115681032</v>
      </c>
      <c r="CE330" s="181">
        <f t="shared" si="233"/>
        <v>8.0669953115681032</v>
      </c>
      <c r="CF330" s="181">
        <f t="shared" si="233"/>
        <v>8.0669953115681032</v>
      </c>
      <c r="CG330" s="181">
        <f t="shared" si="233"/>
        <v>8.0669953115681032</v>
      </c>
      <c r="CH330" s="181">
        <f t="shared" si="233"/>
        <v>8.0669953115681032</v>
      </c>
      <c r="CI330" s="181">
        <f t="shared" si="233"/>
        <v>8.0669953115681032</v>
      </c>
      <c r="CJ330" s="181">
        <f t="shared" si="233"/>
        <v>8.0669953115681032</v>
      </c>
      <c r="CK330" s="181">
        <f t="shared" si="233"/>
        <v>8.0669953115681032</v>
      </c>
      <c r="CL330" s="181">
        <f t="shared" si="233"/>
        <v>8.0669953115681032</v>
      </c>
      <c r="CM330" s="181">
        <f t="shared" si="233"/>
        <v>8.0669953115681032</v>
      </c>
      <c r="CN330" s="181">
        <f t="shared" si="233"/>
        <v>8.0669953115681032</v>
      </c>
      <c r="CO330" s="181">
        <f t="shared" si="233"/>
        <v>8.0669953115681032</v>
      </c>
      <c r="CP330" s="181">
        <f t="shared" si="233"/>
        <v>8.0669953115681032</v>
      </c>
      <c r="CQ330" s="79" t="s">
        <v>16630</v>
      </c>
    </row>
    <row r="331" spans="1:95" ht="15" customHeight="1" outlineLevel="1" x14ac:dyDescent="0.35">
      <c r="A331" s="158"/>
      <c r="B331" s="158" t="s">
        <v>16346</v>
      </c>
      <c r="C331" s="158"/>
      <c r="D331" s="181">
        <f t="shared" ref="D331:AI331" si="234">IF(D$322=1,No2_concentration_cost_central*((GDP_capita/GDP_capita_base_values)^Income_elasticity)*(Price_adjustment),C331)</f>
        <v>0</v>
      </c>
      <c r="E331" s="181">
        <f t="shared" si="234"/>
        <v>0</v>
      </c>
      <c r="F331" s="181">
        <f t="shared" si="234"/>
        <v>0</v>
      </c>
      <c r="G331" s="181">
        <f t="shared" si="234"/>
        <v>0</v>
      </c>
      <c r="H331" s="181">
        <f t="shared" si="234"/>
        <v>0</v>
      </c>
      <c r="I331" s="181">
        <f t="shared" si="234"/>
        <v>0</v>
      </c>
      <c r="J331" s="181">
        <f t="shared" si="234"/>
        <v>0</v>
      </c>
      <c r="K331" s="181">
        <f t="shared" si="234"/>
        <v>0</v>
      </c>
      <c r="L331" s="181">
        <f t="shared" si="234"/>
        <v>0</v>
      </c>
      <c r="M331" s="181">
        <f t="shared" si="234"/>
        <v>0</v>
      </c>
      <c r="N331" s="181">
        <f t="shared" si="234"/>
        <v>0</v>
      </c>
      <c r="O331" s="181">
        <f t="shared" si="234"/>
        <v>0</v>
      </c>
      <c r="P331" s="181">
        <f t="shared" si="234"/>
        <v>0</v>
      </c>
      <c r="Q331" s="181">
        <f t="shared" si="234"/>
        <v>0</v>
      </c>
      <c r="R331" s="181">
        <f t="shared" si="234"/>
        <v>7.8814943363133665</v>
      </c>
      <c r="S331" s="181">
        <f t="shared" si="234"/>
        <v>7.9865309329799521</v>
      </c>
      <c r="T331" s="181">
        <f t="shared" si="234"/>
        <v>8.0669953115681032</v>
      </c>
      <c r="U331" s="181">
        <f t="shared" si="234"/>
        <v>8.0669953115681032</v>
      </c>
      <c r="V331" s="181">
        <f t="shared" si="234"/>
        <v>8.0669953115681032</v>
      </c>
      <c r="W331" s="181">
        <f t="shared" si="234"/>
        <v>8.0669953115681032</v>
      </c>
      <c r="X331" s="181">
        <f t="shared" si="234"/>
        <v>8.0669953115681032</v>
      </c>
      <c r="Y331" s="181">
        <f t="shared" si="234"/>
        <v>8.0669953115681032</v>
      </c>
      <c r="Z331" s="181">
        <f t="shared" si="234"/>
        <v>8.0669953115681032</v>
      </c>
      <c r="AA331" s="181">
        <f t="shared" si="234"/>
        <v>8.0669953115681032</v>
      </c>
      <c r="AB331" s="181">
        <f t="shared" si="234"/>
        <v>8.0669953115681032</v>
      </c>
      <c r="AC331" s="181">
        <f t="shared" si="234"/>
        <v>8.0669953115681032</v>
      </c>
      <c r="AD331" s="181">
        <f t="shared" si="234"/>
        <v>8.0669953115681032</v>
      </c>
      <c r="AE331" s="181">
        <f t="shared" si="234"/>
        <v>8.0669953115681032</v>
      </c>
      <c r="AF331" s="181">
        <f t="shared" si="234"/>
        <v>8.0669953115681032</v>
      </c>
      <c r="AG331" s="181">
        <f t="shared" si="234"/>
        <v>8.0669953115681032</v>
      </c>
      <c r="AH331" s="181">
        <f t="shared" si="234"/>
        <v>8.0669953115681032</v>
      </c>
      <c r="AI331" s="181">
        <f t="shared" si="234"/>
        <v>8.0669953115681032</v>
      </c>
      <c r="AJ331" s="181">
        <f t="shared" ref="AJ331:BO331" si="235">IF(AJ$322=1,No2_concentration_cost_central*((GDP_capita/GDP_capita_base_values)^Income_elasticity)*(Price_adjustment),AI331)</f>
        <v>8.0669953115681032</v>
      </c>
      <c r="AK331" s="181">
        <f t="shared" si="235"/>
        <v>8.0669953115681032</v>
      </c>
      <c r="AL331" s="181">
        <f t="shared" si="235"/>
        <v>8.0669953115681032</v>
      </c>
      <c r="AM331" s="181">
        <f t="shared" si="235"/>
        <v>8.0669953115681032</v>
      </c>
      <c r="AN331" s="181">
        <f t="shared" si="235"/>
        <v>8.0669953115681032</v>
      </c>
      <c r="AO331" s="181">
        <f t="shared" si="235"/>
        <v>8.0669953115681032</v>
      </c>
      <c r="AP331" s="181">
        <f t="shared" si="235"/>
        <v>8.0669953115681032</v>
      </c>
      <c r="AQ331" s="181">
        <f t="shared" si="235"/>
        <v>8.0669953115681032</v>
      </c>
      <c r="AR331" s="181">
        <f t="shared" si="235"/>
        <v>8.0669953115681032</v>
      </c>
      <c r="AS331" s="181">
        <f t="shared" si="235"/>
        <v>8.0669953115681032</v>
      </c>
      <c r="AT331" s="181">
        <f t="shared" si="235"/>
        <v>8.0669953115681032</v>
      </c>
      <c r="AU331" s="181">
        <f t="shared" si="235"/>
        <v>8.0669953115681032</v>
      </c>
      <c r="AV331" s="181">
        <f t="shared" si="235"/>
        <v>8.0669953115681032</v>
      </c>
      <c r="AW331" s="181">
        <f t="shared" si="235"/>
        <v>8.0669953115681032</v>
      </c>
      <c r="AX331" s="181">
        <f t="shared" si="235"/>
        <v>8.0669953115681032</v>
      </c>
      <c r="AY331" s="181">
        <f t="shared" si="235"/>
        <v>8.0669953115681032</v>
      </c>
      <c r="AZ331" s="181">
        <f t="shared" si="235"/>
        <v>8.0669953115681032</v>
      </c>
      <c r="BA331" s="181">
        <f t="shared" si="235"/>
        <v>8.0669953115681032</v>
      </c>
      <c r="BB331" s="181">
        <f t="shared" si="235"/>
        <v>8.0669953115681032</v>
      </c>
      <c r="BC331" s="181">
        <f t="shared" si="235"/>
        <v>8.0669953115681032</v>
      </c>
      <c r="BD331" s="181">
        <f t="shared" si="235"/>
        <v>8.0669953115681032</v>
      </c>
      <c r="BE331" s="181">
        <f t="shared" si="235"/>
        <v>8.0669953115681032</v>
      </c>
      <c r="BF331" s="181">
        <f t="shared" si="235"/>
        <v>8.0669953115681032</v>
      </c>
      <c r="BG331" s="181">
        <f t="shared" si="235"/>
        <v>8.0669953115681032</v>
      </c>
      <c r="BH331" s="181">
        <f t="shared" si="235"/>
        <v>8.0669953115681032</v>
      </c>
      <c r="BI331" s="181">
        <f t="shared" si="235"/>
        <v>8.0669953115681032</v>
      </c>
      <c r="BJ331" s="181">
        <f t="shared" si="235"/>
        <v>8.0669953115681032</v>
      </c>
      <c r="BK331" s="181">
        <f t="shared" si="235"/>
        <v>8.0669953115681032</v>
      </c>
      <c r="BL331" s="181">
        <f t="shared" si="235"/>
        <v>8.0669953115681032</v>
      </c>
      <c r="BM331" s="181">
        <f t="shared" si="235"/>
        <v>8.0669953115681032</v>
      </c>
      <c r="BN331" s="181">
        <f t="shared" si="235"/>
        <v>8.0669953115681032</v>
      </c>
      <c r="BO331" s="181">
        <f t="shared" si="235"/>
        <v>8.0669953115681032</v>
      </c>
      <c r="BP331" s="181">
        <f t="shared" ref="BP331:CP331" si="236">IF(BP$322=1,No2_concentration_cost_central*((GDP_capita/GDP_capita_base_values)^Income_elasticity)*(Price_adjustment),BO331)</f>
        <v>8.0669953115681032</v>
      </c>
      <c r="BQ331" s="181">
        <f t="shared" si="236"/>
        <v>8.0669953115681032</v>
      </c>
      <c r="BR331" s="181">
        <f t="shared" si="236"/>
        <v>8.0669953115681032</v>
      </c>
      <c r="BS331" s="181">
        <f t="shared" si="236"/>
        <v>8.0669953115681032</v>
      </c>
      <c r="BT331" s="181">
        <f t="shared" si="236"/>
        <v>8.0669953115681032</v>
      </c>
      <c r="BU331" s="181">
        <f t="shared" si="236"/>
        <v>8.0669953115681032</v>
      </c>
      <c r="BV331" s="181">
        <f t="shared" si="236"/>
        <v>8.0669953115681032</v>
      </c>
      <c r="BW331" s="181">
        <f t="shared" si="236"/>
        <v>8.0669953115681032</v>
      </c>
      <c r="BX331" s="181">
        <f t="shared" si="236"/>
        <v>8.0669953115681032</v>
      </c>
      <c r="BY331" s="181">
        <f t="shared" si="236"/>
        <v>8.0669953115681032</v>
      </c>
      <c r="BZ331" s="181">
        <f t="shared" si="236"/>
        <v>8.0669953115681032</v>
      </c>
      <c r="CA331" s="181">
        <f t="shared" si="236"/>
        <v>8.0669953115681032</v>
      </c>
      <c r="CB331" s="181">
        <f t="shared" si="236"/>
        <v>8.0669953115681032</v>
      </c>
      <c r="CC331" s="181">
        <f t="shared" si="236"/>
        <v>8.0669953115681032</v>
      </c>
      <c r="CD331" s="181">
        <f t="shared" si="236"/>
        <v>8.0669953115681032</v>
      </c>
      <c r="CE331" s="181">
        <f t="shared" si="236"/>
        <v>8.0669953115681032</v>
      </c>
      <c r="CF331" s="181">
        <f t="shared" si="236"/>
        <v>8.0669953115681032</v>
      </c>
      <c r="CG331" s="181">
        <f t="shared" si="236"/>
        <v>8.0669953115681032</v>
      </c>
      <c r="CH331" s="181">
        <f t="shared" si="236"/>
        <v>8.0669953115681032</v>
      </c>
      <c r="CI331" s="181">
        <f t="shared" si="236"/>
        <v>8.0669953115681032</v>
      </c>
      <c r="CJ331" s="181">
        <f t="shared" si="236"/>
        <v>8.0669953115681032</v>
      </c>
      <c r="CK331" s="181">
        <f t="shared" si="236"/>
        <v>8.0669953115681032</v>
      </c>
      <c r="CL331" s="181">
        <f t="shared" si="236"/>
        <v>8.0669953115681032</v>
      </c>
      <c r="CM331" s="181">
        <f t="shared" si="236"/>
        <v>8.0669953115681032</v>
      </c>
      <c r="CN331" s="181">
        <f t="shared" si="236"/>
        <v>8.0669953115681032</v>
      </c>
      <c r="CO331" s="181">
        <f t="shared" si="236"/>
        <v>8.0669953115681032</v>
      </c>
      <c r="CP331" s="181">
        <f t="shared" si="236"/>
        <v>8.0669953115681032</v>
      </c>
      <c r="CQ331" s="79" t="s">
        <v>16631</v>
      </c>
    </row>
    <row r="332" spans="1:95" ht="15" customHeight="1" outlineLevel="1" x14ac:dyDescent="0.35">
      <c r="A332" s="158"/>
      <c r="B332" s="158" t="s">
        <v>16348</v>
      </c>
      <c r="C332" s="158"/>
      <c r="D332" s="181">
        <f t="shared" ref="D332:AI332" si="237">IF(D$322=1,No2_concentration_cost_high*((GDP_capita/GDP_capita_base_values)^Income_elasticity)*(Price_adjustment),C332)</f>
        <v>0</v>
      </c>
      <c r="E332" s="181">
        <f t="shared" si="237"/>
        <v>0</v>
      </c>
      <c r="F332" s="181">
        <f t="shared" si="237"/>
        <v>0</v>
      </c>
      <c r="G332" s="181">
        <f t="shared" si="237"/>
        <v>0</v>
      </c>
      <c r="H332" s="181">
        <f t="shared" si="237"/>
        <v>0</v>
      </c>
      <c r="I332" s="181">
        <f t="shared" si="237"/>
        <v>0</v>
      </c>
      <c r="J332" s="181">
        <f t="shared" si="237"/>
        <v>0</v>
      </c>
      <c r="K332" s="181">
        <f t="shared" si="237"/>
        <v>0</v>
      </c>
      <c r="L332" s="181">
        <f t="shared" si="237"/>
        <v>0</v>
      </c>
      <c r="M332" s="181">
        <f t="shared" si="237"/>
        <v>0</v>
      </c>
      <c r="N332" s="181">
        <f t="shared" si="237"/>
        <v>0</v>
      </c>
      <c r="O332" s="181">
        <f t="shared" si="237"/>
        <v>0</v>
      </c>
      <c r="P332" s="181">
        <f t="shared" si="237"/>
        <v>0</v>
      </c>
      <c r="Q332" s="181">
        <f t="shared" si="237"/>
        <v>0</v>
      </c>
      <c r="R332" s="181">
        <f t="shared" si="237"/>
        <v>7.8814943363133665</v>
      </c>
      <c r="S332" s="181">
        <f t="shared" si="237"/>
        <v>7.9865309329799521</v>
      </c>
      <c r="T332" s="181">
        <f t="shared" si="237"/>
        <v>8.0669953115681032</v>
      </c>
      <c r="U332" s="181">
        <f t="shared" si="237"/>
        <v>8.0669953115681032</v>
      </c>
      <c r="V332" s="181">
        <f t="shared" si="237"/>
        <v>8.0669953115681032</v>
      </c>
      <c r="W332" s="181">
        <f t="shared" si="237"/>
        <v>8.0669953115681032</v>
      </c>
      <c r="X332" s="181">
        <f t="shared" si="237"/>
        <v>8.0669953115681032</v>
      </c>
      <c r="Y332" s="181">
        <f t="shared" si="237"/>
        <v>8.0669953115681032</v>
      </c>
      <c r="Z332" s="181">
        <f t="shared" si="237"/>
        <v>8.0669953115681032</v>
      </c>
      <c r="AA332" s="181">
        <f t="shared" si="237"/>
        <v>8.0669953115681032</v>
      </c>
      <c r="AB332" s="181">
        <f t="shared" si="237"/>
        <v>8.0669953115681032</v>
      </c>
      <c r="AC332" s="181">
        <f t="shared" si="237"/>
        <v>8.0669953115681032</v>
      </c>
      <c r="AD332" s="181">
        <f t="shared" si="237"/>
        <v>8.0669953115681032</v>
      </c>
      <c r="AE332" s="181">
        <f t="shared" si="237"/>
        <v>8.0669953115681032</v>
      </c>
      <c r="AF332" s="181">
        <f t="shared" si="237"/>
        <v>8.0669953115681032</v>
      </c>
      <c r="AG332" s="181">
        <f t="shared" si="237"/>
        <v>8.0669953115681032</v>
      </c>
      <c r="AH332" s="181">
        <f t="shared" si="237"/>
        <v>8.0669953115681032</v>
      </c>
      <c r="AI332" s="181">
        <f t="shared" si="237"/>
        <v>8.0669953115681032</v>
      </c>
      <c r="AJ332" s="181">
        <f t="shared" ref="AJ332:BO332" si="238">IF(AJ$322=1,No2_concentration_cost_high*((GDP_capita/GDP_capita_base_values)^Income_elasticity)*(Price_adjustment),AI332)</f>
        <v>8.0669953115681032</v>
      </c>
      <c r="AK332" s="181">
        <f t="shared" si="238"/>
        <v>8.0669953115681032</v>
      </c>
      <c r="AL332" s="181">
        <f t="shared" si="238"/>
        <v>8.0669953115681032</v>
      </c>
      <c r="AM332" s="181">
        <f t="shared" si="238"/>
        <v>8.0669953115681032</v>
      </c>
      <c r="AN332" s="181">
        <f t="shared" si="238"/>
        <v>8.0669953115681032</v>
      </c>
      <c r="AO332" s="181">
        <f t="shared" si="238"/>
        <v>8.0669953115681032</v>
      </c>
      <c r="AP332" s="181">
        <f t="shared" si="238"/>
        <v>8.0669953115681032</v>
      </c>
      <c r="AQ332" s="181">
        <f t="shared" si="238"/>
        <v>8.0669953115681032</v>
      </c>
      <c r="AR332" s="181">
        <f t="shared" si="238"/>
        <v>8.0669953115681032</v>
      </c>
      <c r="AS332" s="181">
        <f t="shared" si="238"/>
        <v>8.0669953115681032</v>
      </c>
      <c r="AT332" s="181">
        <f t="shared" si="238"/>
        <v>8.0669953115681032</v>
      </c>
      <c r="AU332" s="181">
        <f t="shared" si="238"/>
        <v>8.0669953115681032</v>
      </c>
      <c r="AV332" s="181">
        <f t="shared" si="238"/>
        <v>8.0669953115681032</v>
      </c>
      <c r="AW332" s="181">
        <f t="shared" si="238"/>
        <v>8.0669953115681032</v>
      </c>
      <c r="AX332" s="181">
        <f t="shared" si="238"/>
        <v>8.0669953115681032</v>
      </c>
      <c r="AY332" s="181">
        <f t="shared" si="238"/>
        <v>8.0669953115681032</v>
      </c>
      <c r="AZ332" s="181">
        <f t="shared" si="238"/>
        <v>8.0669953115681032</v>
      </c>
      <c r="BA332" s="181">
        <f t="shared" si="238"/>
        <v>8.0669953115681032</v>
      </c>
      <c r="BB332" s="181">
        <f t="shared" si="238"/>
        <v>8.0669953115681032</v>
      </c>
      <c r="BC332" s="181">
        <f t="shared" si="238"/>
        <v>8.0669953115681032</v>
      </c>
      <c r="BD332" s="181">
        <f t="shared" si="238"/>
        <v>8.0669953115681032</v>
      </c>
      <c r="BE332" s="181">
        <f t="shared" si="238"/>
        <v>8.0669953115681032</v>
      </c>
      <c r="BF332" s="181">
        <f t="shared" si="238"/>
        <v>8.0669953115681032</v>
      </c>
      <c r="BG332" s="181">
        <f t="shared" si="238"/>
        <v>8.0669953115681032</v>
      </c>
      <c r="BH332" s="181">
        <f t="shared" si="238"/>
        <v>8.0669953115681032</v>
      </c>
      <c r="BI332" s="181">
        <f t="shared" si="238"/>
        <v>8.0669953115681032</v>
      </c>
      <c r="BJ332" s="181">
        <f t="shared" si="238"/>
        <v>8.0669953115681032</v>
      </c>
      <c r="BK332" s="181">
        <f t="shared" si="238"/>
        <v>8.0669953115681032</v>
      </c>
      <c r="BL332" s="181">
        <f t="shared" si="238"/>
        <v>8.0669953115681032</v>
      </c>
      <c r="BM332" s="181">
        <f t="shared" si="238"/>
        <v>8.0669953115681032</v>
      </c>
      <c r="BN332" s="181">
        <f t="shared" si="238"/>
        <v>8.0669953115681032</v>
      </c>
      <c r="BO332" s="181">
        <f t="shared" si="238"/>
        <v>8.0669953115681032</v>
      </c>
      <c r="BP332" s="181">
        <f t="shared" ref="BP332:CP332" si="239">IF(BP$322=1,No2_concentration_cost_high*((GDP_capita/GDP_capita_base_values)^Income_elasticity)*(Price_adjustment),BO332)</f>
        <v>8.0669953115681032</v>
      </c>
      <c r="BQ332" s="181">
        <f t="shared" si="239"/>
        <v>8.0669953115681032</v>
      </c>
      <c r="BR332" s="181">
        <f t="shared" si="239"/>
        <v>8.0669953115681032</v>
      </c>
      <c r="BS332" s="181">
        <f t="shared" si="239"/>
        <v>8.0669953115681032</v>
      </c>
      <c r="BT332" s="181">
        <f t="shared" si="239"/>
        <v>8.0669953115681032</v>
      </c>
      <c r="BU332" s="181">
        <f t="shared" si="239"/>
        <v>8.0669953115681032</v>
      </c>
      <c r="BV332" s="181">
        <f t="shared" si="239"/>
        <v>8.0669953115681032</v>
      </c>
      <c r="BW332" s="181">
        <f t="shared" si="239"/>
        <v>8.0669953115681032</v>
      </c>
      <c r="BX332" s="181">
        <f t="shared" si="239"/>
        <v>8.0669953115681032</v>
      </c>
      <c r="BY332" s="181">
        <f t="shared" si="239"/>
        <v>8.0669953115681032</v>
      </c>
      <c r="BZ332" s="181">
        <f t="shared" si="239"/>
        <v>8.0669953115681032</v>
      </c>
      <c r="CA332" s="181">
        <f t="shared" si="239"/>
        <v>8.0669953115681032</v>
      </c>
      <c r="CB332" s="181">
        <f t="shared" si="239"/>
        <v>8.0669953115681032</v>
      </c>
      <c r="CC332" s="181">
        <f t="shared" si="239"/>
        <v>8.0669953115681032</v>
      </c>
      <c r="CD332" s="181">
        <f t="shared" si="239"/>
        <v>8.0669953115681032</v>
      </c>
      <c r="CE332" s="181">
        <f t="shared" si="239"/>
        <v>8.0669953115681032</v>
      </c>
      <c r="CF332" s="181">
        <f t="shared" si="239"/>
        <v>8.0669953115681032</v>
      </c>
      <c r="CG332" s="181">
        <f t="shared" si="239"/>
        <v>8.0669953115681032</v>
      </c>
      <c r="CH332" s="181">
        <f t="shared" si="239"/>
        <v>8.0669953115681032</v>
      </c>
      <c r="CI332" s="181">
        <f t="shared" si="239"/>
        <v>8.0669953115681032</v>
      </c>
      <c r="CJ332" s="181">
        <f t="shared" si="239"/>
        <v>8.0669953115681032</v>
      </c>
      <c r="CK332" s="181">
        <f t="shared" si="239"/>
        <v>8.0669953115681032</v>
      </c>
      <c r="CL332" s="181">
        <f t="shared" si="239"/>
        <v>8.0669953115681032</v>
      </c>
      <c r="CM332" s="181">
        <f t="shared" si="239"/>
        <v>8.0669953115681032</v>
      </c>
      <c r="CN332" s="181">
        <f t="shared" si="239"/>
        <v>8.0669953115681032</v>
      </c>
      <c r="CO332" s="181">
        <f t="shared" si="239"/>
        <v>8.0669953115681032</v>
      </c>
      <c r="CP332" s="181">
        <f t="shared" si="239"/>
        <v>8.0669953115681032</v>
      </c>
      <c r="CQ332" s="79" t="s">
        <v>16632</v>
      </c>
    </row>
    <row r="333" spans="1:95" ht="15" customHeight="1" outlineLevel="1" x14ac:dyDescent="0.3">
      <c r="A333" s="158"/>
      <c r="B333" s="158"/>
      <c r="C333" s="158"/>
      <c r="D333" s="158"/>
      <c r="E333" s="158"/>
      <c r="F333" s="158"/>
      <c r="G333" s="158"/>
      <c r="H333" s="158"/>
      <c r="I333" s="158"/>
      <c r="J333" s="158"/>
      <c r="K333" s="158"/>
      <c r="L333" s="158"/>
      <c r="M333" s="158"/>
      <c r="N333" s="158"/>
      <c r="O333" s="158"/>
      <c r="P333" s="158"/>
      <c r="Q333" s="158"/>
      <c r="R333" s="158"/>
      <c r="S333" s="158"/>
      <c r="T333" s="158"/>
      <c r="U333" s="158"/>
      <c r="V333" s="158"/>
      <c r="W333" s="158"/>
      <c r="X333" s="158"/>
      <c r="Y333" s="158"/>
      <c r="Z333" s="158"/>
      <c r="AA333" s="158"/>
      <c r="AB333" s="158"/>
      <c r="AC333" s="158"/>
      <c r="AD333" s="158"/>
      <c r="AE333" s="158"/>
      <c r="AF333" s="158"/>
      <c r="AG333" s="158"/>
      <c r="AH333" s="158"/>
      <c r="AI333" s="158"/>
      <c r="AJ333" s="158"/>
      <c r="AK333" s="158"/>
      <c r="AL333" s="158"/>
      <c r="AM333" s="158"/>
      <c r="AN333" s="158"/>
      <c r="AO333" s="158"/>
      <c r="AP333" s="158"/>
      <c r="AQ333" s="158"/>
      <c r="AR333" s="158"/>
      <c r="AS333" s="158"/>
      <c r="AT333" s="158"/>
      <c r="AU333" s="158"/>
      <c r="AV333" s="158"/>
      <c r="AW333" s="158"/>
      <c r="AX333" s="158"/>
      <c r="AY333" s="158"/>
      <c r="AZ333" s="158"/>
      <c r="BA333" s="158"/>
      <c r="BB333" s="158"/>
      <c r="BC333" s="158"/>
      <c r="BD333" s="158"/>
      <c r="BE333" s="158"/>
      <c r="BF333" s="158"/>
      <c r="BG333" s="158"/>
      <c r="BH333" s="158"/>
      <c r="BI333" s="158"/>
      <c r="BJ333" s="158"/>
      <c r="BK333" s="158"/>
      <c r="BL333" s="158"/>
      <c r="BM333" s="158"/>
      <c r="BN333" s="158"/>
      <c r="BO333" s="158"/>
      <c r="BP333" s="158"/>
      <c r="BQ333" s="158"/>
      <c r="BR333" s="158"/>
      <c r="BS333" s="158"/>
      <c r="BT333" s="158"/>
      <c r="BU333" s="158"/>
      <c r="BV333" s="158"/>
      <c r="BW333" s="158"/>
      <c r="BX333" s="158"/>
      <c r="BY333" s="158"/>
      <c r="BZ333" s="158"/>
      <c r="CA333" s="158"/>
      <c r="CB333" s="158"/>
      <c r="CC333" s="158"/>
      <c r="CD333" s="158"/>
      <c r="CE333" s="158"/>
      <c r="CF333" s="158"/>
      <c r="CG333" s="158"/>
      <c r="CH333" s="158"/>
      <c r="CI333" s="158"/>
      <c r="CJ333" s="158"/>
      <c r="CK333" s="158"/>
      <c r="CL333" s="158"/>
      <c r="CM333" s="158"/>
      <c r="CN333" s="158"/>
      <c r="CO333" s="158"/>
      <c r="CP333" s="158"/>
      <c r="CQ333" s="158"/>
    </row>
    <row r="334" spans="1:95" ht="15" customHeight="1" outlineLevel="1" x14ac:dyDescent="0.3">
      <c r="A334" s="158"/>
      <c r="B334" s="158" t="s">
        <v>16633</v>
      </c>
      <c r="C334" s="158"/>
      <c r="D334" s="158"/>
      <c r="E334" s="158"/>
      <c r="F334" s="158"/>
      <c r="G334" s="158"/>
      <c r="H334" s="158"/>
      <c r="I334" s="158"/>
      <c r="J334" s="158"/>
      <c r="K334" s="158"/>
      <c r="L334" s="158"/>
      <c r="M334" s="158"/>
      <c r="N334" s="158"/>
      <c r="O334" s="158"/>
      <c r="P334" s="158"/>
      <c r="Q334" s="158"/>
      <c r="R334" s="158"/>
      <c r="S334" s="158"/>
      <c r="T334" s="158"/>
      <c r="U334" s="158"/>
      <c r="V334" s="158"/>
      <c r="W334" s="158"/>
      <c r="X334" s="158"/>
      <c r="Y334" s="158"/>
      <c r="Z334" s="158"/>
      <c r="AA334" s="158"/>
      <c r="AB334" s="158"/>
      <c r="AC334" s="158"/>
      <c r="AD334" s="158"/>
      <c r="AE334" s="158"/>
      <c r="AF334" s="158"/>
      <c r="AG334" s="158"/>
      <c r="AH334" s="158"/>
      <c r="AI334" s="158"/>
      <c r="AJ334" s="158"/>
      <c r="AK334" s="158"/>
      <c r="AL334" s="158"/>
      <c r="AM334" s="158"/>
      <c r="AN334" s="158"/>
      <c r="AO334" s="158"/>
      <c r="AP334" s="158"/>
      <c r="AQ334" s="158"/>
      <c r="AR334" s="158"/>
      <c r="AS334" s="158"/>
      <c r="AT334" s="158"/>
      <c r="AU334" s="158"/>
      <c r="AV334" s="158"/>
      <c r="AW334" s="158"/>
      <c r="AX334" s="158"/>
      <c r="AY334" s="158"/>
      <c r="AZ334" s="158"/>
      <c r="BA334" s="158"/>
      <c r="BB334" s="158"/>
      <c r="BC334" s="158"/>
      <c r="BD334" s="158"/>
      <c r="BE334" s="158"/>
      <c r="BF334" s="158"/>
      <c r="BG334" s="158"/>
      <c r="BH334" s="158"/>
      <c r="BI334" s="158"/>
      <c r="BJ334" s="158"/>
      <c r="BK334" s="158"/>
      <c r="BL334" s="158"/>
      <c r="BM334" s="158"/>
      <c r="BN334" s="158"/>
      <c r="BO334" s="158"/>
      <c r="BP334" s="158"/>
      <c r="BQ334" s="158"/>
      <c r="BR334" s="158"/>
      <c r="BS334" s="158"/>
      <c r="BT334" s="158"/>
      <c r="BU334" s="158"/>
      <c r="BV334" s="158"/>
      <c r="BW334" s="158"/>
      <c r="BX334" s="158"/>
      <c r="BY334" s="158"/>
      <c r="BZ334" s="158"/>
      <c r="CA334" s="158"/>
      <c r="CB334" s="158"/>
      <c r="CC334" s="158"/>
      <c r="CD334" s="158"/>
      <c r="CE334" s="158"/>
      <c r="CF334" s="158"/>
      <c r="CG334" s="158"/>
      <c r="CH334" s="158"/>
      <c r="CI334" s="158"/>
      <c r="CJ334" s="158"/>
      <c r="CK334" s="158"/>
      <c r="CL334" s="158"/>
      <c r="CM334" s="158"/>
      <c r="CN334" s="158"/>
      <c r="CO334" s="158"/>
      <c r="CP334" s="158"/>
      <c r="CQ334" s="158"/>
    </row>
    <row r="335" spans="1:95" ht="15" customHeight="1" outlineLevel="1" x14ac:dyDescent="0.3">
      <c r="A335" s="158"/>
      <c r="B335" s="158"/>
      <c r="C335" s="158"/>
      <c r="D335" s="158"/>
      <c r="E335" s="158"/>
      <c r="F335" s="158"/>
      <c r="G335" s="158"/>
      <c r="H335" s="158"/>
      <c r="I335" s="158"/>
      <c r="J335" s="158"/>
      <c r="K335" s="158"/>
      <c r="L335" s="158"/>
      <c r="M335" s="158"/>
      <c r="N335" s="158"/>
      <c r="O335" s="158"/>
      <c r="P335" s="158"/>
      <c r="Q335" s="158"/>
      <c r="R335" s="158"/>
      <c r="S335" s="158"/>
      <c r="T335" s="158"/>
      <c r="U335" s="158"/>
      <c r="V335" s="158"/>
      <c r="W335" s="158"/>
      <c r="X335" s="158"/>
      <c r="Y335" s="158"/>
      <c r="Z335" s="158"/>
      <c r="AA335" s="158"/>
      <c r="AB335" s="158"/>
      <c r="AC335" s="158"/>
      <c r="AD335" s="158"/>
      <c r="AE335" s="158"/>
      <c r="AF335" s="158"/>
      <c r="AG335" s="158"/>
      <c r="AH335" s="158"/>
      <c r="AI335" s="158"/>
      <c r="AJ335" s="158"/>
      <c r="AK335" s="158"/>
      <c r="AL335" s="158"/>
      <c r="AM335" s="158"/>
      <c r="AN335" s="158"/>
      <c r="AO335" s="158"/>
      <c r="AP335" s="158"/>
      <c r="AQ335" s="158"/>
      <c r="AR335" s="158"/>
      <c r="AS335" s="158"/>
      <c r="AT335" s="158"/>
      <c r="AU335" s="158"/>
      <c r="AV335" s="158"/>
      <c r="AW335" s="158"/>
      <c r="AX335" s="158"/>
      <c r="AY335" s="158"/>
      <c r="AZ335" s="158"/>
      <c r="BA335" s="158"/>
      <c r="BB335" s="158"/>
      <c r="BC335" s="158"/>
      <c r="BD335" s="158"/>
      <c r="BE335" s="158"/>
      <c r="BF335" s="158"/>
      <c r="BG335" s="158"/>
      <c r="BH335" s="158"/>
      <c r="BI335" s="158"/>
      <c r="BJ335" s="158"/>
      <c r="BK335" s="158"/>
      <c r="BL335" s="158"/>
      <c r="BM335" s="158"/>
      <c r="BN335" s="158"/>
      <c r="BO335" s="158"/>
      <c r="BP335" s="158"/>
      <c r="BQ335" s="158"/>
      <c r="BR335" s="158"/>
      <c r="BS335" s="158"/>
      <c r="BT335" s="158"/>
      <c r="BU335" s="158"/>
      <c r="BV335" s="158"/>
      <c r="BW335" s="158"/>
      <c r="BX335" s="158"/>
      <c r="BY335" s="158"/>
      <c r="BZ335" s="158"/>
      <c r="CA335" s="158"/>
      <c r="CB335" s="158"/>
      <c r="CC335" s="158"/>
      <c r="CD335" s="158"/>
      <c r="CE335" s="158"/>
      <c r="CF335" s="158"/>
      <c r="CG335" s="158"/>
      <c r="CH335" s="158"/>
      <c r="CI335" s="158"/>
      <c r="CJ335" s="158"/>
      <c r="CK335" s="158"/>
      <c r="CL335" s="158"/>
      <c r="CM335" s="158"/>
      <c r="CN335" s="158"/>
      <c r="CO335" s="158"/>
      <c r="CP335" s="158"/>
      <c r="CQ335" s="158"/>
    </row>
    <row r="336" spans="1:95" ht="15" customHeight="1" outlineLevel="1" x14ac:dyDescent="0.35">
      <c r="A336" s="158"/>
      <c r="B336" s="158" t="s">
        <v>16624</v>
      </c>
      <c r="C336" s="120">
        <f>NOx_concentration_secondary_PM2.5_impacts_low_value_in</f>
        <v>2554.1352826354537</v>
      </c>
      <c r="D336" s="79" t="s">
        <v>16634</v>
      </c>
      <c r="E336" s="158"/>
      <c r="F336" s="158"/>
      <c r="G336" s="158"/>
      <c r="H336" s="158"/>
      <c r="I336" s="158"/>
      <c r="J336" s="158"/>
      <c r="K336" s="158"/>
      <c r="L336" s="158"/>
      <c r="M336" s="158"/>
      <c r="N336" s="158"/>
      <c r="O336" s="158"/>
      <c r="P336" s="158"/>
      <c r="Q336" s="158"/>
      <c r="R336" s="158"/>
      <c r="S336" s="158"/>
      <c r="T336" s="158"/>
      <c r="U336" s="158"/>
      <c r="V336" s="158"/>
      <c r="W336" s="158"/>
      <c r="X336" s="158"/>
      <c r="Y336" s="158"/>
      <c r="Z336" s="158"/>
      <c r="AA336" s="158"/>
      <c r="AB336" s="158"/>
      <c r="AC336" s="158"/>
      <c r="AD336" s="158"/>
      <c r="AE336" s="158"/>
      <c r="AF336" s="158"/>
      <c r="AG336" s="158"/>
      <c r="AH336" s="158"/>
      <c r="AI336" s="158"/>
      <c r="AJ336" s="158"/>
      <c r="AK336" s="158"/>
      <c r="AL336" s="158"/>
      <c r="AM336" s="158"/>
      <c r="AN336" s="158"/>
      <c r="AO336" s="158"/>
      <c r="AP336" s="158"/>
      <c r="AQ336" s="158"/>
      <c r="AR336" s="158"/>
      <c r="AS336" s="158"/>
      <c r="AT336" s="158"/>
      <c r="AU336" s="158"/>
      <c r="AV336" s="158"/>
      <c r="AW336" s="158"/>
      <c r="AX336" s="158"/>
      <c r="AY336" s="158"/>
      <c r="AZ336" s="158"/>
      <c r="BA336" s="158"/>
      <c r="BB336" s="158"/>
      <c r="BC336" s="158"/>
      <c r="BD336" s="158"/>
      <c r="BE336" s="158"/>
      <c r="BF336" s="158"/>
      <c r="BG336" s="158"/>
      <c r="BH336" s="158"/>
      <c r="BI336" s="158"/>
      <c r="BJ336" s="158"/>
      <c r="BK336" s="158"/>
      <c r="BL336" s="158"/>
      <c r="BM336" s="158"/>
      <c r="BN336" s="158"/>
      <c r="BO336" s="158"/>
      <c r="BP336" s="158"/>
      <c r="BQ336" s="158"/>
      <c r="BR336" s="158"/>
      <c r="BS336" s="158"/>
      <c r="BT336" s="158"/>
      <c r="BU336" s="158"/>
      <c r="BV336" s="158"/>
      <c r="BW336" s="158"/>
      <c r="BX336" s="158"/>
      <c r="BY336" s="158"/>
      <c r="BZ336" s="158"/>
      <c r="CA336" s="158"/>
      <c r="CB336" s="158"/>
      <c r="CC336" s="158"/>
      <c r="CD336" s="158"/>
      <c r="CE336" s="158"/>
      <c r="CF336" s="158"/>
      <c r="CG336" s="158"/>
      <c r="CH336" s="158"/>
      <c r="CI336" s="158"/>
      <c r="CJ336" s="158"/>
      <c r="CK336" s="158"/>
      <c r="CL336" s="158"/>
      <c r="CM336" s="158"/>
      <c r="CN336" s="158"/>
      <c r="CO336" s="158"/>
      <c r="CP336" s="158"/>
      <c r="CQ336" s="158"/>
    </row>
    <row r="337" spans="1:95" ht="15" customHeight="1" outlineLevel="1" x14ac:dyDescent="0.35">
      <c r="A337" s="158"/>
      <c r="B337" s="158" t="s">
        <v>16626</v>
      </c>
      <c r="C337" s="120">
        <f>Nox_concentration_secondary_PM2.5_impacts_central_value_in</f>
        <v>2554.1352826354537</v>
      </c>
      <c r="D337" s="79" t="s">
        <v>16635</v>
      </c>
      <c r="E337" s="158"/>
      <c r="F337" s="158"/>
      <c r="G337" s="158"/>
      <c r="H337" s="158"/>
      <c r="I337" s="158"/>
      <c r="J337" s="158"/>
      <c r="K337" s="158"/>
      <c r="L337" s="158"/>
      <c r="M337" s="158"/>
      <c r="N337" s="158"/>
      <c r="O337" s="158"/>
      <c r="P337" s="158"/>
      <c r="Q337" s="158"/>
      <c r="R337" s="158"/>
      <c r="S337" s="158"/>
      <c r="T337" s="158"/>
      <c r="U337" s="158"/>
      <c r="V337" s="158"/>
      <c r="W337" s="158"/>
      <c r="X337" s="158"/>
      <c r="Y337" s="158"/>
      <c r="Z337" s="158"/>
      <c r="AA337" s="158"/>
      <c r="AB337" s="158"/>
      <c r="AC337" s="158"/>
      <c r="AD337" s="158"/>
      <c r="AE337" s="158"/>
      <c r="AF337" s="158"/>
      <c r="AG337" s="158"/>
      <c r="AH337" s="158"/>
      <c r="AI337" s="158"/>
      <c r="AJ337" s="158"/>
      <c r="AK337" s="158"/>
      <c r="AL337" s="158"/>
      <c r="AM337" s="158"/>
      <c r="AN337" s="158"/>
      <c r="AO337" s="158"/>
      <c r="AP337" s="158"/>
      <c r="AQ337" s="158"/>
      <c r="AR337" s="158"/>
      <c r="AS337" s="158"/>
      <c r="AT337" s="158"/>
      <c r="AU337" s="158"/>
      <c r="AV337" s="158"/>
      <c r="AW337" s="158"/>
      <c r="AX337" s="158"/>
      <c r="AY337" s="158"/>
      <c r="AZ337" s="158"/>
      <c r="BA337" s="158"/>
      <c r="BB337" s="158"/>
      <c r="BC337" s="158"/>
      <c r="BD337" s="158"/>
      <c r="BE337" s="158"/>
      <c r="BF337" s="158"/>
      <c r="BG337" s="158"/>
      <c r="BH337" s="158"/>
      <c r="BI337" s="158"/>
      <c r="BJ337" s="158"/>
      <c r="BK337" s="158"/>
      <c r="BL337" s="158"/>
      <c r="BM337" s="158"/>
      <c r="BN337" s="158"/>
      <c r="BO337" s="158"/>
      <c r="BP337" s="158"/>
      <c r="BQ337" s="158"/>
      <c r="BR337" s="158"/>
      <c r="BS337" s="158"/>
      <c r="BT337" s="158"/>
      <c r="BU337" s="158"/>
      <c r="BV337" s="158"/>
      <c r="BW337" s="158"/>
      <c r="BX337" s="158"/>
      <c r="BY337" s="158"/>
      <c r="BZ337" s="158"/>
      <c r="CA337" s="158"/>
      <c r="CB337" s="158"/>
      <c r="CC337" s="158"/>
      <c r="CD337" s="158"/>
      <c r="CE337" s="158"/>
      <c r="CF337" s="158"/>
      <c r="CG337" s="158"/>
      <c r="CH337" s="158"/>
      <c r="CI337" s="158"/>
      <c r="CJ337" s="158"/>
      <c r="CK337" s="158"/>
      <c r="CL337" s="158"/>
      <c r="CM337" s="158"/>
      <c r="CN337" s="158"/>
      <c r="CO337" s="158"/>
      <c r="CP337" s="158"/>
      <c r="CQ337" s="158"/>
    </row>
    <row r="338" spans="1:95" ht="15" customHeight="1" outlineLevel="1" x14ac:dyDescent="0.35">
      <c r="A338" s="158"/>
      <c r="B338" s="158" t="s">
        <v>16628</v>
      </c>
      <c r="C338" s="120">
        <f>NOx_concentration_secondary_PM2.5_impacts_high_value_in</f>
        <v>2554.1352826354537</v>
      </c>
      <c r="D338" s="79" t="s">
        <v>16636</v>
      </c>
      <c r="E338" s="158"/>
      <c r="F338" s="158"/>
      <c r="G338" s="158"/>
      <c r="H338" s="158"/>
      <c r="I338" s="158"/>
      <c r="J338" s="158"/>
      <c r="K338" s="158"/>
      <c r="L338" s="158"/>
      <c r="M338" s="158"/>
      <c r="N338" s="158"/>
      <c r="O338" s="158"/>
      <c r="P338" s="158"/>
      <c r="Q338" s="158"/>
      <c r="R338" s="158"/>
      <c r="S338" s="158"/>
      <c r="T338" s="158"/>
      <c r="U338" s="158"/>
      <c r="V338" s="158"/>
      <c r="W338" s="158"/>
      <c r="X338" s="158"/>
      <c r="Y338" s="158"/>
      <c r="Z338" s="158"/>
      <c r="AA338" s="158"/>
      <c r="AB338" s="158"/>
      <c r="AC338" s="158"/>
      <c r="AD338" s="158"/>
      <c r="AE338" s="158"/>
      <c r="AF338" s="158"/>
      <c r="AG338" s="158"/>
      <c r="AH338" s="158"/>
      <c r="AI338" s="158"/>
      <c r="AJ338" s="158"/>
      <c r="AK338" s="158"/>
      <c r="AL338" s="158"/>
      <c r="AM338" s="158"/>
      <c r="AN338" s="158"/>
      <c r="AO338" s="158"/>
      <c r="AP338" s="158"/>
      <c r="AQ338" s="158"/>
      <c r="AR338" s="158"/>
      <c r="AS338" s="158"/>
      <c r="AT338" s="158"/>
      <c r="AU338" s="158"/>
      <c r="AV338" s="158"/>
      <c r="AW338" s="158"/>
      <c r="AX338" s="158"/>
      <c r="AY338" s="158"/>
      <c r="AZ338" s="158"/>
      <c r="BA338" s="158"/>
      <c r="BB338" s="158"/>
      <c r="BC338" s="158"/>
      <c r="BD338" s="158"/>
      <c r="BE338" s="158"/>
      <c r="BF338" s="158"/>
      <c r="BG338" s="158"/>
      <c r="BH338" s="158"/>
      <c r="BI338" s="158"/>
      <c r="BJ338" s="158"/>
      <c r="BK338" s="158"/>
      <c r="BL338" s="158"/>
      <c r="BM338" s="158"/>
      <c r="BN338" s="158"/>
      <c r="BO338" s="158"/>
      <c r="BP338" s="158"/>
      <c r="BQ338" s="158"/>
      <c r="BR338" s="158"/>
      <c r="BS338" s="158"/>
      <c r="BT338" s="158"/>
      <c r="BU338" s="158"/>
      <c r="BV338" s="158"/>
      <c r="BW338" s="158"/>
      <c r="BX338" s="158"/>
      <c r="BY338" s="158"/>
      <c r="BZ338" s="158"/>
      <c r="CA338" s="158"/>
      <c r="CB338" s="158"/>
      <c r="CC338" s="158"/>
      <c r="CD338" s="158"/>
      <c r="CE338" s="158"/>
      <c r="CF338" s="158"/>
      <c r="CG338" s="158"/>
      <c r="CH338" s="158"/>
      <c r="CI338" s="158"/>
      <c r="CJ338" s="158"/>
      <c r="CK338" s="158"/>
      <c r="CL338" s="158"/>
      <c r="CM338" s="158"/>
      <c r="CN338" s="158"/>
      <c r="CO338" s="158"/>
      <c r="CP338" s="158"/>
      <c r="CQ338" s="158"/>
    </row>
    <row r="339" spans="1:95" ht="15" customHeight="1" outlineLevel="1" x14ac:dyDescent="0.35">
      <c r="A339" s="158"/>
      <c r="B339" s="158"/>
      <c r="C339" s="206"/>
      <c r="D339" s="79"/>
      <c r="E339" s="158"/>
      <c r="F339" s="158"/>
      <c r="G339" s="158"/>
      <c r="H339" s="158"/>
      <c r="I339" s="158"/>
      <c r="J339" s="158"/>
      <c r="K339" s="158"/>
      <c r="L339" s="158"/>
      <c r="M339" s="158"/>
      <c r="N339" s="158"/>
      <c r="O339" s="158"/>
      <c r="P339" s="158"/>
      <c r="Q339" s="158"/>
      <c r="R339" s="158"/>
      <c r="S339" s="158"/>
      <c r="T339" s="158"/>
      <c r="U339" s="158"/>
      <c r="V339" s="158"/>
      <c r="W339" s="158"/>
      <c r="X339" s="158"/>
      <c r="Y339" s="158"/>
      <c r="Z339" s="158"/>
      <c r="AA339" s="158"/>
      <c r="AB339" s="158"/>
      <c r="AC339" s="158"/>
      <c r="AD339" s="158"/>
      <c r="AE339" s="158"/>
      <c r="AF339" s="158"/>
      <c r="AG339" s="158"/>
      <c r="AH339" s="158"/>
      <c r="AI339" s="158"/>
      <c r="AJ339" s="158"/>
      <c r="AK339" s="158"/>
      <c r="AL339" s="158"/>
      <c r="AM339" s="158"/>
      <c r="AN339" s="158"/>
      <c r="AO339" s="158"/>
      <c r="AP339" s="158"/>
      <c r="AQ339" s="158"/>
      <c r="AR339" s="158"/>
      <c r="AS339" s="158"/>
      <c r="AT339" s="158"/>
      <c r="AU339" s="158"/>
      <c r="AV339" s="158"/>
      <c r="AW339" s="158"/>
      <c r="AX339" s="158"/>
      <c r="AY339" s="158"/>
      <c r="AZ339" s="158"/>
      <c r="BA339" s="158"/>
      <c r="BB339" s="158"/>
      <c r="BC339" s="158"/>
      <c r="BD339" s="158"/>
      <c r="BE339" s="158"/>
      <c r="BF339" s="158"/>
      <c r="BG339" s="158"/>
      <c r="BH339" s="158"/>
      <c r="BI339" s="158"/>
      <c r="BJ339" s="158"/>
      <c r="BK339" s="158"/>
      <c r="BL339" s="158"/>
      <c r="BM339" s="158"/>
      <c r="BN339" s="158"/>
      <c r="BO339" s="158"/>
      <c r="BP339" s="158"/>
      <c r="BQ339" s="158"/>
      <c r="BR339" s="158"/>
      <c r="BS339" s="158"/>
      <c r="BT339" s="158"/>
      <c r="BU339" s="158"/>
      <c r="BV339" s="158"/>
      <c r="BW339" s="158"/>
      <c r="BX339" s="158"/>
      <c r="BY339" s="158"/>
      <c r="BZ339" s="158"/>
      <c r="CA339" s="158"/>
      <c r="CB339" s="158"/>
      <c r="CC339" s="158"/>
      <c r="CD339" s="158"/>
      <c r="CE339" s="158"/>
      <c r="CF339" s="158"/>
      <c r="CG339" s="158"/>
      <c r="CH339" s="158"/>
      <c r="CI339" s="158"/>
      <c r="CJ339" s="158"/>
      <c r="CK339" s="158"/>
      <c r="CL339" s="158"/>
      <c r="CM339" s="158"/>
      <c r="CN339" s="158"/>
      <c r="CO339" s="158"/>
      <c r="CP339" s="158"/>
      <c r="CQ339" s="158"/>
    </row>
    <row r="340" spans="1:95" ht="15" customHeight="1" outlineLevel="1" x14ac:dyDescent="0.35">
      <c r="A340" s="158"/>
      <c r="B340" s="158" t="s">
        <v>16347</v>
      </c>
      <c r="C340" s="158"/>
      <c r="D340" s="181">
        <f t="shared" ref="D340:AI340" si="240">IF(D$322=1,Nox_concentration_secondary_PM2.5_impacts_low*((GDP_capita/GDP_capita_base_values))*(Price_adjustment),C340)</f>
        <v>0</v>
      </c>
      <c r="E340" s="181">
        <f t="shared" si="240"/>
        <v>0</v>
      </c>
      <c r="F340" s="181">
        <f t="shared" si="240"/>
        <v>0</v>
      </c>
      <c r="G340" s="181">
        <f t="shared" si="240"/>
        <v>0</v>
      </c>
      <c r="H340" s="181">
        <f t="shared" si="240"/>
        <v>0</v>
      </c>
      <c r="I340" s="181">
        <f t="shared" si="240"/>
        <v>0</v>
      </c>
      <c r="J340" s="181">
        <f t="shared" si="240"/>
        <v>0</v>
      </c>
      <c r="K340" s="181">
        <f t="shared" si="240"/>
        <v>0</v>
      </c>
      <c r="L340" s="181">
        <f t="shared" si="240"/>
        <v>0</v>
      </c>
      <c r="M340" s="181">
        <f t="shared" si="240"/>
        <v>0</v>
      </c>
      <c r="N340" s="181">
        <f t="shared" si="240"/>
        <v>0</v>
      </c>
      <c r="O340" s="181">
        <f t="shared" si="240"/>
        <v>0</v>
      </c>
      <c r="P340" s="181">
        <f t="shared" si="240"/>
        <v>0</v>
      </c>
      <c r="Q340" s="181">
        <f t="shared" si="240"/>
        <v>0</v>
      </c>
      <c r="R340" s="181">
        <f t="shared" si="240"/>
        <v>2553.7832518624741</v>
      </c>
      <c r="S340" s="181">
        <f t="shared" si="240"/>
        <v>2579.9234000000001</v>
      </c>
      <c r="T340" s="181">
        <f t="shared" si="240"/>
        <v>2599.8946780832848</v>
      </c>
      <c r="U340" s="181">
        <f t="shared" si="240"/>
        <v>2599.8946780832848</v>
      </c>
      <c r="V340" s="181">
        <f t="shared" si="240"/>
        <v>2599.8946780832848</v>
      </c>
      <c r="W340" s="181">
        <f t="shared" si="240"/>
        <v>2599.8946780832848</v>
      </c>
      <c r="X340" s="181">
        <f t="shared" si="240"/>
        <v>2599.8946780832848</v>
      </c>
      <c r="Y340" s="181">
        <f t="shared" si="240"/>
        <v>2599.8946780832848</v>
      </c>
      <c r="Z340" s="181">
        <f t="shared" si="240"/>
        <v>2599.8946780832848</v>
      </c>
      <c r="AA340" s="181">
        <f t="shared" si="240"/>
        <v>2599.8946780832848</v>
      </c>
      <c r="AB340" s="181">
        <f t="shared" si="240"/>
        <v>2599.8946780832848</v>
      </c>
      <c r="AC340" s="181">
        <f t="shared" si="240"/>
        <v>2599.8946780832848</v>
      </c>
      <c r="AD340" s="181">
        <f t="shared" si="240"/>
        <v>2599.8946780832848</v>
      </c>
      <c r="AE340" s="181">
        <f t="shared" si="240"/>
        <v>2599.8946780832848</v>
      </c>
      <c r="AF340" s="181">
        <f t="shared" si="240"/>
        <v>2599.8946780832848</v>
      </c>
      <c r="AG340" s="181">
        <f t="shared" si="240"/>
        <v>2599.8946780832848</v>
      </c>
      <c r="AH340" s="181">
        <f t="shared" si="240"/>
        <v>2599.8946780832848</v>
      </c>
      <c r="AI340" s="181">
        <f t="shared" si="240"/>
        <v>2599.8946780832848</v>
      </c>
      <c r="AJ340" s="181">
        <f t="shared" ref="AJ340:BO340" si="241">IF(AJ$322=1,Nox_concentration_secondary_PM2.5_impacts_low*((GDP_capita/GDP_capita_base_values))*(Price_adjustment),AI340)</f>
        <v>2599.8946780832848</v>
      </c>
      <c r="AK340" s="181">
        <f t="shared" si="241"/>
        <v>2599.8946780832848</v>
      </c>
      <c r="AL340" s="181">
        <f t="shared" si="241"/>
        <v>2599.8946780832848</v>
      </c>
      <c r="AM340" s="181">
        <f t="shared" si="241"/>
        <v>2599.8946780832848</v>
      </c>
      <c r="AN340" s="181">
        <f t="shared" si="241"/>
        <v>2599.8946780832848</v>
      </c>
      <c r="AO340" s="181">
        <f t="shared" si="241"/>
        <v>2599.8946780832848</v>
      </c>
      <c r="AP340" s="181">
        <f t="shared" si="241"/>
        <v>2599.8946780832848</v>
      </c>
      <c r="AQ340" s="181">
        <f t="shared" si="241"/>
        <v>2599.8946780832848</v>
      </c>
      <c r="AR340" s="181">
        <f t="shared" si="241"/>
        <v>2599.8946780832848</v>
      </c>
      <c r="AS340" s="181">
        <f t="shared" si="241"/>
        <v>2599.8946780832848</v>
      </c>
      <c r="AT340" s="181">
        <f t="shared" si="241"/>
        <v>2599.8946780832848</v>
      </c>
      <c r="AU340" s="181">
        <f t="shared" si="241"/>
        <v>2599.8946780832848</v>
      </c>
      <c r="AV340" s="181">
        <f t="shared" si="241"/>
        <v>2599.8946780832848</v>
      </c>
      <c r="AW340" s="181">
        <f t="shared" si="241"/>
        <v>2599.8946780832848</v>
      </c>
      <c r="AX340" s="181">
        <f t="shared" si="241"/>
        <v>2599.8946780832848</v>
      </c>
      <c r="AY340" s="181">
        <f t="shared" si="241"/>
        <v>2599.8946780832848</v>
      </c>
      <c r="AZ340" s="181">
        <f t="shared" si="241"/>
        <v>2599.8946780832848</v>
      </c>
      <c r="BA340" s="181">
        <f t="shared" si="241"/>
        <v>2599.8946780832848</v>
      </c>
      <c r="BB340" s="181">
        <f t="shared" si="241"/>
        <v>2599.8946780832848</v>
      </c>
      <c r="BC340" s="181">
        <f t="shared" si="241"/>
        <v>2599.8946780832848</v>
      </c>
      <c r="BD340" s="181">
        <f t="shared" si="241"/>
        <v>2599.8946780832848</v>
      </c>
      <c r="BE340" s="181">
        <f t="shared" si="241"/>
        <v>2599.8946780832848</v>
      </c>
      <c r="BF340" s="181">
        <f t="shared" si="241"/>
        <v>2599.8946780832848</v>
      </c>
      <c r="BG340" s="181">
        <f t="shared" si="241"/>
        <v>2599.8946780832848</v>
      </c>
      <c r="BH340" s="181">
        <f t="shared" si="241"/>
        <v>2599.8946780832848</v>
      </c>
      <c r="BI340" s="181">
        <f t="shared" si="241"/>
        <v>2599.8946780832848</v>
      </c>
      <c r="BJ340" s="181">
        <f t="shared" si="241"/>
        <v>2599.8946780832848</v>
      </c>
      <c r="BK340" s="181">
        <f t="shared" si="241"/>
        <v>2599.8946780832848</v>
      </c>
      <c r="BL340" s="181">
        <f t="shared" si="241"/>
        <v>2599.8946780832848</v>
      </c>
      <c r="BM340" s="181">
        <f t="shared" si="241"/>
        <v>2599.8946780832848</v>
      </c>
      <c r="BN340" s="181">
        <f t="shared" si="241"/>
        <v>2599.8946780832848</v>
      </c>
      <c r="BO340" s="181">
        <f t="shared" si="241"/>
        <v>2599.8946780832848</v>
      </c>
      <c r="BP340" s="181">
        <f t="shared" ref="BP340:CP340" si="242">IF(BP$322=1,Nox_concentration_secondary_PM2.5_impacts_low*((GDP_capita/GDP_capita_base_values))*(Price_adjustment),BO340)</f>
        <v>2599.8946780832848</v>
      </c>
      <c r="BQ340" s="181">
        <f t="shared" si="242"/>
        <v>2599.8946780832848</v>
      </c>
      <c r="BR340" s="181">
        <f t="shared" si="242"/>
        <v>2599.8946780832848</v>
      </c>
      <c r="BS340" s="181">
        <f t="shared" si="242"/>
        <v>2599.8946780832848</v>
      </c>
      <c r="BT340" s="181">
        <f t="shared" si="242"/>
        <v>2599.8946780832848</v>
      </c>
      <c r="BU340" s="181">
        <f t="shared" si="242"/>
        <v>2599.8946780832848</v>
      </c>
      <c r="BV340" s="181">
        <f t="shared" si="242"/>
        <v>2599.8946780832848</v>
      </c>
      <c r="BW340" s="181">
        <f t="shared" si="242"/>
        <v>2599.8946780832848</v>
      </c>
      <c r="BX340" s="181">
        <f t="shared" si="242"/>
        <v>2599.8946780832848</v>
      </c>
      <c r="BY340" s="181">
        <f t="shared" si="242"/>
        <v>2599.8946780832848</v>
      </c>
      <c r="BZ340" s="181">
        <f t="shared" si="242"/>
        <v>2599.8946780832848</v>
      </c>
      <c r="CA340" s="181">
        <f t="shared" si="242"/>
        <v>2599.8946780832848</v>
      </c>
      <c r="CB340" s="181">
        <f t="shared" si="242"/>
        <v>2599.8946780832848</v>
      </c>
      <c r="CC340" s="181">
        <f t="shared" si="242"/>
        <v>2599.8946780832848</v>
      </c>
      <c r="CD340" s="181">
        <f t="shared" si="242"/>
        <v>2599.8946780832848</v>
      </c>
      <c r="CE340" s="181">
        <f t="shared" si="242"/>
        <v>2599.8946780832848</v>
      </c>
      <c r="CF340" s="181">
        <f t="shared" si="242"/>
        <v>2599.8946780832848</v>
      </c>
      <c r="CG340" s="181">
        <f t="shared" si="242"/>
        <v>2599.8946780832848</v>
      </c>
      <c r="CH340" s="181">
        <f t="shared" si="242"/>
        <v>2599.8946780832848</v>
      </c>
      <c r="CI340" s="181">
        <f t="shared" si="242"/>
        <v>2599.8946780832848</v>
      </c>
      <c r="CJ340" s="181">
        <f t="shared" si="242"/>
        <v>2599.8946780832848</v>
      </c>
      <c r="CK340" s="181">
        <f t="shared" si="242"/>
        <v>2599.8946780832848</v>
      </c>
      <c r="CL340" s="181">
        <f t="shared" si="242"/>
        <v>2599.8946780832848</v>
      </c>
      <c r="CM340" s="181">
        <f t="shared" si="242"/>
        <v>2599.8946780832848</v>
      </c>
      <c r="CN340" s="181">
        <f t="shared" si="242"/>
        <v>2599.8946780832848</v>
      </c>
      <c r="CO340" s="181">
        <f t="shared" si="242"/>
        <v>2599.8946780832848</v>
      </c>
      <c r="CP340" s="181">
        <f t="shared" si="242"/>
        <v>2599.8946780832848</v>
      </c>
      <c r="CQ340" s="79" t="s">
        <v>16637</v>
      </c>
    </row>
    <row r="341" spans="1:95" ht="15" customHeight="1" outlineLevel="1" x14ac:dyDescent="0.35">
      <c r="A341" s="158"/>
      <c r="B341" s="158" t="s">
        <v>16346</v>
      </c>
      <c r="C341" s="158"/>
      <c r="D341" s="181">
        <f t="shared" ref="D341:AI341" si="243">IF(D$322=1,Nox_concentration_secondary_PM2.5_impacts_central*((GDP_capita/GDP_capita_base_values))*(Price_adjustment),C341)</f>
        <v>0</v>
      </c>
      <c r="E341" s="181">
        <f t="shared" si="243"/>
        <v>0</v>
      </c>
      <c r="F341" s="181">
        <f t="shared" si="243"/>
        <v>0</v>
      </c>
      <c r="G341" s="181">
        <f t="shared" si="243"/>
        <v>0</v>
      </c>
      <c r="H341" s="181">
        <f t="shared" si="243"/>
        <v>0</v>
      </c>
      <c r="I341" s="181">
        <f t="shared" si="243"/>
        <v>0</v>
      </c>
      <c r="J341" s="181">
        <f t="shared" si="243"/>
        <v>0</v>
      </c>
      <c r="K341" s="181">
        <f t="shared" si="243"/>
        <v>0</v>
      </c>
      <c r="L341" s="181">
        <f t="shared" si="243"/>
        <v>0</v>
      </c>
      <c r="M341" s="181">
        <f t="shared" si="243"/>
        <v>0</v>
      </c>
      <c r="N341" s="181">
        <f t="shared" si="243"/>
        <v>0</v>
      </c>
      <c r="O341" s="181">
        <f t="shared" si="243"/>
        <v>0</v>
      </c>
      <c r="P341" s="181">
        <f t="shared" si="243"/>
        <v>0</v>
      </c>
      <c r="Q341" s="181">
        <f t="shared" si="243"/>
        <v>0</v>
      </c>
      <c r="R341" s="181">
        <f t="shared" si="243"/>
        <v>2553.7832518624741</v>
      </c>
      <c r="S341" s="181">
        <f t="shared" si="243"/>
        <v>2579.9234000000001</v>
      </c>
      <c r="T341" s="181">
        <f t="shared" si="243"/>
        <v>2599.8946780832848</v>
      </c>
      <c r="U341" s="181">
        <f t="shared" si="243"/>
        <v>2599.8946780832848</v>
      </c>
      <c r="V341" s="181">
        <f t="shared" si="243"/>
        <v>2599.8946780832848</v>
      </c>
      <c r="W341" s="181">
        <f t="shared" si="243"/>
        <v>2599.8946780832848</v>
      </c>
      <c r="X341" s="181">
        <f t="shared" si="243"/>
        <v>2599.8946780832848</v>
      </c>
      <c r="Y341" s="181">
        <f t="shared" si="243"/>
        <v>2599.8946780832848</v>
      </c>
      <c r="Z341" s="181">
        <f t="shared" si="243"/>
        <v>2599.8946780832848</v>
      </c>
      <c r="AA341" s="181">
        <f t="shared" si="243"/>
        <v>2599.8946780832848</v>
      </c>
      <c r="AB341" s="181">
        <f t="shared" si="243"/>
        <v>2599.8946780832848</v>
      </c>
      <c r="AC341" s="181">
        <f t="shared" si="243"/>
        <v>2599.8946780832848</v>
      </c>
      <c r="AD341" s="181">
        <f t="shared" si="243"/>
        <v>2599.8946780832848</v>
      </c>
      <c r="AE341" s="181">
        <f t="shared" si="243"/>
        <v>2599.8946780832848</v>
      </c>
      <c r="AF341" s="181">
        <f t="shared" si="243"/>
        <v>2599.8946780832848</v>
      </c>
      <c r="AG341" s="181">
        <f t="shared" si="243"/>
        <v>2599.8946780832848</v>
      </c>
      <c r="AH341" s="181">
        <f t="shared" si="243"/>
        <v>2599.8946780832848</v>
      </c>
      <c r="AI341" s="181">
        <f t="shared" si="243"/>
        <v>2599.8946780832848</v>
      </c>
      <c r="AJ341" s="181">
        <f t="shared" ref="AJ341:BO341" si="244">IF(AJ$322=1,Nox_concentration_secondary_PM2.5_impacts_central*((GDP_capita/GDP_capita_base_values))*(Price_adjustment),AI341)</f>
        <v>2599.8946780832848</v>
      </c>
      <c r="AK341" s="181">
        <f t="shared" si="244"/>
        <v>2599.8946780832848</v>
      </c>
      <c r="AL341" s="181">
        <f t="shared" si="244"/>
        <v>2599.8946780832848</v>
      </c>
      <c r="AM341" s="181">
        <f t="shared" si="244"/>
        <v>2599.8946780832848</v>
      </c>
      <c r="AN341" s="181">
        <f t="shared" si="244"/>
        <v>2599.8946780832848</v>
      </c>
      <c r="AO341" s="181">
        <f t="shared" si="244"/>
        <v>2599.8946780832848</v>
      </c>
      <c r="AP341" s="181">
        <f t="shared" si="244"/>
        <v>2599.8946780832848</v>
      </c>
      <c r="AQ341" s="181">
        <f t="shared" si="244"/>
        <v>2599.8946780832848</v>
      </c>
      <c r="AR341" s="181">
        <f t="shared" si="244"/>
        <v>2599.8946780832848</v>
      </c>
      <c r="AS341" s="181">
        <f t="shared" si="244"/>
        <v>2599.8946780832848</v>
      </c>
      <c r="AT341" s="181">
        <f t="shared" si="244"/>
        <v>2599.8946780832848</v>
      </c>
      <c r="AU341" s="181">
        <f t="shared" si="244"/>
        <v>2599.8946780832848</v>
      </c>
      <c r="AV341" s="181">
        <f t="shared" si="244"/>
        <v>2599.8946780832848</v>
      </c>
      <c r="AW341" s="181">
        <f t="shared" si="244"/>
        <v>2599.8946780832848</v>
      </c>
      <c r="AX341" s="181">
        <f t="shared" si="244"/>
        <v>2599.8946780832848</v>
      </c>
      <c r="AY341" s="181">
        <f t="shared" si="244"/>
        <v>2599.8946780832848</v>
      </c>
      <c r="AZ341" s="181">
        <f t="shared" si="244"/>
        <v>2599.8946780832848</v>
      </c>
      <c r="BA341" s="181">
        <f t="shared" si="244"/>
        <v>2599.8946780832848</v>
      </c>
      <c r="BB341" s="181">
        <f t="shared" si="244"/>
        <v>2599.8946780832848</v>
      </c>
      <c r="BC341" s="181">
        <f t="shared" si="244"/>
        <v>2599.8946780832848</v>
      </c>
      <c r="BD341" s="181">
        <f t="shared" si="244"/>
        <v>2599.8946780832848</v>
      </c>
      <c r="BE341" s="181">
        <f t="shared" si="244"/>
        <v>2599.8946780832848</v>
      </c>
      <c r="BF341" s="181">
        <f t="shared" si="244"/>
        <v>2599.8946780832848</v>
      </c>
      <c r="BG341" s="181">
        <f t="shared" si="244"/>
        <v>2599.8946780832848</v>
      </c>
      <c r="BH341" s="181">
        <f t="shared" si="244"/>
        <v>2599.8946780832848</v>
      </c>
      <c r="BI341" s="181">
        <f t="shared" si="244"/>
        <v>2599.8946780832848</v>
      </c>
      <c r="BJ341" s="181">
        <f t="shared" si="244"/>
        <v>2599.8946780832848</v>
      </c>
      <c r="BK341" s="181">
        <f t="shared" si="244"/>
        <v>2599.8946780832848</v>
      </c>
      <c r="BL341" s="181">
        <f t="shared" si="244"/>
        <v>2599.8946780832848</v>
      </c>
      <c r="BM341" s="181">
        <f t="shared" si="244"/>
        <v>2599.8946780832848</v>
      </c>
      <c r="BN341" s="181">
        <f t="shared" si="244"/>
        <v>2599.8946780832848</v>
      </c>
      <c r="BO341" s="181">
        <f t="shared" si="244"/>
        <v>2599.8946780832848</v>
      </c>
      <c r="BP341" s="181">
        <f t="shared" ref="BP341:CP341" si="245">IF(BP$322=1,Nox_concentration_secondary_PM2.5_impacts_central*((GDP_capita/GDP_capita_base_values))*(Price_adjustment),BO341)</f>
        <v>2599.8946780832848</v>
      </c>
      <c r="BQ341" s="181">
        <f t="shared" si="245"/>
        <v>2599.8946780832848</v>
      </c>
      <c r="BR341" s="181">
        <f t="shared" si="245"/>
        <v>2599.8946780832848</v>
      </c>
      <c r="BS341" s="181">
        <f t="shared" si="245"/>
        <v>2599.8946780832848</v>
      </c>
      <c r="BT341" s="181">
        <f t="shared" si="245"/>
        <v>2599.8946780832848</v>
      </c>
      <c r="BU341" s="181">
        <f t="shared" si="245"/>
        <v>2599.8946780832848</v>
      </c>
      <c r="BV341" s="181">
        <f t="shared" si="245"/>
        <v>2599.8946780832848</v>
      </c>
      <c r="BW341" s="181">
        <f t="shared" si="245"/>
        <v>2599.8946780832848</v>
      </c>
      <c r="BX341" s="181">
        <f t="shared" si="245"/>
        <v>2599.8946780832848</v>
      </c>
      <c r="BY341" s="181">
        <f t="shared" si="245"/>
        <v>2599.8946780832848</v>
      </c>
      <c r="BZ341" s="181">
        <f t="shared" si="245"/>
        <v>2599.8946780832848</v>
      </c>
      <c r="CA341" s="181">
        <f t="shared" si="245"/>
        <v>2599.8946780832848</v>
      </c>
      <c r="CB341" s="181">
        <f t="shared" si="245"/>
        <v>2599.8946780832848</v>
      </c>
      <c r="CC341" s="181">
        <f t="shared" si="245"/>
        <v>2599.8946780832848</v>
      </c>
      <c r="CD341" s="181">
        <f t="shared" si="245"/>
        <v>2599.8946780832848</v>
      </c>
      <c r="CE341" s="181">
        <f t="shared" si="245"/>
        <v>2599.8946780832848</v>
      </c>
      <c r="CF341" s="181">
        <f t="shared" si="245"/>
        <v>2599.8946780832848</v>
      </c>
      <c r="CG341" s="181">
        <f t="shared" si="245"/>
        <v>2599.8946780832848</v>
      </c>
      <c r="CH341" s="181">
        <f t="shared" si="245"/>
        <v>2599.8946780832848</v>
      </c>
      <c r="CI341" s="181">
        <f t="shared" si="245"/>
        <v>2599.8946780832848</v>
      </c>
      <c r="CJ341" s="181">
        <f t="shared" si="245"/>
        <v>2599.8946780832848</v>
      </c>
      <c r="CK341" s="181">
        <f t="shared" si="245"/>
        <v>2599.8946780832848</v>
      </c>
      <c r="CL341" s="181">
        <f t="shared" si="245"/>
        <v>2599.8946780832848</v>
      </c>
      <c r="CM341" s="181">
        <f t="shared" si="245"/>
        <v>2599.8946780832848</v>
      </c>
      <c r="CN341" s="181">
        <f t="shared" si="245"/>
        <v>2599.8946780832848</v>
      </c>
      <c r="CO341" s="181">
        <f t="shared" si="245"/>
        <v>2599.8946780832848</v>
      </c>
      <c r="CP341" s="181">
        <f t="shared" si="245"/>
        <v>2599.8946780832848</v>
      </c>
      <c r="CQ341" s="79" t="s">
        <v>16638</v>
      </c>
    </row>
    <row r="342" spans="1:95" ht="15" customHeight="1" outlineLevel="1" x14ac:dyDescent="0.35">
      <c r="A342" s="158"/>
      <c r="B342" s="158" t="s">
        <v>16348</v>
      </c>
      <c r="C342" s="158"/>
      <c r="D342" s="181">
        <f t="shared" ref="D342:AI342" si="246">IF(D$322=1,_xlfn.SINGLE(Nox_concentration_secondary_PM2.5_impacts_high)*((_xlfn.SINGLE(GDP_capita)/GDP_capita_base_values))*(Price_adjustment),C342)</f>
        <v>0</v>
      </c>
      <c r="E342" s="181">
        <f t="shared" si="246"/>
        <v>0</v>
      </c>
      <c r="F342" s="181">
        <f t="shared" si="246"/>
        <v>0</v>
      </c>
      <c r="G342" s="181">
        <f t="shared" si="246"/>
        <v>0</v>
      </c>
      <c r="H342" s="181">
        <f t="shared" si="246"/>
        <v>0</v>
      </c>
      <c r="I342" s="181">
        <f t="shared" si="246"/>
        <v>0</v>
      </c>
      <c r="J342" s="181">
        <f t="shared" si="246"/>
        <v>0</v>
      </c>
      <c r="K342" s="181">
        <f t="shared" si="246"/>
        <v>0</v>
      </c>
      <c r="L342" s="181">
        <f t="shared" si="246"/>
        <v>0</v>
      </c>
      <c r="M342" s="181">
        <f t="shared" si="246"/>
        <v>0</v>
      </c>
      <c r="N342" s="181">
        <f t="shared" si="246"/>
        <v>0</v>
      </c>
      <c r="O342" s="181">
        <f t="shared" si="246"/>
        <v>0</v>
      </c>
      <c r="P342" s="181">
        <f t="shared" si="246"/>
        <v>0</v>
      </c>
      <c r="Q342" s="181">
        <f t="shared" si="246"/>
        <v>0</v>
      </c>
      <c r="R342" s="181">
        <f t="shared" si="246"/>
        <v>2553.7832518624741</v>
      </c>
      <c r="S342" s="181">
        <f t="shared" si="246"/>
        <v>2579.9234000000001</v>
      </c>
      <c r="T342" s="181">
        <f t="shared" si="246"/>
        <v>2599.8946780832848</v>
      </c>
      <c r="U342" s="181">
        <f t="shared" si="246"/>
        <v>2599.8946780832848</v>
      </c>
      <c r="V342" s="181">
        <f t="shared" si="246"/>
        <v>2599.8946780832848</v>
      </c>
      <c r="W342" s="181">
        <f t="shared" si="246"/>
        <v>2599.8946780832848</v>
      </c>
      <c r="X342" s="181">
        <f t="shared" si="246"/>
        <v>2599.8946780832848</v>
      </c>
      <c r="Y342" s="181">
        <f t="shared" si="246"/>
        <v>2599.8946780832848</v>
      </c>
      <c r="Z342" s="181">
        <f t="shared" si="246"/>
        <v>2599.8946780832848</v>
      </c>
      <c r="AA342" s="181">
        <f t="shared" si="246"/>
        <v>2599.8946780832848</v>
      </c>
      <c r="AB342" s="181">
        <f t="shared" si="246"/>
        <v>2599.8946780832848</v>
      </c>
      <c r="AC342" s="181">
        <f t="shared" si="246"/>
        <v>2599.8946780832848</v>
      </c>
      <c r="AD342" s="181">
        <f t="shared" si="246"/>
        <v>2599.8946780832848</v>
      </c>
      <c r="AE342" s="181">
        <f t="shared" si="246"/>
        <v>2599.8946780832848</v>
      </c>
      <c r="AF342" s="181">
        <f t="shared" si="246"/>
        <v>2599.8946780832848</v>
      </c>
      <c r="AG342" s="181">
        <f t="shared" si="246"/>
        <v>2599.8946780832848</v>
      </c>
      <c r="AH342" s="181">
        <f t="shared" si="246"/>
        <v>2599.8946780832848</v>
      </c>
      <c r="AI342" s="181">
        <f t="shared" si="246"/>
        <v>2599.8946780832848</v>
      </c>
      <c r="AJ342" s="181">
        <f t="shared" ref="AJ342:BO342" si="247">IF(AJ$322=1,_xlfn.SINGLE(Nox_concentration_secondary_PM2.5_impacts_high)*((_xlfn.SINGLE(GDP_capita)/GDP_capita_base_values))*(Price_adjustment),AI342)</f>
        <v>2599.8946780832848</v>
      </c>
      <c r="AK342" s="181">
        <f t="shared" si="247"/>
        <v>2599.8946780832848</v>
      </c>
      <c r="AL342" s="181">
        <f t="shared" si="247"/>
        <v>2599.8946780832848</v>
      </c>
      <c r="AM342" s="181">
        <f t="shared" si="247"/>
        <v>2599.8946780832848</v>
      </c>
      <c r="AN342" s="181">
        <f t="shared" si="247"/>
        <v>2599.8946780832848</v>
      </c>
      <c r="AO342" s="181">
        <f t="shared" si="247"/>
        <v>2599.8946780832848</v>
      </c>
      <c r="AP342" s="181">
        <f t="shared" si="247"/>
        <v>2599.8946780832848</v>
      </c>
      <c r="AQ342" s="181">
        <f t="shared" si="247"/>
        <v>2599.8946780832848</v>
      </c>
      <c r="AR342" s="181">
        <f t="shared" si="247"/>
        <v>2599.8946780832848</v>
      </c>
      <c r="AS342" s="181">
        <f t="shared" si="247"/>
        <v>2599.8946780832848</v>
      </c>
      <c r="AT342" s="181">
        <f t="shared" si="247"/>
        <v>2599.8946780832848</v>
      </c>
      <c r="AU342" s="181">
        <f t="shared" si="247"/>
        <v>2599.8946780832848</v>
      </c>
      <c r="AV342" s="181">
        <f t="shared" si="247"/>
        <v>2599.8946780832848</v>
      </c>
      <c r="AW342" s="181">
        <f t="shared" si="247"/>
        <v>2599.8946780832848</v>
      </c>
      <c r="AX342" s="181">
        <f t="shared" si="247"/>
        <v>2599.8946780832848</v>
      </c>
      <c r="AY342" s="181">
        <f t="shared" si="247"/>
        <v>2599.8946780832848</v>
      </c>
      <c r="AZ342" s="181">
        <f t="shared" si="247"/>
        <v>2599.8946780832848</v>
      </c>
      <c r="BA342" s="181">
        <f t="shared" si="247"/>
        <v>2599.8946780832848</v>
      </c>
      <c r="BB342" s="181">
        <f t="shared" si="247"/>
        <v>2599.8946780832848</v>
      </c>
      <c r="BC342" s="181">
        <f t="shared" si="247"/>
        <v>2599.8946780832848</v>
      </c>
      <c r="BD342" s="181">
        <f t="shared" si="247"/>
        <v>2599.8946780832848</v>
      </c>
      <c r="BE342" s="181">
        <f t="shared" si="247"/>
        <v>2599.8946780832848</v>
      </c>
      <c r="BF342" s="181">
        <f t="shared" si="247"/>
        <v>2599.8946780832848</v>
      </c>
      <c r="BG342" s="181">
        <f t="shared" si="247"/>
        <v>2599.8946780832848</v>
      </c>
      <c r="BH342" s="181">
        <f t="shared" si="247"/>
        <v>2599.8946780832848</v>
      </c>
      <c r="BI342" s="181">
        <f t="shared" si="247"/>
        <v>2599.8946780832848</v>
      </c>
      <c r="BJ342" s="181">
        <f t="shared" si="247"/>
        <v>2599.8946780832848</v>
      </c>
      <c r="BK342" s="181">
        <f t="shared" si="247"/>
        <v>2599.8946780832848</v>
      </c>
      <c r="BL342" s="181">
        <f t="shared" si="247"/>
        <v>2599.8946780832848</v>
      </c>
      <c r="BM342" s="181">
        <f t="shared" si="247"/>
        <v>2599.8946780832848</v>
      </c>
      <c r="BN342" s="181">
        <f t="shared" si="247"/>
        <v>2599.8946780832848</v>
      </c>
      <c r="BO342" s="181">
        <f t="shared" si="247"/>
        <v>2599.8946780832848</v>
      </c>
      <c r="BP342" s="181">
        <f t="shared" ref="BP342:CP342" si="248">IF(BP$322=1,_xlfn.SINGLE(Nox_concentration_secondary_PM2.5_impacts_high)*((_xlfn.SINGLE(GDP_capita)/GDP_capita_base_values))*(Price_adjustment),BO342)</f>
        <v>2599.8946780832848</v>
      </c>
      <c r="BQ342" s="181">
        <f t="shared" si="248"/>
        <v>2599.8946780832848</v>
      </c>
      <c r="BR342" s="181">
        <f t="shared" si="248"/>
        <v>2599.8946780832848</v>
      </c>
      <c r="BS342" s="181">
        <f t="shared" si="248"/>
        <v>2599.8946780832848</v>
      </c>
      <c r="BT342" s="181">
        <f t="shared" si="248"/>
        <v>2599.8946780832848</v>
      </c>
      <c r="BU342" s="181">
        <f t="shared" si="248"/>
        <v>2599.8946780832848</v>
      </c>
      <c r="BV342" s="181">
        <f t="shared" si="248"/>
        <v>2599.8946780832848</v>
      </c>
      <c r="BW342" s="181">
        <f t="shared" si="248"/>
        <v>2599.8946780832848</v>
      </c>
      <c r="BX342" s="181">
        <f t="shared" si="248"/>
        <v>2599.8946780832848</v>
      </c>
      <c r="BY342" s="181">
        <f t="shared" si="248"/>
        <v>2599.8946780832848</v>
      </c>
      <c r="BZ342" s="181">
        <f t="shared" si="248"/>
        <v>2599.8946780832848</v>
      </c>
      <c r="CA342" s="181">
        <f t="shared" si="248"/>
        <v>2599.8946780832848</v>
      </c>
      <c r="CB342" s="181">
        <f t="shared" si="248"/>
        <v>2599.8946780832848</v>
      </c>
      <c r="CC342" s="181">
        <f t="shared" si="248"/>
        <v>2599.8946780832848</v>
      </c>
      <c r="CD342" s="181">
        <f t="shared" si="248"/>
        <v>2599.8946780832848</v>
      </c>
      <c r="CE342" s="181">
        <f t="shared" si="248"/>
        <v>2599.8946780832848</v>
      </c>
      <c r="CF342" s="181">
        <f t="shared" si="248"/>
        <v>2599.8946780832848</v>
      </c>
      <c r="CG342" s="181">
        <f t="shared" si="248"/>
        <v>2599.8946780832848</v>
      </c>
      <c r="CH342" s="181">
        <f t="shared" si="248"/>
        <v>2599.8946780832848</v>
      </c>
      <c r="CI342" s="181">
        <f t="shared" si="248"/>
        <v>2599.8946780832848</v>
      </c>
      <c r="CJ342" s="181">
        <f t="shared" si="248"/>
        <v>2599.8946780832848</v>
      </c>
      <c r="CK342" s="181">
        <f t="shared" si="248"/>
        <v>2599.8946780832848</v>
      </c>
      <c r="CL342" s="181">
        <f t="shared" si="248"/>
        <v>2599.8946780832848</v>
      </c>
      <c r="CM342" s="181">
        <f t="shared" si="248"/>
        <v>2599.8946780832848</v>
      </c>
      <c r="CN342" s="181">
        <f t="shared" si="248"/>
        <v>2599.8946780832848</v>
      </c>
      <c r="CO342" s="181">
        <f t="shared" si="248"/>
        <v>2599.8946780832848</v>
      </c>
      <c r="CP342" s="181">
        <f t="shared" si="248"/>
        <v>2599.8946780832848</v>
      </c>
      <c r="CQ342" s="79" t="s">
        <v>16639</v>
      </c>
    </row>
    <row r="343" spans="1:95" ht="15" customHeight="1" outlineLevel="1" x14ac:dyDescent="0.35">
      <c r="A343" s="158"/>
      <c r="B343" s="158"/>
      <c r="C343" s="206"/>
      <c r="D343" s="79"/>
      <c r="E343" s="158"/>
      <c r="F343" s="158"/>
      <c r="G343" s="158"/>
      <c r="H343" s="158"/>
      <c r="I343" s="158"/>
      <c r="J343" s="158"/>
      <c r="K343" s="158"/>
      <c r="L343" s="158"/>
      <c r="M343" s="158"/>
      <c r="N343" s="158"/>
      <c r="O343" s="158"/>
      <c r="P343" s="158"/>
      <c r="Q343" s="158"/>
      <c r="R343" s="158"/>
      <c r="S343" s="158"/>
      <c r="T343" s="158"/>
      <c r="U343" s="158"/>
      <c r="V343" s="158"/>
      <c r="W343" s="158"/>
      <c r="X343" s="158"/>
      <c r="Y343" s="158"/>
      <c r="Z343" s="158"/>
      <c r="AA343" s="158"/>
      <c r="AB343" s="158"/>
      <c r="AC343" s="158"/>
      <c r="AD343" s="158"/>
      <c r="AE343" s="158"/>
      <c r="AF343" s="158"/>
      <c r="AG343" s="158"/>
      <c r="AH343" s="158"/>
      <c r="AI343" s="158"/>
      <c r="AJ343" s="158"/>
      <c r="AK343" s="158"/>
      <c r="AL343" s="158"/>
      <c r="AM343" s="158"/>
      <c r="AN343" s="158"/>
      <c r="AO343" s="158"/>
      <c r="AP343" s="158"/>
      <c r="AQ343" s="158"/>
      <c r="AR343" s="158"/>
      <c r="AS343" s="158"/>
      <c r="AT343" s="158"/>
      <c r="AU343" s="158"/>
      <c r="AV343" s="158"/>
      <c r="AW343" s="158"/>
      <c r="AX343" s="158"/>
      <c r="AY343" s="158"/>
      <c r="AZ343" s="158"/>
      <c r="BA343" s="158"/>
      <c r="BB343" s="158"/>
      <c r="BC343" s="158"/>
      <c r="BD343" s="158"/>
      <c r="BE343" s="158"/>
      <c r="BF343" s="158"/>
      <c r="BG343" s="158"/>
      <c r="BH343" s="158"/>
      <c r="BI343" s="158"/>
      <c r="BJ343" s="158"/>
      <c r="BK343" s="158"/>
      <c r="BL343" s="158"/>
      <c r="BM343" s="158"/>
      <c r="BN343" s="158"/>
      <c r="BO343" s="158"/>
      <c r="BP343" s="158"/>
      <c r="BQ343" s="158"/>
      <c r="BR343" s="158"/>
      <c r="BS343" s="158"/>
      <c r="BT343" s="158"/>
      <c r="BU343" s="158"/>
      <c r="BV343" s="158"/>
      <c r="BW343" s="158"/>
      <c r="BX343" s="158"/>
      <c r="BY343" s="158"/>
      <c r="BZ343" s="158"/>
      <c r="CA343" s="158"/>
      <c r="CB343" s="158"/>
      <c r="CC343" s="158"/>
      <c r="CD343" s="158"/>
      <c r="CE343" s="158"/>
      <c r="CF343" s="158"/>
      <c r="CG343" s="158"/>
      <c r="CH343" s="158"/>
      <c r="CI343" s="158"/>
      <c r="CJ343" s="158"/>
      <c r="CK343" s="158"/>
      <c r="CL343" s="158"/>
      <c r="CM343" s="158"/>
      <c r="CN343" s="158"/>
      <c r="CO343" s="158"/>
      <c r="CP343" s="158"/>
      <c r="CQ343" s="158"/>
    </row>
    <row r="344" spans="1:95" ht="15" customHeight="1" outlineLevel="1" x14ac:dyDescent="0.3">
      <c r="A344" s="158"/>
      <c r="B344" s="158" t="s">
        <v>16640</v>
      </c>
      <c r="C344" s="158"/>
      <c r="D344" s="158"/>
      <c r="E344" s="158"/>
      <c r="F344" s="158"/>
      <c r="G344" s="158"/>
      <c r="H344" s="158"/>
      <c r="I344" s="158"/>
      <c r="J344" s="158"/>
      <c r="K344" s="158"/>
      <c r="L344" s="158"/>
      <c r="M344" s="158"/>
      <c r="N344" s="158"/>
      <c r="O344" s="158"/>
      <c r="P344" s="158"/>
      <c r="Q344" s="158"/>
      <c r="R344" s="158"/>
      <c r="S344" s="158"/>
      <c r="T344" s="158"/>
      <c r="U344" s="158"/>
      <c r="V344" s="158"/>
      <c r="W344" s="158"/>
      <c r="X344" s="158"/>
      <c r="Y344" s="158"/>
      <c r="Z344" s="158"/>
      <c r="AA344" s="158"/>
      <c r="AB344" s="158"/>
      <c r="AC344" s="158"/>
      <c r="AD344" s="158"/>
      <c r="AE344" s="158"/>
      <c r="AF344" s="158"/>
      <c r="AG344" s="158"/>
      <c r="AH344" s="158"/>
      <c r="AI344" s="158"/>
      <c r="AJ344" s="158"/>
      <c r="AK344" s="158"/>
      <c r="AL344" s="158"/>
      <c r="AM344" s="158"/>
      <c r="AN344" s="158"/>
      <c r="AO344" s="158"/>
      <c r="AP344" s="158"/>
      <c r="AQ344" s="158"/>
      <c r="AR344" s="158"/>
      <c r="AS344" s="158"/>
      <c r="AT344" s="158"/>
      <c r="AU344" s="158"/>
      <c r="AV344" s="158"/>
      <c r="AW344" s="158"/>
      <c r="AX344" s="158"/>
      <c r="AY344" s="158"/>
      <c r="AZ344" s="158"/>
      <c r="BA344" s="158"/>
      <c r="BB344" s="158"/>
      <c r="BC344" s="158"/>
      <c r="BD344" s="158"/>
      <c r="BE344" s="158"/>
      <c r="BF344" s="158"/>
      <c r="BG344" s="158"/>
      <c r="BH344" s="158"/>
      <c r="BI344" s="158"/>
      <c r="BJ344" s="158"/>
      <c r="BK344" s="158"/>
      <c r="BL344" s="158"/>
      <c r="BM344" s="158"/>
      <c r="BN344" s="158"/>
      <c r="BO344" s="158"/>
      <c r="BP344" s="158"/>
      <c r="BQ344" s="158"/>
      <c r="BR344" s="158"/>
      <c r="BS344" s="158"/>
      <c r="BT344" s="158"/>
      <c r="BU344" s="158"/>
      <c r="BV344" s="158"/>
      <c r="BW344" s="158"/>
      <c r="BX344" s="158"/>
      <c r="BY344" s="158"/>
      <c r="BZ344" s="158"/>
      <c r="CA344" s="158"/>
      <c r="CB344" s="158"/>
      <c r="CC344" s="158"/>
      <c r="CD344" s="158"/>
      <c r="CE344" s="158"/>
      <c r="CF344" s="158"/>
      <c r="CG344" s="158"/>
      <c r="CH344" s="158"/>
      <c r="CI344" s="158"/>
      <c r="CJ344" s="158"/>
      <c r="CK344" s="158"/>
      <c r="CL344" s="158"/>
      <c r="CM344" s="158"/>
      <c r="CN344" s="158"/>
      <c r="CO344" s="158"/>
      <c r="CP344" s="158"/>
      <c r="CQ344" s="158"/>
    </row>
    <row r="345" spans="1:95" ht="15" customHeight="1" outlineLevel="1" collapsed="1" x14ac:dyDescent="0.3">
      <c r="A345" s="158"/>
      <c r="B345" s="158"/>
      <c r="C345" s="158"/>
      <c r="D345" s="158"/>
      <c r="E345" s="158"/>
      <c r="F345" s="158"/>
      <c r="G345" s="158"/>
      <c r="H345" s="158"/>
      <c r="I345" s="158"/>
      <c r="J345" s="158"/>
      <c r="K345" s="158"/>
      <c r="L345" s="158"/>
      <c r="M345" s="158"/>
      <c r="N345" s="158"/>
      <c r="O345" s="158"/>
      <c r="P345" s="158"/>
      <c r="Q345" s="158"/>
      <c r="R345" s="158"/>
      <c r="S345" s="158"/>
      <c r="T345" s="158"/>
      <c r="U345" s="158"/>
      <c r="V345" s="158"/>
      <c r="W345" s="158"/>
      <c r="X345" s="158"/>
      <c r="Y345" s="158"/>
      <c r="Z345" s="158"/>
      <c r="AA345" s="158"/>
      <c r="AB345" s="158"/>
      <c r="AC345" s="158"/>
      <c r="AD345" s="158"/>
      <c r="AE345" s="158"/>
      <c r="AF345" s="158"/>
      <c r="AG345" s="158"/>
      <c r="AH345" s="158"/>
      <c r="AI345" s="158"/>
      <c r="AJ345" s="158"/>
      <c r="AK345" s="158"/>
      <c r="AL345" s="158"/>
      <c r="AM345" s="158"/>
      <c r="AN345" s="158"/>
      <c r="AO345" s="158"/>
      <c r="AP345" s="158"/>
      <c r="AQ345" s="158"/>
      <c r="AR345" s="158"/>
      <c r="AS345" s="158"/>
      <c r="AT345" s="158"/>
      <c r="AU345" s="158"/>
      <c r="AV345" s="158"/>
      <c r="AW345" s="158"/>
      <c r="AX345" s="158"/>
      <c r="AY345" s="158"/>
      <c r="AZ345" s="158"/>
      <c r="BA345" s="158"/>
      <c r="BB345" s="158"/>
      <c r="BC345" s="158"/>
      <c r="BD345" s="158"/>
      <c r="BE345" s="158"/>
      <c r="BF345" s="158"/>
      <c r="BG345" s="158"/>
      <c r="BH345" s="158"/>
      <c r="BI345" s="158"/>
      <c r="BJ345" s="158"/>
      <c r="BK345" s="158"/>
      <c r="BL345" s="158"/>
      <c r="BM345" s="158"/>
      <c r="BN345" s="158"/>
      <c r="BO345" s="158"/>
      <c r="BP345" s="158"/>
      <c r="BQ345" s="158"/>
      <c r="BR345" s="158"/>
      <c r="BS345" s="158"/>
      <c r="BT345" s="158"/>
      <c r="BU345" s="158"/>
      <c r="BV345" s="158"/>
      <c r="BW345" s="158"/>
      <c r="BX345" s="158"/>
      <c r="BY345" s="158"/>
      <c r="BZ345" s="158"/>
      <c r="CA345" s="158"/>
      <c r="CB345" s="158"/>
      <c r="CC345" s="158"/>
      <c r="CD345" s="158"/>
      <c r="CE345" s="158"/>
      <c r="CF345" s="158"/>
      <c r="CG345" s="158"/>
      <c r="CH345" s="158"/>
      <c r="CI345" s="158"/>
      <c r="CJ345" s="158"/>
      <c r="CK345" s="158"/>
      <c r="CL345" s="158"/>
      <c r="CM345" s="158"/>
      <c r="CN345" s="158"/>
      <c r="CO345" s="158"/>
      <c r="CP345" s="158"/>
      <c r="CQ345" s="158"/>
    </row>
    <row r="346" spans="1:95" ht="15" customHeight="1" outlineLevel="1" x14ac:dyDescent="0.35">
      <c r="A346" s="158"/>
      <c r="B346" s="158" t="s">
        <v>16624</v>
      </c>
      <c r="C346" s="120">
        <f>Nox_concentration_other_impacts_low_value_in</f>
        <v>-11.025044385476779</v>
      </c>
      <c r="D346" s="79" t="s">
        <v>16641</v>
      </c>
      <c r="E346" s="158"/>
      <c r="F346" s="158"/>
      <c r="G346" s="158"/>
      <c r="H346" s="158"/>
      <c r="I346" s="158"/>
      <c r="J346" s="158"/>
      <c r="K346" s="158"/>
      <c r="L346" s="158"/>
      <c r="M346" s="158"/>
      <c r="N346" s="158"/>
      <c r="O346" s="158"/>
      <c r="P346" s="158"/>
      <c r="Q346" s="158"/>
      <c r="R346" s="158"/>
      <c r="S346" s="158"/>
      <c r="T346" s="158"/>
      <c r="U346" s="158"/>
      <c r="V346" s="158"/>
      <c r="W346" s="158"/>
      <c r="X346" s="158"/>
      <c r="Y346" s="158"/>
      <c r="Z346" s="158"/>
      <c r="AA346" s="158"/>
      <c r="AB346" s="158"/>
      <c r="AC346" s="158"/>
      <c r="AD346" s="158"/>
      <c r="AE346" s="158"/>
      <c r="AF346" s="158"/>
      <c r="AG346" s="158"/>
      <c r="AH346" s="158"/>
      <c r="AI346" s="158"/>
      <c r="AJ346" s="158"/>
      <c r="AK346" s="158"/>
      <c r="AL346" s="158"/>
      <c r="AM346" s="158"/>
      <c r="AN346" s="158"/>
      <c r="AO346" s="158"/>
      <c r="AP346" s="158"/>
      <c r="AQ346" s="158"/>
      <c r="AR346" s="158"/>
      <c r="AS346" s="158"/>
      <c r="AT346" s="158"/>
      <c r="AU346" s="158"/>
      <c r="AV346" s="158"/>
      <c r="AW346" s="158"/>
      <c r="AX346" s="158"/>
      <c r="AY346" s="158"/>
      <c r="AZ346" s="158"/>
      <c r="BA346" s="158"/>
      <c r="BB346" s="158"/>
      <c r="BC346" s="158"/>
      <c r="BD346" s="158"/>
      <c r="BE346" s="158"/>
      <c r="BF346" s="158"/>
      <c r="BG346" s="158"/>
      <c r="BH346" s="158"/>
      <c r="BI346" s="158"/>
      <c r="BJ346" s="158"/>
      <c r="BK346" s="158"/>
      <c r="BL346" s="158"/>
      <c r="BM346" s="158"/>
      <c r="BN346" s="158"/>
      <c r="BO346" s="158"/>
      <c r="BP346" s="158"/>
      <c r="BQ346" s="158"/>
      <c r="BR346" s="158"/>
      <c r="BS346" s="158"/>
      <c r="BT346" s="158"/>
      <c r="BU346" s="158"/>
      <c r="BV346" s="158"/>
      <c r="BW346" s="158"/>
      <c r="BX346" s="158"/>
      <c r="BY346" s="158"/>
      <c r="BZ346" s="158"/>
      <c r="CA346" s="158"/>
      <c r="CB346" s="158"/>
      <c r="CC346" s="158"/>
      <c r="CD346" s="158"/>
      <c r="CE346" s="158"/>
      <c r="CF346" s="158"/>
      <c r="CG346" s="158"/>
      <c r="CH346" s="158"/>
      <c r="CI346" s="158"/>
      <c r="CJ346" s="158"/>
      <c r="CK346" s="158"/>
      <c r="CL346" s="158"/>
      <c r="CM346" s="158"/>
      <c r="CN346" s="158"/>
      <c r="CO346" s="158"/>
      <c r="CP346" s="158"/>
      <c r="CQ346" s="158"/>
    </row>
    <row r="347" spans="1:95" ht="15" customHeight="1" outlineLevel="1" x14ac:dyDescent="0.35">
      <c r="A347" s="158"/>
      <c r="B347" s="158" t="s">
        <v>16626</v>
      </c>
      <c r="C347" s="120">
        <f>Nox_concentration_other_impacts_central_value_in</f>
        <v>-11.025044385476779</v>
      </c>
      <c r="D347" s="79" t="s">
        <v>16642</v>
      </c>
      <c r="E347" s="158"/>
      <c r="F347" s="158"/>
      <c r="G347" s="158"/>
      <c r="H347" s="158"/>
      <c r="I347" s="158"/>
      <c r="J347" s="158"/>
      <c r="K347" s="158"/>
      <c r="L347" s="158"/>
      <c r="M347" s="158"/>
      <c r="N347" s="158"/>
      <c r="O347" s="158"/>
      <c r="P347" s="158"/>
      <c r="Q347" s="158"/>
      <c r="R347" s="158"/>
      <c r="S347" s="158"/>
      <c r="T347" s="158"/>
      <c r="U347" s="158"/>
      <c r="V347" s="158"/>
      <c r="W347" s="158"/>
      <c r="X347" s="158"/>
      <c r="Y347" s="158"/>
      <c r="Z347" s="158"/>
      <c r="AA347" s="158"/>
      <c r="AB347" s="158"/>
      <c r="AC347" s="158"/>
      <c r="AD347" s="158"/>
      <c r="AE347" s="158"/>
      <c r="AF347" s="158"/>
      <c r="AG347" s="158"/>
      <c r="AH347" s="158"/>
      <c r="AI347" s="158"/>
      <c r="AJ347" s="158"/>
      <c r="AK347" s="158"/>
      <c r="AL347" s="158"/>
      <c r="AM347" s="158"/>
      <c r="AN347" s="158"/>
      <c r="AO347" s="158"/>
      <c r="AP347" s="158"/>
      <c r="AQ347" s="158"/>
      <c r="AR347" s="158"/>
      <c r="AS347" s="158"/>
      <c r="AT347" s="158"/>
      <c r="AU347" s="158"/>
      <c r="AV347" s="158"/>
      <c r="AW347" s="158"/>
      <c r="AX347" s="158"/>
      <c r="AY347" s="158"/>
      <c r="AZ347" s="158"/>
      <c r="BA347" s="158"/>
      <c r="BB347" s="158"/>
      <c r="BC347" s="158"/>
      <c r="BD347" s="158"/>
      <c r="BE347" s="158"/>
      <c r="BF347" s="158"/>
      <c r="BG347" s="158"/>
      <c r="BH347" s="158"/>
      <c r="BI347" s="158"/>
      <c r="BJ347" s="158"/>
      <c r="BK347" s="158"/>
      <c r="BL347" s="158"/>
      <c r="BM347" s="158"/>
      <c r="BN347" s="158"/>
      <c r="BO347" s="158"/>
      <c r="BP347" s="158"/>
      <c r="BQ347" s="158"/>
      <c r="BR347" s="158"/>
      <c r="BS347" s="158"/>
      <c r="BT347" s="158"/>
      <c r="BU347" s="158"/>
      <c r="BV347" s="158"/>
      <c r="BW347" s="158"/>
      <c r="BX347" s="158"/>
      <c r="BY347" s="158"/>
      <c r="BZ347" s="158"/>
      <c r="CA347" s="158"/>
      <c r="CB347" s="158"/>
      <c r="CC347" s="158"/>
      <c r="CD347" s="158"/>
      <c r="CE347" s="158"/>
      <c r="CF347" s="158"/>
      <c r="CG347" s="158"/>
      <c r="CH347" s="158"/>
      <c r="CI347" s="158"/>
      <c r="CJ347" s="158"/>
      <c r="CK347" s="158"/>
      <c r="CL347" s="158"/>
      <c r="CM347" s="158"/>
      <c r="CN347" s="158"/>
      <c r="CO347" s="158"/>
      <c r="CP347" s="158"/>
      <c r="CQ347" s="158"/>
    </row>
    <row r="348" spans="1:95" ht="15" customHeight="1" outlineLevel="1" x14ac:dyDescent="0.35">
      <c r="A348" s="158"/>
      <c r="B348" s="158" t="s">
        <v>16628</v>
      </c>
      <c r="C348" s="120">
        <f>Nox_concentration_other_impacts_high_value_in</f>
        <v>-11.025044385476779</v>
      </c>
      <c r="D348" s="79" t="s">
        <v>16643</v>
      </c>
      <c r="E348" s="158"/>
      <c r="F348" s="158"/>
      <c r="G348" s="158"/>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158"/>
      <c r="AH348" s="158"/>
      <c r="AI348" s="158"/>
      <c r="AJ348" s="158"/>
      <c r="AK348" s="158"/>
      <c r="AL348" s="158"/>
      <c r="AM348" s="158"/>
      <c r="AN348" s="158"/>
      <c r="AO348" s="158"/>
      <c r="AP348" s="158"/>
      <c r="AQ348" s="158"/>
      <c r="AR348" s="158"/>
      <c r="AS348" s="158"/>
      <c r="AT348" s="158"/>
      <c r="AU348" s="158"/>
      <c r="AV348" s="158"/>
      <c r="AW348" s="158"/>
      <c r="AX348" s="158"/>
      <c r="AY348" s="158"/>
      <c r="AZ348" s="158"/>
      <c r="BA348" s="158"/>
      <c r="BB348" s="158"/>
      <c r="BC348" s="158"/>
      <c r="BD348" s="158"/>
      <c r="BE348" s="158"/>
      <c r="BF348" s="158"/>
      <c r="BG348" s="158"/>
      <c r="BH348" s="158"/>
      <c r="BI348" s="158"/>
      <c r="BJ348" s="158"/>
      <c r="BK348" s="158"/>
      <c r="BL348" s="158"/>
      <c r="BM348" s="158"/>
      <c r="BN348" s="158"/>
      <c r="BO348" s="158"/>
      <c r="BP348" s="158"/>
      <c r="BQ348" s="158"/>
      <c r="BR348" s="158"/>
      <c r="BS348" s="158"/>
      <c r="BT348" s="158"/>
      <c r="BU348" s="158"/>
      <c r="BV348" s="158"/>
      <c r="BW348" s="158"/>
      <c r="BX348" s="158"/>
      <c r="BY348" s="158"/>
      <c r="BZ348" s="158"/>
      <c r="CA348" s="158"/>
      <c r="CB348" s="158"/>
      <c r="CC348" s="158"/>
      <c r="CD348" s="158"/>
      <c r="CE348" s="158"/>
      <c r="CF348" s="158"/>
      <c r="CG348" s="158"/>
      <c r="CH348" s="158"/>
      <c r="CI348" s="158"/>
      <c r="CJ348" s="158"/>
      <c r="CK348" s="158"/>
      <c r="CL348" s="158"/>
      <c r="CM348" s="158"/>
      <c r="CN348" s="158"/>
      <c r="CO348" s="158"/>
      <c r="CP348" s="158"/>
      <c r="CQ348" s="158"/>
    </row>
    <row r="349" spans="1:95" ht="15" customHeight="1" outlineLevel="1" x14ac:dyDescent="0.3">
      <c r="A349" s="158"/>
      <c r="B349" s="158"/>
      <c r="C349" s="158"/>
      <c r="D349" s="158"/>
      <c r="E349" s="158"/>
      <c r="F349" s="158"/>
      <c r="G349" s="158"/>
      <c r="H349" s="158"/>
      <c r="I349" s="158"/>
      <c r="J349" s="158"/>
      <c r="K349" s="158"/>
      <c r="L349" s="158"/>
      <c r="M349" s="158"/>
      <c r="N349" s="158"/>
      <c r="O349" s="158"/>
      <c r="P349" s="158"/>
      <c r="Q349" s="158"/>
      <c r="R349" s="158"/>
      <c r="S349" s="158"/>
      <c r="T349" s="158"/>
      <c r="U349" s="158"/>
      <c r="V349" s="158"/>
      <c r="W349" s="158"/>
      <c r="X349" s="158"/>
      <c r="Y349" s="158"/>
      <c r="Z349" s="158"/>
      <c r="AA349" s="158"/>
      <c r="AB349" s="158"/>
      <c r="AC349" s="158"/>
      <c r="AD349" s="158"/>
      <c r="AE349" s="158"/>
      <c r="AF349" s="158"/>
      <c r="AG349" s="158"/>
      <c r="AH349" s="158"/>
      <c r="AI349" s="158"/>
      <c r="AJ349" s="158"/>
      <c r="AK349" s="158"/>
      <c r="AL349" s="158"/>
      <c r="AM349" s="158"/>
      <c r="AN349" s="158"/>
      <c r="AO349" s="158"/>
      <c r="AP349" s="158"/>
      <c r="AQ349" s="158"/>
      <c r="AR349" s="158"/>
      <c r="AS349" s="158"/>
      <c r="AT349" s="158"/>
      <c r="AU349" s="158"/>
      <c r="AV349" s="158"/>
      <c r="AW349" s="158"/>
      <c r="AX349" s="158"/>
      <c r="AY349" s="158"/>
      <c r="AZ349" s="158"/>
      <c r="BA349" s="158"/>
      <c r="BB349" s="158"/>
      <c r="BC349" s="158"/>
      <c r="BD349" s="158"/>
      <c r="BE349" s="158"/>
      <c r="BF349" s="158"/>
      <c r="BG349" s="158"/>
      <c r="BH349" s="158"/>
      <c r="BI349" s="158"/>
      <c r="BJ349" s="158"/>
      <c r="BK349" s="158"/>
      <c r="BL349" s="158"/>
      <c r="BM349" s="158"/>
      <c r="BN349" s="158"/>
      <c r="BO349" s="158"/>
      <c r="BP349" s="158"/>
      <c r="BQ349" s="158"/>
      <c r="BR349" s="158"/>
      <c r="BS349" s="158"/>
      <c r="BT349" s="158"/>
      <c r="BU349" s="158"/>
      <c r="BV349" s="158"/>
      <c r="BW349" s="158"/>
      <c r="BX349" s="158"/>
      <c r="BY349" s="158"/>
      <c r="BZ349" s="158"/>
      <c r="CA349" s="158"/>
      <c r="CB349" s="158"/>
      <c r="CC349" s="158"/>
      <c r="CD349" s="158"/>
      <c r="CE349" s="158"/>
      <c r="CF349" s="158"/>
      <c r="CG349" s="158"/>
      <c r="CH349" s="158"/>
      <c r="CI349" s="158"/>
      <c r="CJ349" s="158"/>
      <c r="CK349" s="158"/>
      <c r="CL349" s="158"/>
      <c r="CM349" s="158"/>
      <c r="CN349" s="158"/>
      <c r="CO349" s="158"/>
      <c r="CP349" s="158"/>
      <c r="CQ349" s="158"/>
    </row>
    <row r="350" spans="1:95" ht="15" customHeight="1" outlineLevel="1" x14ac:dyDescent="0.35">
      <c r="A350" s="158"/>
      <c r="B350" s="158" t="s">
        <v>16347</v>
      </c>
      <c r="C350" s="158"/>
      <c r="D350" s="181">
        <f t="shared" ref="D350:AI350" si="249">IF(D$322=1,Nox_concentration_other_impacts_low_calc*((GDP_capita/GDP_capita_base_values))*(Price_adjustment),C350)</f>
        <v>0</v>
      </c>
      <c r="E350" s="181">
        <f t="shared" si="249"/>
        <v>0</v>
      </c>
      <c r="F350" s="181">
        <f t="shared" si="249"/>
        <v>0</v>
      </c>
      <c r="G350" s="181">
        <f t="shared" si="249"/>
        <v>0</v>
      </c>
      <c r="H350" s="181">
        <f t="shared" si="249"/>
        <v>0</v>
      </c>
      <c r="I350" s="181">
        <f t="shared" si="249"/>
        <v>0</v>
      </c>
      <c r="J350" s="181">
        <f t="shared" si="249"/>
        <v>0</v>
      </c>
      <c r="K350" s="181">
        <f t="shared" si="249"/>
        <v>0</v>
      </c>
      <c r="L350" s="181">
        <f t="shared" si="249"/>
        <v>0</v>
      </c>
      <c r="M350" s="181">
        <f t="shared" si="249"/>
        <v>0</v>
      </c>
      <c r="N350" s="181">
        <f t="shared" si="249"/>
        <v>0</v>
      </c>
      <c r="O350" s="181">
        <f t="shared" si="249"/>
        <v>0</v>
      </c>
      <c r="P350" s="181">
        <f t="shared" si="249"/>
        <v>0</v>
      </c>
      <c r="Q350" s="181">
        <f t="shared" si="249"/>
        <v>0</v>
      </c>
      <c r="R350" s="181">
        <f t="shared" si="249"/>
        <v>-11.023524828183341</v>
      </c>
      <c r="S350" s="181">
        <f t="shared" si="249"/>
        <v>-11.136360000000002</v>
      </c>
      <c r="T350" s="181">
        <f t="shared" si="249"/>
        <v>-11.222566955755186</v>
      </c>
      <c r="U350" s="181">
        <f t="shared" si="249"/>
        <v>-11.222566955755186</v>
      </c>
      <c r="V350" s="181">
        <f t="shared" si="249"/>
        <v>-11.222566955755186</v>
      </c>
      <c r="W350" s="181">
        <f t="shared" si="249"/>
        <v>-11.222566955755186</v>
      </c>
      <c r="X350" s="181">
        <f t="shared" si="249"/>
        <v>-11.222566955755186</v>
      </c>
      <c r="Y350" s="181">
        <f t="shared" si="249"/>
        <v>-11.222566955755186</v>
      </c>
      <c r="Z350" s="181">
        <f t="shared" si="249"/>
        <v>-11.222566955755186</v>
      </c>
      <c r="AA350" s="181">
        <f t="shared" si="249"/>
        <v>-11.222566955755186</v>
      </c>
      <c r="AB350" s="181">
        <f t="shared" si="249"/>
        <v>-11.222566955755186</v>
      </c>
      <c r="AC350" s="181">
        <f t="shared" si="249"/>
        <v>-11.222566955755186</v>
      </c>
      <c r="AD350" s="181">
        <f t="shared" si="249"/>
        <v>-11.222566955755186</v>
      </c>
      <c r="AE350" s="181">
        <f t="shared" si="249"/>
        <v>-11.222566955755186</v>
      </c>
      <c r="AF350" s="181">
        <f t="shared" si="249"/>
        <v>-11.222566955755186</v>
      </c>
      <c r="AG350" s="181">
        <f t="shared" si="249"/>
        <v>-11.222566955755186</v>
      </c>
      <c r="AH350" s="181">
        <f t="shared" si="249"/>
        <v>-11.222566955755186</v>
      </c>
      <c r="AI350" s="181">
        <f t="shared" si="249"/>
        <v>-11.222566955755186</v>
      </c>
      <c r="AJ350" s="181">
        <f t="shared" ref="AJ350:BO350" si="250">IF(AJ$322=1,Nox_concentration_other_impacts_low_calc*((GDP_capita/GDP_capita_base_values))*(Price_adjustment),AI350)</f>
        <v>-11.222566955755186</v>
      </c>
      <c r="AK350" s="181">
        <f t="shared" si="250"/>
        <v>-11.222566955755186</v>
      </c>
      <c r="AL350" s="181">
        <f t="shared" si="250"/>
        <v>-11.222566955755186</v>
      </c>
      <c r="AM350" s="181">
        <f t="shared" si="250"/>
        <v>-11.222566955755186</v>
      </c>
      <c r="AN350" s="181">
        <f t="shared" si="250"/>
        <v>-11.222566955755186</v>
      </c>
      <c r="AO350" s="181">
        <f t="shared" si="250"/>
        <v>-11.222566955755186</v>
      </c>
      <c r="AP350" s="181">
        <f t="shared" si="250"/>
        <v>-11.222566955755186</v>
      </c>
      <c r="AQ350" s="181">
        <f t="shared" si="250"/>
        <v>-11.222566955755186</v>
      </c>
      <c r="AR350" s="181">
        <f t="shared" si="250"/>
        <v>-11.222566955755186</v>
      </c>
      <c r="AS350" s="181">
        <f t="shared" si="250"/>
        <v>-11.222566955755186</v>
      </c>
      <c r="AT350" s="181">
        <f t="shared" si="250"/>
        <v>-11.222566955755186</v>
      </c>
      <c r="AU350" s="181">
        <f t="shared" si="250"/>
        <v>-11.222566955755186</v>
      </c>
      <c r="AV350" s="181">
        <f t="shared" si="250"/>
        <v>-11.222566955755186</v>
      </c>
      <c r="AW350" s="181">
        <f t="shared" si="250"/>
        <v>-11.222566955755186</v>
      </c>
      <c r="AX350" s="181">
        <f t="shared" si="250"/>
        <v>-11.222566955755186</v>
      </c>
      <c r="AY350" s="181">
        <f t="shared" si="250"/>
        <v>-11.222566955755186</v>
      </c>
      <c r="AZ350" s="181">
        <f t="shared" si="250"/>
        <v>-11.222566955755186</v>
      </c>
      <c r="BA350" s="181">
        <f t="shared" si="250"/>
        <v>-11.222566955755186</v>
      </c>
      <c r="BB350" s="181">
        <f t="shared" si="250"/>
        <v>-11.222566955755186</v>
      </c>
      <c r="BC350" s="181">
        <f t="shared" si="250"/>
        <v>-11.222566955755186</v>
      </c>
      <c r="BD350" s="181">
        <f t="shared" si="250"/>
        <v>-11.222566955755186</v>
      </c>
      <c r="BE350" s="181">
        <f t="shared" si="250"/>
        <v>-11.222566955755186</v>
      </c>
      <c r="BF350" s="181">
        <f t="shared" si="250"/>
        <v>-11.222566955755186</v>
      </c>
      <c r="BG350" s="181">
        <f t="shared" si="250"/>
        <v>-11.222566955755186</v>
      </c>
      <c r="BH350" s="181">
        <f t="shared" si="250"/>
        <v>-11.222566955755186</v>
      </c>
      <c r="BI350" s="181">
        <f t="shared" si="250"/>
        <v>-11.222566955755186</v>
      </c>
      <c r="BJ350" s="181">
        <f t="shared" si="250"/>
        <v>-11.222566955755186</v>
      </c>
      <c r="BK350" s="181">
        <f t="shared" si="250"/>
        <v>-11.222566955755186</v>
      </c>
      <c r="BL350" s="181">
        <f t="shared" si="250"/>
        <v>-11.222566955755186</v>
      </c>
      <c r="BM350" s="181">
        <f t="shared" si="250"/>
        <v>-11.222566955755186</v>
      </c>
      <c r="BN350" s="181">
        <f t="shared" si="250"/>
        <v>-11.222566955755186</v>
      </c>
      <c r="BO350" s="181">
        <f t="shared" si="250"/>
        <v>-11.222566955755186</v>
      </c>
      <c r="BP350" s="181">
        <f t="shared" ref="BP350:CP350" si="251">IF(BP$322=1,Nox_concentration_other_impacts_low_calc*((GDP_capita/GDP_capita_base_values))*(Price_adjustment),BO350)</f>
        <v>-11.222566955755186</v>
      </c>
      <c r="BQ350" s="181">
        <f t="shared" si="251"/>
        <v>-11.222566955755186</v>
      </c>
      <c r="BR350" s="181">
        <f t="shared" si="251"/>
        <v>-11.222566955755186</v>
      </c>
      <c r="BS350" s="181">
        <f t="shared" si="251"/>
        <v>-11.222566955755186</v>
      </c>
      <c r="BT350" s="181">
        <f t="shared" si="251"/>
        <v>-11.222566955755186</v>
      </c>
      <c r="BU350" s="181">
        <f t="shared" si="251"/>
        <v>-11.222566955755186</v>
      </c>
      <c r="BV350" s="181">
        <f t="shared" si="251"/>
        <v>-11.222566955755186</v>
      </c>
      <c r="BW350" s="181">
        <f t="shared" si="251"/>
        <v>-11.222566955755186</v>
      </c>
      <c r="BX350" s="181">
        <f t="shared" si="251"/>
        <v>-11.222566955755186</v>
      </c>
      <c r="BY350" s="181">
        <f t="shared" si="251"/>
        <v>-11.222566955755186</v>
      </c>
      <c r="BZ350" s="181">
        <f t="shared" si="251"/>
        <v>-11.222566955755186</v>
      </c>
      <c r="CA350" s="181">
        <f t="shared" si="251"/>
        <v>-11.222566955755186</v>
      </c>
      <c r="CB350" s="181">
        <f t="shared" si="251"/>
        <v>-11.222566955755186</v>
      </c>
      <c r="CC350" s="181">
        <f t="shared" si="251"/>
        <v>-11.222566955755186</v>
      </c>
      <c r="CD350" s="181">
        <f t="shared" si="251"/>
        <v>-11.222566955755186</v>
      </c>
      <c r="CE350" s="181">
        <f t="shared" si="251"/>
        <v>-11.222566955755186</v>
      </c>
      <c r="CF350" s="181">
        <f t="shared" si="251"/>
        <v>-11.222566955755186</v>
      </c>
      <c r="CG350" s="181">
        <f t="shared" si="251"/>
        <v>-11.222566955755186</v>
      </c>
      <c r="CH350" s="181">
        <f t="shared" si="251"/>
        <v>-11.222566955755186</v>
      </c>
      <c r="CI350" s="181">
        <f t="shared" si="251"/>
        <v>-11.222566955755186</v>
      </c>
      <c r="CJ350" s="181">
        <f t="shared" si="251"/>
        <v>-11.222566955755186</v>
      </c>
      <c r="CK350" s="181">
        <f t="shared" si="251"/>
        <v>-11.222566955755186</v>
      </c>
      <c r="CL350" s="181">
        <f t="shared" si="251"/>
        <v>-11.222566955755186</v>
      </c>
      <c r="CM350" s="181">
        <f t="shared" si="251"/>
        <v>-11.222566955755186</v>
      </c>
      <c r="CN350" s="181">
        <f t="shared" si="251"/>
        <v>-11.222566955755186</v>
      </c>
      <c r="CO350" s="181">
        <f t="shared" si="251"/>
        <v>-11.222566955755186</v>
      </c>
      <c r="CP350" s="181">
        <f t="shared" si="251"/>
        <v>-11.222566955755186</v>
      </c>
      <c r="CQ350" s="79" t="s">
        <v>16644</v>
      </c>
    </row>
    <row r="351" spans="1:95" ht="15" customHeight="1" outlineLevel="1" x14ac:dyDescent="0.35">
      <c r="A351" s="158"/>
      <c r="B351" s="158" t="s">
        <v>16346</v>
      </c>
      <c r="C351" s="158"/>
      <c r="D351" s="181">
        <f t="shared" ref="D351:AI351" si="252">IF(D$322=1,Nox_concentration_other_impacts_central*((GDP_capita/GDP_capita_base_values))*(Price_adjustment),C351)</f>
        <v>0</v>
      </c>
      <c r="E351" s="181">
        <f t="shared" si="252"/>
        <v>0</v>
      </c>
      <c r="F351" s="181">
        <f t="shared" si="252"/>
        <v>0</v>
      </c>
      <c r="G351" s="181">
        <f t="shared" si="252"/>
        <v>0</v>
      </c>
      <c r="H351" s="181">
        <f t="shared" si="252"/>
        <v>0</v>
      </c>
      <c r="I351" s="181">
        <f t="shared" si="252"/>
        <v>0</v>
      </c>
      <c r="J351" s="181">
        <f t="shared" si="252"/>
        <v>0</v>
      </c>
      <c r="K351" s="181">
        <f t="shared" si="252"/>
        <v>0</v>
      </c>
      <c r="L351" s="181">
        <f t="shared" si="252"/>
        <v>0</v>
      </c>
      <c r="M351" s="181">
        <f t="shared" si="252"/>
        <v>0</v>
      </c>
      <c r="N351" s="181">
        <f t="shared" si="252"/>
        <v>0</v>
      </c>
      <c r="O351" s="181">
        <f t="shared" si="252"/>
        <v>0</v>
      </c>
      <c r="P351" s="181">
        <f t="shared" si="252"/>
        <v>0</v>
      </c>
      <c r="Q351" s="181">
        <f t="shared" si="252"/>
        <v>0</v>
      </c>
      <c r="R351" s="181">
        <f t="shared" si="252"/>
        <v>-11.023524828183341</v>
      </c>
      <c r="S351" s="181">
        <f t="shared" si="252"/>
        <v>-11.136360000000002</v>
      </c>
      <c r="T351" s="181">
        <f t="shared" si="252"/>
        <v>-11.222566955755186</v>
      </c>
      <c r="U351" s="181">
        <f t="shared" si="252"/>
        <v>-11.222566955755186</v>
      </c>
      <c r="V351" s="181">
        <f t="shared" si="252"/>
        <v>-11.222566955755186</v>
      </c>
      <c r="W351" s="181">
        <f t="shared" si="252"/>
        <v>-11.222566955755186</v>
      </c>
      <c r="X351" s="181">
        <f t="shared" si="252"/>
        <v>-11.222566955755186</v>
      </c>
      <c r="Y351" s="181">
        <f t="shared" si="252"/>
        <v>-11.222566955755186</v>
      </c>
      <c r="Z351" s="181">
        <f t="shared" si="252"/>
        <v>-11.222566955755186</v>
      </c>
      <c r="AA351" s="181">
        <f t="shared" si="252"/>
        <v>-11.222566955755186</v>
      </c>
      <c r="AB351" s="181">
        <f t="shared" si="252"/>
        <v>-11.222566955755186</v>
      </c>
      <c r="AC351" s="181">
        <f t="shared" si="252"/>
        <v>-11.222566955755186</v>
      </c>
      <c r="AD351" s="181">
        <f t="shared" si="252"/>
        <v>-11.222566955755186</v>
      </c>
      <c r="AE351" s="181">
        <f t="shared" si="252"/>
        <v>-11.222566955755186</v>
      </c>
      <c r="AF351" s="181">
        <f t="shared" si="252"/>
        <v>-11.222566955755186</v>
      </c>
      <c r="AG351" s="181">
        <f t="shared" si="252"/>
        <v>-11.222566955755186</v>
      </c>
      <c r="AH351" s="181">
        <f t="shared" si="252"/>
        <v>-11.222566955755186</v>
      </c>
      <c r="AI351" s="181">
        <f t="shared" si="252"/>
        <v>-11.222566955755186</v>
      </c>
      <c r="AJ351" s="181">
        <f t="shared" ref="AJ351:BO351" si="253">IF(AJ$322=1,Nox_concentration_other_impacts_central*((GDP_capita/GDP_capita_base_values))*(Price_adjustment),AI351)</f>
        <v>-11.222566955755186</v>
      </c>
      <c r="AK351" s="181">
        <f t="shared" si="253"/>
        <v>-11.222566955755186</v>
      </c>
      <c r="AL351" s="181">
        <f t="shared" si="253"/>
        <v>-11.222566955755186</v>
      </c>
      <c r="AM351" s="181">
        <f t="shared" si="253"/>
        <v>-11.222566955755186</v>
      </c>
      <c r="AN351" s="181">
        <f t="shared" si="253"/>
        <v>-11.222566955755186</v>
      </c>
      <c r="AO351" s="181">
        <f t="shared" si="253"/>
        <v>-11.222566955755186</v>
      </c>
      <c r="AP351" s="181">
        <f t="shared" si="253"/>
        <v>-11.222566955755186</v>
      </c>
      <c r="AQ351" s="181">
        <f t="shared" si="253"/>
        <v>-11.222566955755186</v>
      </c>
      <c r="AR351" s="181">
        <f t="shared" si="253"/>
        <v>-11.222566955755186</v>
      </c>
      <c r="AS351" s="181">
        <f t="shared" si="253"/>
        <v>-11.222566955755186</v>
      </c>
      <c r="AT351" s="181">
        <f t="shared" si="253"/>
        <v>-11.222566955755186</v>
      </c>
      <c r="AU351" s="181">
        <f t="shared" si="253"/>
        <v>-11.222566955755186</v>
      </c>
      <c r="AV351" s="181">
        <f t="shared" si="253"/>
        <v>-11.222566955755186</v>
      </c>
      <c r="AW351" s="181">
        <f t="shared" si="253"/>
        <v>-11.222566955755186</v>
      </c>
      <c r="AX351" s="181">
        <f t="shared" si="253"/>
        <v>-11.222566955755186</v>
      </c>
      <c r="AY351" s="181">
        <f t="shared" si="253"/>
        <v>-11.222566955755186</v>
      </c>
      <c r="AZ351" s="181">
        <f t="shared" si="253"/>
        <v>-11.222566955755186</v>
      </c>
      <c r="BA351" s="181">
        <f t="shared" si="253"/>
        <v>-11.222566955755186</v>
      </c>
      <c r="BB351" s="181">
        <f t="shared" si="253"/>
        <v>-11.222566955755186</v>
      </c>
      <c r="BC351" s="181">
        <f t="shared" si="253"/>
        <v>-11.222566955755186</v>
      </c>
      <c r="BD351" s="181">
        <f t="shared" si="253"/>
        <v>-11.222566955755186</v>
      </c>
      <c r="BE351" s="181">
        <f t="shared" si="253"/>
        <v>-11.222566955755186</v>
      </c>
      <c r="BF351" s="181">
        <f t="shared" si="253"/>
        <v>-11.222566955755186</v>
      </c>
      <c r="BG351" s="181">
        <f t="shared" si="253"/>
        <v>-11.222566955755186</v>
      </c>
      <c r="BH351" s="181">
        <f t="shared" si="253"/>
        <v>-11.222566955755186</v>
      </c>
      <c r="BI351" s="181">
        <f t="shared" si="253"/>
        <v>-11.222566955755186</v>
      </c>
      <c r="BJ351" s="181">
        <f t="shared" si="253"/>
        <v>-11.222566955755186</v>
      </c>
      <c r="BK351" s="181">
        <f t="shared" si="253"/>
        <v>-11.222566955755186</v>
      </c>
      <c r="BL351" s="181">
        <f t="shared" si="253"/>
        <v>-11.222566955755186</v>
      </c>
      <c r="BM351" s="181">
        <f t="shared" si="253"/>
        <v>-11.222566955755186</v>
      </c>
      <c r="BN351" s="181">
        <f t="shared" si="253"/>
        <v>-11.222566955755186</v>
      </c>
      <c r="BO351" s="181">
        <f t="shared" si="253"/>
        <v>-11.222566955755186</v>
      </c>
      <c r="BP351" s="181">
        <f t="shared" ref="BP351:CP351" si="254">IF(BP$322=1,Nox_concentration_other_impacts_central*((GDP_capita/GDP_capita_base_values))*(Price_adjustment),BO351)</f>
        <v>-11.222566955755186</v>
      </c>
      <c r="BQ351" s="181">
        <f t="shared" si="254"/>
        <v>-11.222566955755186</v>
      </c>
      <c r="BR351" s="181">
        <f t="shared" si="254"/>
        <v>-11.222566955755186</v>
      </c>
      <c r="BS351" s="181">
        <f t="shared" si="254"/>
        <v>-11.222566955755186</v>
      </c>
      <c r="BT351" s="181">
        <f t="shared" si="254"/>
        <v>-11.222566955755186</v>
      </c>
      <c r="BU351" s="181">
        <f t="shared" si="254"/>
        <v>-11.222566955755186</v>
      </c>
      <c r="BV351" s="181">
        <f t="shared" si="254"/>
        <v>-11.222566955755186</v>
      </c>
      <c r="BW351" s="181">
        <f t="shared" si="254"/>
        <v>-11.222566955755186</v>
      </c>
      <c r="BX351" s="181">
        <f t="shared" si="254"/>
        <v>-11.222566955755186</v>
      </c>
      <c r="BY351" s="181">
        <f t="shared" si="254"/>
        <v>-11.222566955755186</v>
      </c>
      <c r="BZ351" s="181">
        <f t="shared" si="254"/>
        <v>-11.222566955755186</v>
      </c>
      <c r="CA351" s="181">
        <f t="shared" si="254"/>
        <v>-11.222566955755186</v>
      </c>
      <c r="CB351" s="181">
        <f t="shared" si="254"/>
        <v>-11.222566955755186</v>
      </c>
      <c r="CC351" s="181">
        <f t="shared" si="254"/>
        <v>-11.222566955755186</v>
      </c>
      <c r="CD351" s="181">
        <f t="shared" si="254"/>
        <v>-11.222566955755186</v>
      </c>
      <c r="CE351" s="181">
        <f t="shared" si="254"/>
        <v>-11.222566955755186</v>
      </c>
      <c r="CF351" s="181">
        <f t="shared" si="254"/>
        <v>-11.222566955755186</v>
      </c>
      <c r="CG351" s="181">
        <f t="shared" si="254"/>
        <v>-11.222566955755186</v>
      </c>
      <c r="CH351" s="181">
        <f t="shared" si="254"/>
        <v>-11.222566955755186</v>
      </c>
      <c r="CI351" s="181">
        <f t="shared" si="254"/>
        <v>-11.222566955755186</v>
      </c>
      <c r="CJ351" s="181">
        <f t="shared" si="254"/>
        <v>-11.222566955755186</v>
      </c>
      <c r="CK351" s="181">
        <f t="shared" si="254"/>
        <v>-11.222566955755186</v>
      </c>
      <c r="CL351" s="181">
        <f t="shared" si="254"/>
        <v>-11.222566955755186</v>
      </c>
      <c r="CM351" s="181">
        <f t="shared" si="254"/>
        <v>-11.222566955755186</v>
      </c>
      <c r="CN351" s="181">
        <f t="shared" si="254"/>
        <v>-11.222566955755186</v>
      </c>
      <c r="CO351" s="181">
        <f t="shared" si="254"/>
        <v>-11.222566955755186</v>
      </c>
      <c r="CP351" s="181">
        <f t="shared" si="254"/>
        <v>-11.222566955755186</v>
      </c>
      <c r="CQ351" s="79" t="s">
        <v>16645</v>
      </c>
    </row>
    <row r="352" spans="1:95" ht="15" customHeight="1" outlineLevel="1" x14ac:dyDescent="0.35">
      <c r="A352" s="158"/>
      <c r="B352" s="158" t="s">
        <v>16348</v>
      </c>
      <c r="C352" s="158"/>
      <c r="D352" s="181">
        <f t="shared" ref="D352:AI352" si="255">IF(D$322=1,Nox_concentration_other_impacts_high*((GDP_capita/GDP_capita_base_values))*(Price_adjustment),C352)</f>
        <v>0</v>
      </c>
      <c r="E352" s="181">
        <f t="shared" si="255"/>
        <v>0</v>
      </c>
      <c r="F352" s="181">
        <f t="shared" si="255"/>
        <v>0</v>
      </c>
      <c r="G352" s="181">
        <f t="shared" si="255"/>
        <v>0</v>
      </c>
      <c r="H352" s="181">
        <f t="shared" si="255"/>
        <v>0</v>
      </c>
      <c r="I352" s="181">
        <f t="shared" si="255"/>
        <v>0</v>
      </c>
      <c r="J352" s="181">
        <f t="shared" si="255"/>
        <v>0</v>
      </c>
      <c r="K352" s="181">
        <f t="shared" si="255"/>
        <v>0</v>
      </c>
      <c r="L352" s="181">
        <f t="shared" si="255"/>
        <v>0</v>
      </c>
      <c r="M352" s="181">
        <f t="shared" si="255"/>
        <v>0</v>
      </c>
      <c r="N352" s="181">
        <f t="shared" si="255"/>
        <v>0</v>
      </c>
      <c r="O352" s="181">
        <f t="shared" si="255"/>
        <v>0</v>
      </c>
      <c r="P352" s="181">
        <f t="shared" si="255"/>
        <v>0</v>
      </c>
      <c r="Q352" s="181">
        <f t="shared" si="255"/>
        <v>0</v>
      </c>
      <c r="R352" s="181">
        <f t="shared" si="255"/>
        <v>-11.023524828183341</v>
      </c>
      <c r="S352" s="181">
        <f t="shared" si="255"/>
        <v>-11.136360000000002</v>
      </c>
      <c r="T352" s="181">
        <f t="shared" si="255"/>
        <v>-11.222566955755186</v>
      </c>
      <c r="U352" s="181">
        <f t="shared" si="255"/>
        <v>-11.222566955755186</v>
      </c>
      <c r="V352" s="181">
        <f t="shared" si="255"/>
        <v>-11.222566955755186</v>
      </c>
      <c r="W352" s="181">
        <f t="shared" si="255"/>
        <v>-11.222566955755186</v>
      </c>
      <c r="X352" s="181">
        <f t="shared" si="255"/>
        <v>-11.222566955755186</v>
      </c>
      <c r="Y352" s="181">
        <f t="shared" si="255"/>
        <v>-11.222566955755186</v>
      </c>
      <c r="Z352" s="181">
        <f t="shared" si="255"/>
        <v>-11.222566955755186</v>
      </c>
      <c r="AA352" s="181">
        <f t="shared" si="255"/>
        <v>-11.222566955755186</v>
      </c>
      <c r="AB352" s="181">
        <f t="shared" si="255"/>
        <v>-11.222566955755186</v>
      </c>
      <c r="AC352" s="181">
        <f t="shared" si="255"/>
        <v>-11.222566955755186</v>
      </c>
      <c r="AD352" s="181">
        <f t="shared" si="255"/>
        <v>-11.222566955755186</v>
      </c>
      <c r="AE352" s="181">
        <f t="shared" si="255"/>
        <v>-11.222566955755186</v>
      </c>
      <c r="AF352" s="181">
        <f t="shared" si="255"/>
        <v>-11.222566955755186</v>
      </c>
      <c r="AG352" s="181">
        <f t="shared" si="255"/>
        <v>-11.222566955755186</v>
      </c>
      <c r="AH352" s="181">
        <f t="shared" si="255"/>
        <v>-11.222566955755186</v>
      </c>
      <c r="AI352" s="181">
        <f t="shared" si="255"/>
        <v>-11.222566955755186</v>
      </c>
      <c r="AJ352" s="181">
        <f t="shared" ref="AJ352:BO352" si="256">IF(AJ$322=1,Nox_concentration_other_impacts_high*((GDP_capita/GDP_capita_base_values))*(Price_adjustment),AI352)</f>
        <v>-11.222566955755186</v>
      </c>
      <c r="AK352" s="181">
        <f t="shared" si="256"/>
        <v>-11.222566955755186</v>
      </c>
      <c r="AL352" s="181">
        <f t="shared" si="256"/>
        <v>-11.222566955755186</v>
      </c>
      <c r="AM352" s="181">
        <f t="shared" si="256"/>
        <v>-11.222566955755186</v>
      </c>
      <c r="AN352" s="181">
        <f t="shared" si="256"/>
        <v>-11.222566955755186</v>
      </c>
      <c r="AO352" s="181">
        <f t="shared" si="256"/>
        <v>-11.222566955755186</v>
      </c>
      <c r="AP352" s="181">
        <f t="shared" si="256"/>
        <v>-11.222566955755186</v>
      </c>
      <c r="AQ352" s="181">
        <f t="shared" si="256"/>
        <v>-11.222566955755186</v>
      </c>
      <c r="AR352" s="181">
        <f t="shared" si="256"/>
        <v>-11.222566955755186</v>
      </c>
      <c r="AS352" s="181">
        <f t="shared" si="256"/>
        <v>-11.222566955755186</v>
      </c>
      <c r="AT352" s="181">
        <f t="shared" si="256"/>
        <v>-11.222566955755186</v>
      </c>
      <c r="AU352" s="181">
        <f t="shared" si="256"/>
        <v>-11.222566955755186</v>
      </c>
      <c r="AV352" s="181">
        <f t="shared" si="256"/>
        <v>-11.222566955755186</v>
      </c>
      <c r="AW352" s="181">
        <f t="shared" si="256"/>
        <v>-11.222566955755186</v>
      </c>
      <c r="AX352" s="181">
        <f t="shared" si="256"/>
        <v>-11.222566955755186</v>
      </c>
      <c r="AY352" s="181">
        <f t="shared" si="256"/>
        <v>-11.222566955755186</v>
      </c>
      <c r="AZ352" s="181">
        <f t="shared" si="256"/>
        <v>-11.222566955755186</v>
      </c>
      <c r="BA352" s="181">
        <f t="shared" si="256"/>
        <v>-11.222566955755186</v>
      </c>
      <c r="BB352" s="181">
        <f t="shared" si="256"/>
        <v>-11.222566955755186</v>
      </c>
      <c r="BC352" s="181">
        <f t="shared" si="256"/>
        <v>-11.222566955755186</v>
      </c>
      <c r="BD352" s="181">
        <f t="shared" si="256"/>
        <v>-11.222566955755186</v>
      </c>
      <c r="BE352" s="181">
        <f t="shared" si="256"/>
        <v>-11.222566955755186</v>
      </c>
      <c r="BF352" s="181">
        <f t="shared" si="256"/>
        <v>-11.222566955755186</v>
      </c>
      <c r="BG352" s="181">
        <f t="shared" si="256"/>
        <v>-11.222566955755186</v>
      </c>
      <c r="BH352" s="181">
        <f t="shared" si="256"/>
        <v>-11.222566955755186</v>
      </c>
      <c r="BI352" s="181">
        <f t="shared" si="256"/>
        <v>-11.222566955755186</v>
      </c>
      <c r="BJ352" s="181">
        <f t="shared" si="256"/>
        <v>-11.222566955755186</v>
      </c>
      <c r="BK352" s="181">
        <f t="shared" si="256"/>
        <v>-11.222566955755186</v>
      </c>
      <c r="BL352" s="181">
        <f t="shared" si="256"/>
        <v>-11.222566955755186</v>
      </c>
      <c r="BM352" s="181">
        <f t="shared" si="256"/>
        <v>-11.222566955755186</v>
      </c>
      <c r="BN352" s="181">
        <f t="shared" si="256"/>
        <v>-11.222566955755186</v>
      </c>
      <c r="BO352" s="181">
        <f t="shared" si="256"/>
        <v>-11.222566955755186</v>
      </c>
      <c r="BP352" s="181">
        <f t="shared" ref="BP352:CP352" si="257">IF(BP$322=1,Nox_concentration_other_impacts_high*((GDP_capita/GDP_capita_base_values))*(Price_adjustment),BO352)</f>
        <v>-11.222566955755186</v>
      </c>
      <c r="BQ352" s="181">
        <f t="shared" si="257"/>
        <v>-11.222566955755186</v>
      </c>
      <c r="BR352" s="181">
        <f t="shared" si="257"/>
        <v>-11.222566955755186</v>
      </c>
      <c r="BS352" s="181">
        <f t="shared" si="257"/>
        <v>-11.222566955755186</v>
      </c>
      <c r="BT352" s="181">
        <f t="shared" si="257"/>
        <v>-11.222566955755186</v>
      </c>
      <c r="BU352" s="181">
        <f t="shared" si="257"/>
        <v>-11.222566955755186</v>
      </c>
      <c r="BV352" s="181">
        <f t="shared" si="257"/>
        <v>-11.222566955755186</v>
      </c>
      <c r="BW352" s="181">
        <f t="shared" si="257"/>
        <v>-11.222566955755186</v>
      </c>
      <c r="BX352" s="181">
        <f t="shared" si="257"/>
        <v>-11.222566955755186</v>
      </c>
      <c r="BY352" s="181">
        <f t="shared" si="257"/>
        <v>-11.222566955755186</v>
      </c>
      <c r="BZ352" s="181">
        <f t="shared" si="257"/>
        <v>-11.222566955755186</v>
      </c>
      <c r="CA352" s="181">
        <f t="shared" si="257"/>
        <v>-11.222566955755186</v>
      </c>
      <c r="CB352" s="181">
        <f t="shared" si="257"/>
        <v>-11.222566955755186</v>
      </c>
      <c r="CC352" s="181">
        <f t="shared" si="257"/>
        <v>-11.222566955755186</v>
      </c>
      <c r="CD352" s="181">
        <f t="shared" si="257"/>
        <v>-11.222566955755186</v>
      </c>
      <c r="CE352" s="181">
        <f t="shared" si="257"/>
        <v>-11.222566955755186</v>
      </c>
      <c r="CF352" s="181">
        <f t="shared" si="257"/>
        <v>-11.222566955755186</v>
      </c>
      <c r="CG352" s="181">
        <f t="shared" si="257"/>
        <v>-11.222566955755186</v>
      </c>
      <c r="CH352" s="181">
        <f t="shared" si="257"/>
        <v>-11.222566955755186</v>
      </c>
      <c r="CI352" s="181">
        <f t="shared" si="257"/>
        <v>-11.222566955755186</v>
      </c>
      <c r="CJ352" s="181">
        <f t="shared" si="257"/>
        <v>-11.222566955755186</v>
      </c>
      <c r="CK352" s="181">
        <f t="shared" si="257"/>
        <v>-11.222566955755186</v>
      </c>
      <c r="CL352" s="181">
        <f t="shared" si="257"/>
        <v>-11.222566955755186</v>
      </c>
      <c r="CM352" s="181">
        <f t="shared" si="257"/>
        <v>-11.222566955755186</v>
      </c>
      <c r="CN352" s="181">
        <f t="shared" si="257"/>
        <v>-11.222566955755186</v>
      </c>
      <c r="CO352" s="181">
        <f t="shared" si="257"/>
        <v>-11.222566955755186</v>
      </c>
      <c r="CP352" s="181">
        <f t="shared" si="257"/>
        <v>-11.222566955755186</v>
      </c>
      <c r="CQ352" s="79" t="s">
        <v>16646</v>
      </c>
    </row>
    <row r="353" spans="1:95" ht="15" customHeight="1" outlineLevel="1" x14ac:dyDescent="0.3">
      <c r="A353" s="158"/>
      <c r="B353" s="158"/>
      <c r="C353" s="158"/>
      <c r="D353" s="158"/>
      <c r="E353" s="158"/>
      <c r="F353" s="158"/>
      <c r="G353" s="158"/>
      <c r="H353" s="158"/>
      <c r="I353" s="158"/>
      <c r="J353" s="158"/>
      <c r="K353" s="158"/>
      <c r="L353" s="158"/>
      <c r="M353" s="158"/>
      <c r="N353" s="158"/>
      <c r="O353" s="158"/>
      <c r="P353" s="158"/>
      <c r="Q353" s="158"/>
      <c r="R353" s="158"/>
      <c r="S353" s="158"/>
      <c r="T353" s="158"/>
      <c r="U353" s="158"/>
      <c r="V353" s="158"/>
      <c r="W353" s="158"/>
      <c r="X353" s="158"/>
      <c r="Y353" s="158"/>
      <c r="Z353" s="158"/>
      <c r="AA353" s="158"/>
      <c r="AB353" s="158"/>
      <c r="AC353" s="158"/>
      <c r="AD353" s="158"/>
      <c r="AE353" s="158"/>
      <c r="AF353" s="158"/>
      <c r="AG353" s="158"/>
      <c r="AH353" s="158"/>
      <c r="AI353" s="158"/>
      <c r="AJ353" s="158"/>
      <c r="AK353" s="158"/>
      <c r="AL353" s="158"/>
      <c r="AM353" s="158"/>
      <c r="AN353" s="158"/>
      <c r="AO353" s="158"/>
      <c r="AP353" s="158"/>
      <c r="AQ353" s="158"/>
      <c r="AR353" s="158"/>
      <c r="AS353" s="158"/>
      <c r="AT353" s="158"/>
      <c r="AU353" s="158"/>
      <c r="AV353" s="158"/>
      <c r="AW353" s="158"/>
      <c r="AX353" s="158"/>
      <c r="AY353" s="158"/>
      <c r="AZ353" s="158"/>
      <c r="BA353" s="158"/>
      <c r="BB353" s="158"/>
      <c r="BC353" s="158"/>
      <c r="BD353" s="158"/>
      <c r="BE353" s="158"/>
      <c r="BF353" s="158"/>
      <c r="BG353" s="158"/>
      <c r="BH353" s="158"/>
      <c r="BI353" s="158"/>
      <c r="BJ353" s="158"/>
      <c r="BK353" s="158"/>
      <c r="BL353" s="158"/>
      <c r="BM353" s="158"/>
      <c r="BN353" s="158"/>
      <c r="BO353" s="158"/>
      <c r="BP353" s="158"/>
      <c r="BQ353" s="158"/>
      <c r="BR353" s="158"/>
      <c r="BS353" s="158"/>
      <c r="BT353" s="158"/>
      <c r="BU353" s="158"/>
      <c r="BV353" s="158"/>
      <c r="BW353" s="158"/>
      <c r="BX353" s="158"/>
      <c r="BY353" s="158"/>
      <c r="BZ353" s="158"/>
      <c r="CA353" s="158"/>
      <c r="CB353" s="158"/>
      <c r="CC353" s="158"/>
      <c r="CD353" s="158"/>
      <c r="CE353" s="158"/>
      <c r="CF353" s="158"/>
      <c r="CG353" s="158"/>
      <c r="CH353" s="158"/>
      <c r="CI353" s="158"/>
      <c r="CJ353" s="158"/>
      <c r="CK353" s="158"/>
      <c r="CL353" s="158"/>
      <c r="CM353" s="158"/>
      <c r="CN353" s="158"/>
      <c r="CO353" s="158"/>
      <c r="CP353" s="158"/>
      <c r="CQ353" s="158"/>
    </row>
    <row r="354" spans="1:95" ht="15" customHeight="1" outlineLevel="1" x14ac:dyDescent="0.3">
      <c r="A354" s="158"/>
      <c r="B354" s="158"/>
      <c r="C354" s="158"/>
      <c r="D354" s="158"/>
      <c r="E354" s="158"/>
      <c r="F354" s="158"/>
      <c r="G354" s="158"/>
      <c r="H354" s="158"/>
      <c r="I354" s="158"/>
      <c r="J354" s="158"/>
      <c r="K354" s="158"/>
      <c r="L354" s="158"/>
      <c r="M354" s="158"/>
      <c r="N354" s="158"/>
      <c r="O354" s="158"/>
      <c r="P354" s="158"/>
      <c r="Q354" s="158"/>
      <c r="R354" s="158"/>
      <c r="S354" s="158"/>
      <c r="T354" s="158"/>
      <c r="U354" s="158"/>
      <c r="V354" s="158"/>
      <c r="W354" s="158"/>
      <c r="X354" s="158"/>
      <c r="Y354" s="158"/>
      <c r="Z354" s="158"/>
      <c r="AA354" s="158"/>
      <c r="AB354" s="158"/>
      <c r="AC354" s="158"/>
      <c r="AD354" s="158"/>
      <c r="AE354" s="158"/>
      <c r="AF354" s="158"/>
      <c r="AG354" s="158"/>
      <c r="AH354" s="158"/>
      <c r="AI354" s="158"/>
      <c r="AJ354" s="158"/>
      <c r="AK354" s="158"/>
      <c r="AL354" s="158"/>
      <c r="AM354" s="158"/>
      <c r="AN354" s="158"/>
      <c r="AO354" s="158"/>
      <c r="AP354" s="158"/>
      <c r="AQ354" s="158"/>
      <c r="AR354" s="158"/>
      <c r="AS354" s="158"/>
      <c r="AT354" s="158"/>
      <c r="AU354" s="158"/>
      <c r="AV354" s="158"/>
      <c r="AW354" s="158"/>
      <c r="AX354" s="158"/>
      <c r="AY354" s="158"/>
      <c r="AZ354" s="158"/>
      <c r="BA354" s="158"/>
      <c r="BB354" s="158"/>
      <c r="BC354" s="158"/>
      <c r="BD354" s="158"/>
      <c r="BE354" s="158"/>
      <c r="BF354" s="158"/>
      <c r="BG354" s="158"/>
      <c r="BH354" s="158"/>
      <c r="BI354" s="158"/>
      <c r="BJ354" s="158"/>
      <c r="BK354" s="158"/>
      <c r="BL354" s="158"/>
      <c r="BM354" s="158"/>
      <c r="BN354" s="158"/>
      <c r="BO354" s="158"/>
      <c r="BP354" s="158"/>
      <c r="BQ354" s="158"/>
      <c r="BR354" s="158"/>
      <c r="BS354" s="158"/>
      <c r="BT354" s="158"/>
      <c r="BU354" s="158"/>
      <c r="BV354" s="158"/>
      <c r="BW354" s="158"/>
      <c r="BX354" s="158"/>
      <c r="BY354" s="158"/>
      <c r="BZ354" s="158"/>
      <c r="CA354" s="158"/>
      <c r="CB354" s="158"/>
      <c r="CC354" s="158"/>
      <c r="CD354" s="158"/>
      <c r="CE354" s="158"/>
      <c r="CF354" s="158"/>
      <c r="CG354" s="158"/>
      <c r="CH354" s="158"/>
      <c r="CI354" s="158"/>
      <c r="CJ354" s="158"/>
      <c r="CK354" s="158"/>
      <c r="CL354" s="158"/>
      <c r="CM354" s="158"/>
      <c r="CN354" s="158"/>
      <c r="CO354" s="158"/>
      <c r="CP354" s="158"/>
      <c r="CQ354" s="158"/>
    </row>
    <row r="355" spans="1:95" ht="15.5" outlineLevel="1" x14ac:dyDescent="0.35">
      <c r="A355" s="169"/>
      <c r="B355" s="90" t="s">
        <v>16647</v>
      </c>
      <c r="C355" s="169"/>
      <c r="D355" s="169"/>
      <c r="E355" s="169"/>
      <c r="F355" s="169"/>
      <c r="G355" s="169"/>
      <c r="H355" s="169"/>
      <c r="I355" s="169"/>
      <c r="J355" s="169"/>
      <c r="K355" s="169"/>
      <c r="L355" s="169"/>
      <c r="M355" s="169"/>
      <c r="N355" s="169"/>
      <c r="O355" s="169"/>
      <c r="P355" s="169"/>
      <c r="Q355" s="169"/>
      <c r="R355" s="169"/>
      <c r="S355" s="169"/>
      <c r="T355" s="169"/>
      <c r="U355" s="169"/>
      <c r="V355" s="169"/>
      <c r="W355" s="169"/>
      <c r="X355" s="169"/>
      <c r="Y355" s="169"/>
      <c r="Z355" s="169"/>
      <c r="AA355" s="169"/>
      <c r="AB355" s="169"/>
      <c r="AC355" s="169"/>
      <c r="AD355" s="169"/>
      <c r="AE355" s="169"/>
      <c r="AF355" s="169"/>
      <c r="AG355" s="169"/>
      <c r="AH355" s="169"/>
      <c r="AI355" s="169"/>
      <c r="AJ355" s="169"/>
      <c r="AK355" s="169"/>
      <c r="AL355" s="169"/>
      <c r="AM355" s="169"/>
      <c r="AN355" s="169"/>
      <c r="AO355" s="169"/>
      <c r="AP355" s="169"/>
      <c r="AQ355" s="169"/>
      <c r="AR355" s="169"/>
      <c r="AS355" s="169"/>
      <c r="AT355" s="169"/>
      <c r="AU355" s="169"/>
      <c r="AV355" s="169"/>
      <c r="AW355" s="169"/>
      <c r="AX355" s="169"/>
      <c r="AY355" s="169"/>
      <c r="AZ355" s="169"/>
      <c r="BA355" s="169"/>
      <c r="BB355" s="169"/>
      <c r="BC355" s="169"/>
      <c r="BD355" s="169"/>
      <c r="BE355" s="169"/>
      <c r="BF355" s="169"/>
      <c r="BG355" s="169"/>
      <c r="BH355" s="169"/>
      <c r="BI355" s="169"/>
      <c r="BJ355" s="169"/>
      <c r="BK355" s="169"/>
      <c r="BL355" s="169"/>
      <c r="BM355" s="169"/>
      <c r="BN355" s="169"/>
      <c r="BO355" s="169"/>
      <c r="BP355" s="169"/>
      <c r="BQ355" s="169"/>
      <c r="BR355" s="169"/>
      <c r="BS355" s="169"/>
      <c r="BT355" s="169"/>
      <c r="BU355" s="169"/>
      <c r="BV355" s="169"/>
      <c r="BW355" s="169"/>
      <c r="BX355" s="169"/>
      <c r="BY355" s="169"/>
      <c r="BZ355" s="169"/>
      <c r="CA355" s="169"/>
      <c r="CB355" s="169"/>
      <c r="CC355" s="169"/>
      <c r="CD355" s="169"/>
      <c r="CE355" s="169"/>
      <c r="CF355" s="169"/>
      <c r="CG355" s="169"/>
      <c r="CH355" s="169"/>
      <c r="CI355" s="169"/>
      <c r="CJ355" s="169"/>
      <c r="CK355" s="169"/>
      <c r="CL355" s="169"/>
      <c r="CM355" s="169"/>
      <c r="CN355" s="169"/>
      <c r="CO355" s="169"/>
      <c r="CP355" s="169"/>
      <c r="CQ355" s="169"/>
    </row>
    <row r="356" spans="1:95" ht="14" outlineLevel="1" x14ac:dyDescent="0.3">
      <c r="A356" s="158"/>
      <c r="B356" s="158"/>
      <c r="C356" s="158"/>
      <c r="D356" s="158"/>
      <c r="E356" s="158"/>
      <c r="F356" s="158"/>
      <c r="G356" s="158"/>
      <c r="H356" s="158"/>
      <c r="I356" s="158"/>
      <c r="J356" s="158"/>
      <c r="K356" s="158"/>
      <c r="L356" s="158"/>
      <c r="M356" s="158"/>
      <c r="N356" s="158"/>
      <c r="O356" s="158"/>
      <c r="P356" s="158"/>
      <c r="Q356" s="158"/>
      <c r="R356" s="158"/>
      <c r="S356" s="158"/>
      <c r="T356" s="158"/>
      <c r="U356" s="158"/>
      <c r="V356" s="158"/>
      <c r="W356" s="158"/>
      <c r="X356" s="158"/>
      <c r="Y356" s="158"/>
      <c r="Z356" s="158"/>
      <c r="AA356" s="158"/>
      <c r="AB356" s="158"/>
      <c r="AC356" s="158"/>
      <c r="AD356" s="158"/>
      <c r="AE356" s="158"/>
      <c r="AF356" s="158"/>
      <c r="AG356" s="158"/>
      <c r="AH356" s="158"/>
      <c r="AI356" s="158"/>
      <c r="AJ356" s="158"/>
      <c r="AK356" s="158"/>
      <c r="AL356" s="158"/>
      <c r="AM356" s="158"/>
      <c r="AN356" s="158"/>
      <c r="AO356" s="158"/>
      <c r="AP356" s="158"/>
      <c r="AQ356" s="158"/>
      <c r="AR356" s="158"/>
      <c r="AS356" s="158"/>
      <c r="AT356" s="158"/>
      <c r="AU356" s="158"/>
      <c r="AV356" s="158"/>
      <c r="AW356" s="158"/>
      <c r="AX356" s="158"/>
      <c r="AY356" s="158"/>
      <c r="AZ356" s="158"/>
      <c r="BA356" s="158"/>
      <c r="BB356" s="158"/>
      <c r="BC356" s="158"/>
      <c r="BD356" s="158"/>
      <c r="BE356" s="158"/>
      <c r="BF356" s="158"/>
      <c r="BG356" s="158"/>
      <c r="BH356" s="158"/>
      <c r="BI356" s="158"/>
      <c r="BJ356" s="158"/>
      <c r="BK356" s="158"/>
      <c r="BL356" s="158"/>
      <c r="BM356" s="158"/>
      <c r="BN356" s="158"/>
      <c r="BO356" s="158"/>
      <c r="BP356" s="158"/>
      <c r="BQ356" s="158"/>
      <c r="BR356" s="158"/>
      <c r="BS356" s="158"/>
      <c r="BT356" s="158"/>
      <c r="BU356" s="158"/>
      <c r="BV356" s="158"/>
      <c r="BW356" s="158"/>
      <c r="BX356" s="158"/>
      <c r="BY356" s="158"/>
      <c r="BZ356" s="158"/>
      <c r="CA356" s="158"/>
      <c r="CB356" s="158"/>
      <c r="CC356" s="158"/>
      <c r="CD356" s="158"/>
      <c r="CE356" s="158"/>
      <c r="CF356" s="158"/>
      <c r="CG356" s="158"/>
      <c r="CH356" s="158"/>
      <c r="CI356" s="158"/>
      <c r="CJ356" s="158"/>
      <c r="CK356" s="158"/>
      <c r="CL356" s="158"/>
      <c r="CM356" s="158"/>
      <c r="CN356" s="158"/>
      <c r="CO356" s="158"/>
      <c r="CP356" s="158"/>
      <c r="CQ356" s="158"/>
    </row>
    <row r="357" spans="1:95" ht="14.5" outlineLevel="1" x14ac:dyDescent="0.35">
      <c r="A357" s="158"/>
      <c r="B357" s="158" t="s">
        <v>16624</v>
      </c>
      <c r="C357" s="167">
        <f>INDEX(Inputs!$C$120:$AA$120,MATCH(Inputs!$D$10,Inputs!$C$118:$AA$118,0))</f>
        <v>1800.834239861113</v>
      </c>
      <c r="D357" s="95" t="s">
        <v>16648</v>
      </c>
      <c r="E357" s="183"/>
      <c r="F357" s="183"/>
      <c r="G357" s="183"/>
      <c r="H357" s="183"/>
      <c r="I357" s="183"/>
      <c r="J357" s="183"/>
      <c r="K357" s="183"/>
      <c r="L357" s="183"/>
      <c r="M357" s="183"/>
      <c r="N357" s="183"/>
      <c r="O357" s="183"/>
      <c r="P357" s="183"/>
      <c r="Q357" s="183"/>
      <c r="R357" s="183"/>
      <c r="S357" s="183"/>
      <c r="T357" s="183"/>
      <c r="U357" s="183"/>
      <c r="V357" s="183"/>
      <c r="W357" s="183"/>
      <c r="X357" s="183"/>
      <c r="Y357" s="183"/>
      <c r="Z357" s="183"/>
      <c r="AA357" s="183"/>
      <c r="AB357" s="183"/>
      <c r="AC357" s="183"/>
      <c r="AD357" s="183"/>
      <c r="AE357" s="183"/>
      <c r="AF357" s="183"/>
      <c r="AG357" s="183"/>
      <c r="AH357" s="183"/>
      <c r="AI357" s="183"/>
      <c r="AJ357" s="183"/>
      <c r="AK357" s="183"/>
      <c r="AL357" s="183"/>
      <c r="AM357" s="183"/>
      <c r="AN357" s="183"/>
      <c r="AO357" s="183"/>
      <c r="AP357" s="183"/>
      <c r="AQ357" s="183"/>
      <c r="AR357" s="183"/>
      <c r="AS357" s="183"/>
      <c r="AT357" s="183"/>
      <c r="AU357" s="183"/>
      <c r="AV357" s="183"/>
      <c r="AW357" s="183"/>
      <c r="AX357" s="183"/>
      <c r="AY357" s="183"/>
      <c r="AZ357" s="183"/>
      <c r="BA357" s="183"/>
      <c r="BB357" s="183"/>
      <c r="BC357" s="183"/>
      <c r="BD357" s="183"/>
      <c r="BE357" s="183"/>
      <c r="BF357" s="183"/>
      <c r="BG357" s="183"/>
      <c r="BH357" s="183"/>
      <c r="BI357" s="183"/>
      <c r="BJ357" s="183"/>
      <c r="BK357" s="183"/>
      <c r="BL357" s="183"/>
      <c r="BM357" s="183"/>
      <c r="BN357" s="183"/>
      <c r="BO357" s="183"/>
      <c r="BP357" s="183"/>
      <c r="BQ357" s="183"/>
      <c r="BR357" s="183"/>
      <c r="BS357" s="183"/>
      <c r="BT357" s="183"/>
      <c r="BU357" s="183"/>
      <c r="BV357" s="183"/>
      <c r="BW357" s="183"/>
      <c r="BX357" s="183"/>
      <c r="BY357" s="183"/>
      <c r="BZ357" s="183"/>
      <c r="CA357" s="183"/>
      <c r="CB357" s="183"/>
      <c r="CC357" s="183"/>
      <c r="CD357" s="183"/>
      <c r="CE357" s="183"/>
      <c r="CF357" s="183"/>
      <c r="CG357" s="183"/>
      <c r="CH357" s="183"/>
      <c r="CI357" s="183"/>
      <c r="CJ357" s="183"/>
      <c r="CK357" s="183"/>
      <c r="CL357" s="183"/>
      <c r="CM357" s="183"/>
      <c r="CN357" s="183"/>
      <c r="CO357" s="183"/>
      <c r="CP357" s="183"/>
      <c r="CQ357" s="158"/>
    </row>
    <row r="358" spans="1:95" ht="14.5" outlineLevel="1" x14ac:dyDescent="0.35">
      <c r="A358" s="158"/>
      <c r="B358" s="158" t="s">
        <v>16626</v>
      </c>
      <c r="C358" s="167">
        <f>INDEX(Inputs!$C$119:$AA$119,MATCH(Inputs!$D$10,Inputs!$C$118:$AA$118,0))</f>
        <v>12128.609445575277</v>
      </c>
      <c r="D358" s="95" t="s">
        <v>16649</v>
      </c>
      <c r="E358" s="158"/>
      <c r="F358" s="158"/>
      <c r="G358" s="158"/>
      <c r="H358" s="158"/>
      <c r="I358" s="158"/>
      <c r="J358" s="158"/>
      <c r="K358" s="158"/>
      <c r="L358" s="158"/>
      <c r="M358" s="158"/>
      <c r="N358" s="158"/>
      <c r="O358" s="158"/>
      <c r="P358" s="158"/>
      <c r="Q358" s="158"/>
      <c r="R358" s="158"/>
      <c r="S358" s="158"/>
      <c r="T358" s="158"/>
      <c r="U358" s="158"/>
      <c r="V358" s="158"/>
      <c r="W358" s="158"/>
      <c r="X358" s="158"/>
      <c r="Y358" s="158"/>
      <c r="Z358" s="158"/>
      <c r="AA358" s="158"/>
      <c r="AB358" s="158"/>
      <c r="AC358" s="158"/>
      <c r="AD358" s="158"/>
      <c r="AE358" s="158"/>
      <c r="AF358" s="158"/>
      <c r="AG358" s="158"/>
      <c r="AH358" s="158"/>
      <c r="AI358" s="158"/>
      <c r="AJ358" s="158"/>
      <c r="AK358" s="158"/>
      <c r="AL358" s="158"/>
      <c r="AM358" s="158"/>
      <c r="AN358" s="158"/>
      <c r="AO358" s="158"/>
      <c r="AP358" s="158"/>
      <c r="AQ358" s="158"/>
      <c r="AR358" s="158"/>
      <c r="AS358" s="158"/>
      <c r="AT358" s="158"/>
      <c r="AU358" s="158"/>
      <c r="AV358" s="158"/>
      <c r="AW358" s="158"/>
      <c r="AX358" s="158"/>
      <c r="AY358" s="158"/>
      <c r="AZ358" s="158"/>
      <c r="BA358" s="158"/>
      <c r="BB358" s="158"/>
      <c r="BC358" s="158"/>
      <c r="BD358" s="158"/>
      <c r="BE358" s="158"/>
      <c r="BF358" s="158"/>
      <c r="BG358" s="158"/>
      <c r="BH358" s="158"/>
      <c r="BI358" s="158"/>
      <c r="BJ358" s="158"/>
      <c r="BK358" s="158"/>
      <c r="BL358" s="158"/>
      <c r="BM358" s="158"/>
      <c r="BN358" s="158"/>
      <c r="BO358" s="158"/>
      <c r="BP358" s="158"/>
      <c r="BQ358" s="158"/>
      <c r="BR358" s="158"/>
      <c r="BS358" s="158"/>
      <c r="BT358" s="158"/>
      <c r="BU358" s="158"/>
      <c r="BV358" s="158"/>
      <c r="BW358" s="158"/>
      <c r="BX358" s="158"/>
      <c r="BY358" s="158"/>
      <c r="BZ358" s="158"/>
      <c r="CA358" s="158"/>
      <c r="CB358" s="158"/>
      <c r="CC358" s="158"/>
      <c r="CD358" s="158"/>
      <c r="CE358" s="158"/>
      <c r="CF358" s="158"/>
      <c r="CG358" s="158"/>
      <c r="CH358" s="158"/>
      <c r="CI358" s="158"/>
      <c r="CJ358" s="158"/>
      <c r="CK358" s="158"/>
      <c r="CL358" s="158"/>
      <c r="CM358" s="158"/>
      <c r="CN358" s="158"/>
      <c r="CO358" s="158"/>
      <c r="CP358" s="158"/>
      <c r="CQ358" s="158"/>
    </row>
    <row r="359" spans="1:95" ht="14.5" outlineLevel="1" x14ac:dyDescent="0.35">
      <c r="A359" s="158"/>
      <c r="B359" s="158" t="s">
        <v>16628</v>
      </c>
      <c r="C359" s="167">
        <f>INDEX(Inputs!$C$121:$AA$121,MATCH(Inputs!$D$10,Inputs!$C$118:$AA$118,0))</f>
        <v>41645.436782952951</v>
      </c>
      <c r="D359" s="95" t="s">
        <v>16650</v>
      </c>
      <c r="E359" s="158"/>
      <c r="F359" s="158"/>
      <c r="G359" s="158"/>
      <c r="H359" s="158"/>
      <c r="I359" s="158"/>
      <c r="J359" s="158"/>
      <c r="K359" s="158"/>
      <c r="L359" s="158"/>
      <c r="M359" s="158"/>
      <c r="N359" s="158"/>
      <c r="O359" s="158"/>
      <c r="P359" s="158"/>
      <c r="Q359" s="158"/>
      <c r="R359" s="158"/>
      <c r="S359" s="158"/>
      <c r="T359" s="158"/>
      <c r="U359" s="158"/>
      <c r="V359" s="158"/>
      <c r="W359" s="158"/>
      <c r="X359" s="158"/>
      <c r="Y359" s="158"/>
      <c r="Z359" s="158"/>
      <c r="AA359" s="158"/>
      <c r="AB359" s="158"/>
      <c r="AC359" s="158"/>
      <c r="AD359" s="158"/>
      <c r="AE359" s="158"/>
      <c r="AF359" s="158"/>
      <c r="AG359" s="158"/>
      <c r="AH359" s="158"/>
      <c r="AI359" s="158"/>
      <c r="AJ359" s="158"/>
      <c r="AK359" s="158"/>
      <c r="AL359" s="158"/>
      <c r="AM359" s="158"/>
      <c r="AN359" s="158"/>
      <c r="AO359" s="158"/>
      <c r="AP359" s="158"/>
      <c r="AQ359" s="158"/>
      <c r="AR359" s="158"/>
      <c r="AS359" s="158"/>
      <c r="AT359" s="158"/>
      <c r="AU359" s="158"/>
      <c r="AV359" s="158"/>
      <c r="AW359" s="158"/>
      <c r="AX359" s="158"/>
      <c r="AY359" s="158"/>
      <c r="AZ359" s="158"/>
      <c r="BA359" s="158"/>
      <c r="BB359" s="158"/>
      <c r="BC359" s="158"/>
      <c r="BD359" s="158"/>
      <c r="BE359" s="158"/>
      <c r="BF359" s="158"/>
      <c r="BG359" s="158"/>
      <c r="BH359" s="158"/>
      <c r="BI359" s="158"/>
      <c r="BJ359" s="158"/>
      <c r="BK359" s="158"/>
      <c r="BL359" s="158"/>
      <c r="BM359" s="158"/>
      <c r="BN359" s="158"/>
      <c r="BO359" s="158"/>
      <c r="BP359" s="158"/>
      <c r="BQ359" s="158"/>
      <c r="BR359" s="158"/>
      <c r="BS359" s="158"/>
      <c r="BT359" s="158"/>
      <c r="BU359" s="158"/>
      <c r="BV359" s="158"/>
      <c r="BW359" s="158"/>
      <c r="BX359" s="158"/>
      <c r="BY359" s="158"/>
      <c r="BZ359" s="158"/>
      <c r="CA359" s="158"/>
      <c r="CB359" s="158"/>
      <c r="CC359" s="158"/>
      <c r="CD359" s="158"/>
      <c r="CE359" s="158"/>
      <c r="CF359" s="158"/>
      <c r="CG359" s="158"/>
      <c r="CH359" s="158"/>
      <c r="CI359" s="158"/>
      <c r="CJ359" s="158"/>
      <c r="CK359" s="158"/>
      <c r="CL359" s="158"/>
      <c r="CM359" s="158"/>
      <c r="CN359" s="158"/>
      <c r="CO359" s="158"/>
      <c r="CP359" s="158"/>
      <c r="CQ359" s="158"/>
    </row>
    <row r="360" spans="1:95" ht="14" outlineLevel="1" x14ac:dyDescent="0.3">
      <c r="A360" s="158"/>
      <c r="B360" s="158"/>
      <c r="C360" s="158"/>
      <c r="D360" s="158"/>
      <c r="E360" s="158"/>
      <c r="F360" s="158"/>
      <c r="G360" s="158"/>
      <c r="H360" s="158"/>
      <c r="I360" s="158"/>
      <c r="J360" s="158"/>
      <c r="K360" s="158"/>
      <c r="L360" s="158"/>
      <c r="M360" s="158"/>
      <c r="N360" s="158"/>
      <c r="O360" s="158"/>
      <c r="P360" s="158"/>
      <c r="Q360" s="158"/>
      <c r="R360" s="158"/>
      <c r="S360" s="158"/>
      <c r="T360" s="158"/>
      <c r="U360" s="158"/>
      <c r="V360" s="158"/>
      <c r="W360" s="158"/>
      <c r="X360" s="158"/>
      <c r="Y360" s="158"/>
      <c r="Z360" s="158"/>
      <c r="AA360" s="158"/>
      <c r="AB360" s="158"/>
      <c r="AC360" s="158"/>
      <c r="AD360" s="158"/>
      <c r="AE360" s="158"/>
      <c r="AF360" s="158"/>
      <c r="AG360" s="158"/>
      <c r="AH360" s="158"/>
      <c r="AI360" s="158"/>
      <c r="AJ360" s="158"/>
      <c r="AK360" s="158"/>
      <c r="AL360" s="158"/>
      <c r="AM360" s="158"/>
      <c r="AN360" s="158"/>
      <c r="AO360" s="158"/>
      <c r="AP360" s="158"/>
      <c r="AQ360" s="158"/>
      <c r="AR360" s="158"/>
      <c r="AS360" s="158"/>
      <c r="AT360" s="158"/>
      <c r="AU360" s="158"/>
      <c r="AV360" s="158"/>
      <c r="AW360" s="158"/>
      <c r="AX360" s="158"/>
      <c r="AY360" s="158"/>
      <c r="AZ360" s="158"/>
      <c r="BA360" s="158"/>
      <c r="BB360" s="158"/>
      <c r="BC360" s="158"/>
      <c r="BD360" s="158"/>
      <c r="BE360" s="158"/>
      <c r="BF360" s="158"/>
      <c r="BG360" s="158"/>
      <c r="BH360" s="158"/>
      <c r="BI360" s="158"/>
      <c r="BJ360" s="158"/>
      <c r="BK360" s="158"/>
      <c r="BL360" s="158"/>
      <c r="BM360" s="158"/>
      <c r="BN360" s="158"/>
      <c r="BO360" s="158"/>
      <c r="BP360" s="158"/>
      <c r="BQ360" s="158"/>
      <c r="BR360" s="158"/>
      <c r="BS360" s="158"/>
      <c r="BT360" s="158"/>
      <c r="BU360" s="158"/>
      <c r="BV360" s="158"/>
      <c r="BW360" s="158"/>
      <c r="BX360" s="158"/>
      <c r="BY360" s="158"/>
      <c r="BZ360" s="158"/>
      <c r="CA360" s="158"/>
      <c r="CB360" s="158"/>
      <c r="CC360" s="158"/>
      <c r="CD360" s="158"/>
      <c r="CE360" s="158"/>
      <c r="CF360" s="158"/>
      <c r="CG360" s="158"/>
      <c r="CH360" s="158"/>
      <c r="CI360" s="158"/>
      <c r="CJ360" s="158"/>
      <c r="CK360" s="158"/>
      <c r="CL360" s="158"/>
      <c r="CM360" s="158"/>
      <c r="CN360" s="158"/>
      <c r="CO360" s="158"/>
      <c r="CP360" s="158"/>
      <c r="CQ360" s="158"/>
    </row>
    <row r="361" spans="1:95" ht="14.5" outlineLevel="1" x14ac:dyDescent="0.35">
      <c r="A361" s="158"/>
      <c r="B361" s="158" t="s">
        <v>16347</v>
      </c>
      <c r="C361" s="158"/>
      <c r="D361" s="168">
        <f t="shared" ref="D361:AI361" si="258">IF(D$322=1,NOx_damage_base_value_low*((GDP_capita/GDP_capita_base_values)^Income_elasticity)*(Price_adjustment),C361)</f>
        <v>0</v>
      </c>
      <c r="E361" s="168">
        <f t="shared" si="258"/>
        <v>0</v>
      </c>
      <c r="F361" s="168">
        <f t="shared" si="258"/>
        <v>0</v>
      </c>
      <c r="G361" s="168">
        <f t="shared" si="258"/>
        <v>0</v>
      </c>
      <c r="H361" s="168">
        <f t="shared" si="258"/>
        <v>0</v>
      </c>
      <c r="I361" s="168">
        <f t="shared" si="258"/>
        <v>0</v>
      </c>
      <c r="J361" s="168">
        <f t="shared" si="258"/>
        <v>0</v>
      </c>
      <c r="K361" s="168">
        <f t="shared" si="258"/>
        <v>0</v>
      </c>
      <c r="L361" s="168">
        <f t="shared" si="258"/>
        <v>0</v>
      </c>
      <c r="M361" s="168">
        <f t="shared" si="258"/>
        <v>0</v>
      </c>
      <c r="N361" s="168">
        <f t="shared" si="258"/>
        <v>0</v>
      </c>
      <c r="O361" s="168">
        <f t="shared" si="258"/>
        <v>0</v>
      </c>
      <c r="P361" s="168">
        <f t="shared" si="258"/>
        <v>0</v>
      </c>
      <c r="Q361" s="168">
        <f t="shared" si="258"/>
        <v>0</v>
      </c>
      <c r="R361" s="168">
        <f t="shared" si="258"/>
        <v>1800.511580072071</v>
      </c>
      <c r="S361" s="168">
        <f t="shared" si="258"/>
        <v>1824.5069799999999</v>
      </c>
      <c r="T361" s="168">
        <f t="shared" si="258"/>
        <v>1842.8889059710382</v>
      </c>
      <c r="U361" s="168">
        <f t="shared" si="258"/>
        <v>1842.8889059710382</v>
      </c>
      <c r="V361" s="168">
        <f t="shared" si="258"/>
        <v>1842.8889059710382</v>
      </c>
      <c r="W361" s="168">
        <f t="shared" si="258"/>
        <v>1842.8889059710382</v>
      </c>
      <c r="X361" s="168">
        <f t="shared" si="258"/>
        <v>1842.8889059710382</v>
      </c>
      <c r="Y361" s="168">
        <f t="shared" si="258"/>
        <v>1842.8889059710382</v>
      </c>
      <c r="Z361" s="168">
        <f t="shared" si="258"/>
        <v>1842.8889059710382</v>
      </c>
      <c r="AA361" s="168">
        <f t="shared" si="258"/>
        <v>1842.8889059710382</v>
      </c>
      <c r="AB361" s="168">
        <f t="shared" si="258"/>
        <v>1842.8889059710382</v>
      </c>
      <c r="AC361" s="168">
        <f t="shared" si="258"/>
        <v>1842.8889059710382</v>
      </c>
      <c r="AD361" s="168">
        <f t="shared" si="258"/>
        <v>1842.8889059710382</v>
      </c>
      <c r="AE361" s="168">
        <f t="shared" si="258"/>
        <v>1842.8889059710382</v>
      </c>
      <c r="AF361" s="168">
        <f t="shared" si="258"/>
        <v>1842.8889059710382</v>
      </c>
      <c r="AG361" s="168">
        <f t="shared" si="258"/>
        <v>1842.8889059710382</v>
      </c>
      <c r="AH361" s="168">
        <f t="shared" si="258"/>
        <v>1842.8889059710382</v>
      </c>
      <c r="AI361" s="168">
        <f t="shared" si="258"/>
        <v>1842.8889059710382</v>
      </c>
      <c r="AJ361" s="168">
        <f t="shared" ref="AJ361:BO361" si="259">IF(AJ$322=1,NOx_damage_base_value_low*((GDP_capita/GDP_capita_base_values)^Income_elasticity)*(Price_adjustment),AI361)</f>
        <v>1842.8889059710382</v>
      </c>
      <c r="AK361" s="168">
        <f t="shared" si="259"/>
        <v>1842.8889059710382</v>
      </c>
      <c r="AL361" s="168">
        <f t="shared" si="259"/>
        <v>1842.8889059710382</v>
      </c>
      <c r="AM361" s="168">
        <f t="shared" si="259"/>
        <v>1842.8889059710382</v>
      </c>
      <c r="AN361" s="168">
        <f t="shared" si="259"/>
        <v>1842.8889059710382</v>
      </c>
      <c r="AO361" s="168">
        <f t="shared" si="259"/>
        <v>1842.8889059710382</v>
      </c>
      <c r="AP361" s="168">
        <f t="shared" si="259"/>
        <v>1842.8889059710382</v>
      </c>
      <c r="AQ361" s="168">
        <f t="shared" si="259"/>
        <v>1842.8889059710382</v>
      </c>
      <c r="AR361" s="168">
        <f t="shared" si="259"/>
        <v>1842.8889059710382</v>
      </c>
      <c r="AS361" s="168">
        <f t="shared" si="259"/>
        <v>1842.8889059710382</v>
      </c>
      <c r="AT361" s="168">
        <f t="shared" si="259"/>
        <v>1842.8889059710382</v>
      </c>
      <c r="AU361" s="168">
        <f t="shared" si="259"/>
        <v>1842.8889059710382</v>
      </c>
      <c r="AV361" s="168">
        <f t="shared" si="259"/>
        <v>1842.8889059710382</v>
      </c>
      <c r="AW361" s="168">
        <f t="shared" si="259"/>
        <v>1842.8889059710382</v>
      </c>
      <c r="AX361" s="168">
        <f t="shared" si="259"/>
        <v>1842.8889059710382</v>
      </c>
      <c r="AY361" s="168">
        <f t="shared" si="259"/>
        <v>1842.8889059710382</v>
      </c>
      <c r="AZ361" s="168">
        <f t="shared" si="259"/>
        <v>1842.8889059710382</v>
      </c>
      <c r="BA361" s="168">
        <f t="shared" si="259"/>
        <v>1842.8889059710382</v>
      </c>
      <c r="BB361" s="168">
        <f t="shared" si="259"/>
        <v>1842.8889059710382</v>
      </c>
      <c r="BC361" s="168">
        <f t="shared" si="259"/>
        <v>1842.8889059710382</v>
      </c>
      <c r="BD361" s="168">
        <f t="shared" si="259"/>
        <v>1842.8889059710382</v>
      </c>
      <c r="BE361" s="168">
        <f t="shared" si="259"/>
        <v>1842.8889059710382</v>
      </c>
      <c r="BF361" s="168">
        <f t="shared" si="259"/>
        <v>1842.8889059710382</v>
      </c>
      <c r="BG361" s="168">
        <f t="shared" si="259"/>
        <v>1842.8889059710382</v>
      </c>
      <c r="BH361" s="168">
        <f t="shared" si="259"/>
        <v>1842.8889059710382</v>
      </c>
      <c r="BI361" s="168">
        <f t="shared" si="259"/>
        <v>1842.8889059710382</v>
      </c>
      <c r="BJ361" s="168">
        <f t="shared" si="259"/>
        <v>1842.8889059710382</v>
      </c>
      <c r="BK361" s="168">
        <f t="shared" si="259"/>
        <v>1842.8889059710382</v>
      </c>
      <c r="BL361" s="168">
        <f t="shared" si="259"/>
        <v>1842.8889059710382</v>
      </c>
      <c r="BM361" s="168">
        <f t="shared" si="259"/>
        <v>1842.8889059710382</v>
      </c>
      <c r="BN361" s="168">
        <f t="shared" si="259"/>
        <v>1842.8889059710382</v>
      </c>
      <c r="BO361" s="168">
        <f t="shared" si="259"/>
        <v>1842.8889059710382</v>
      </c>
      <c r="BP361" s="168">
        <f t="shared" ref="BP361:CP361" si="260">IF(BP$322=1,NOx_damage_base_value_low*((GDP_capita/GDP_capita_base_values)^Income_elasticity)*(Price_adjustment),BO361)</f>
        <v>1842.8889059710382</v>
      </c>
      <c r="BQ361" s="168">
        <f t="shared" si="260"/>
        <v>1842.8889059710382</v>
      </c>
      <c r="BR361" s="168">
        <f t="shared" si="260"/>
        <v>1842.8889059710382</v>
      </c>
      <c r="BS361" s="168">
        <f t="shared" si="260"/>
        <v>1842.8889059710382</v>
      </c>
      <c r="BT361" s="168">
        <f t="shared" si="260"/>
        <v>1842.8889059710382</v>
      </c>
      <c r="BU361" s="168">
        <f t="shared" si="260"/>
        <v>1842.8889059710382</v>
      </c>
      <c r="BV361" s="168">
        <f t="shared" si="260"/>
        <v>1842.8889059710382</v>
      </c>
      <c r="BW361" s="168">
        <f t="shared" si="260"/>
        <v>1842.8889059710382</v>
      </c>
      <c r="BX361" s="168">
        <f t="shared" si="260"/>
        <v>1842.8889059710382</v>
      </c>
      <c r="BY361" s="168">
        <f t="shared" si="260"/>
        <v>1842.8889059710382</v>
      </c>
      <c r="BZ361" s="168">
        <f t="shared" si="260"/>
        <v>1842.8889059710382</v>
      </c>
      <c r="CA361" s="168">
        <f t="shared" si="260"/>
        <v>1842.8889059710382</v>
      </c>
      <c r="CB361" s="168">
        <f t="shared" si="260"/>
        <v>1842.8889059710382</v>
      </c>
      <c r="CC361" s="168">
        <f t="shared" si="260"/>
        <v>1842.8889059710382</v>
      </c>
      <c r="CD361" s="168">
        <f t="shared" si="260"/>
        <v>1842.8889059710382</v>
      </c>
      <c r="CE361" s="168">
        <f t="shared" si="260"/>
        <v>1842.8889059710382</v>
      </c>
      <c r="CF361" s="168">
        <f t="shared" si="260"/>
        <v>1842.8889059710382</v>
      </c>
      <c r="CG361" s="168">
        <f t="shared" si="260"/>
        <v>1842.8889059710382</v>
      </c>
      <c r="CH361" s="168">
        <f t="shared" si="260"/>
        <v>1842.8889059710382</v>
      </c>
      <c r="CI361" s="168">
        <f t="shared" si="260"/>
        <v>1842.8889059710382</v>
      </c>
      <c r="CJ361" s="168">
        <f t="shared" si="260"/>
        <v>1842.8889059710382</v>
      </c>
      <c r="CK361" s="168">
        <f t="shared" si="260"/>
        <v>1842.8889059710382</v>
      </c>
      <c r="CL361" s="168">
        <f t="shared" si="260"/>
        <v>1842.8889059710382</v>
      </c>
      <c r="CM361" s="168">
        <f t="shared" si="260"/>
        <v>1842.8889059710382</v>
      </c>
      <c r="CN361" s="168">
        <f t="shared" si="260"/>
        <v>1842.8889059710382</v>
      </c>
      <c r="CO361" s="168">
        <f t="shared" si="260"/>
        <v>1842.8889059710382</v>
      </c>
      <c r="CP361" s="168">
        <f t="shared" si="260"/>
        <v>1842.8889059710382</v>
      </c>
      <c r="CQ361" s="79" t="s">
        <v>16651</v>
      </c>
    </row>
    <row r="362" spans="1:95" ht="14.5" outlineLevel="1" x14ac:dyDescent="0.35">
      <c r="A362" s="158"/>
      <c r="B362" s="158" t="s">
        <v>16346</v>
      </c>
      <c r="C362" s="158"/>
      <c r="D362" s="168">
        <f t="shared" ref="D362:AI362" si="261">IF(D$322=1,NOx_damage_base_value_central*((GDP_capita/GDP_capita_base_values)^Income_elasticity)*(Price_adjustment),C362)</f>
        <v>0</v>
      </c>
      <c r="E362" s="168">
        <f t="shared" si="261"/>
        <v>0</v>
      </c>
      <c r="F362" s="168">
        <f t="shared" si="261"/>
        <v>0</v>
      </c>
      <c r="G362" s="168">
        <f t="shared" si="261"/>
        <v>0</v>
      </c>
      <c r="H362" s="168">
        <f t="shared" si="261"/>
        <v>0</v>
      </c>
      <c r="I362" s="168">
        <f t="shared" si="261"/>
        <v>0</v>
      </c>
      <c r="J362" s="168">
        <f t="shared" si="261"/>
        <v>0</v>
      </c>
      <c r="K362" s="168">
        <f t="shared" si="261"/>
        <v>0</v>
      </c>
      <c r="L362" s="168">
        <f t="shared" si="261"/>
        <v>0</v>
      </c>
      <c r="M362" s="168">
        <f t="shared" si="261"/>
        <v>0</v>
      </c>
      <c r="N362" s="168">
        <f t="shared" si="261"/>
        <v>0</v>
      </c>
      <c r="O362" s="168">
        <f t="shared" si="261"/>
        <v>0</v>
      </c>
      <c r="P362" s="168">
        <f t="shared" si="261"/>
        <v>0</v>
      </c>
      <c r="Q362" s="168">
        <f t="shared" si="261"/>
        <v>0</v>
      </c>
      <c r="R362" s="168">
        <f t="shared" si="261"/>
        <v>12126.436333537278</v>
      </c>
      <c r="S362" s="168">
        <f t="shared" si="261"/>
        <v>12288.045229999998</v>
      </c>
      <c r="T362" s="168">
        <f t="shared" si="261"/>
        <v>12411.847407915826</v>
      </c>
      <c r="U362" s="168">
        <f t="shared" si="261"/>
        <v>12411.847407915826</v>
      </c>
      <c r="V362" s="168">
        <f t="shared" si="261"/>
        <v>12411.847407915826</v>
      </c>
      <c r="W362" s="168">
        <f t="shared" si="261"/>
        <v>12411.847407915826</v>
      </c>
      <c r="X362" s="168">
        <f t="shared" si="261"/>
        <v>12411.847407915826</v>
      </c>
      <c r="Y362" s="168">
        <f t="shared" si="261"/>
        <v>12411.847407915826</v>
      </c>
      <c r="Z362" s="168">
        <f t="shared" si="261"/>
        <v>12411.847407915826</v>
      </c>
      <c r="AA362" s="168">
        <f t="shared" si="261"/>
        <v>12411.847407915826</v>
      </c>
      <c r="AB362" s="168">
        <f t="shared" si="261"/>
        <v>12411.847407915826</v>
      </c>
      <c r="AC362" s="168">
        <f t="shared" si="261"/>
        <v>12411.847407915826</v>
      </c>
      <c r="AD362" s="168">
        <f t="shared" si="261"/>
        <v>12411.847407915826</v>
      </c>
      <c r="AE362" s="168">
        <f t="shared" si="261"/>
        <v>12411.847407915826</v>
      </c>
      <c r="AF362" s="168">
        <f t="shared" si="261"/>
        <v>12411.847407915826</v>
      </c>
      <c r="AG362" s="168">
        <f t="shared" si="261"/>
        <v>12411.847407915826</v>
      </c>
      <c r="AH362" s="168">
        <f t="shared" si="261"/>
        <v>12411.847407915826</v>
      </c>
      <c r="AI362" s="168">
        <f t="shared" si="261"/>
        <v>12411.847407915826</v>
      </c>
      <c r="AJ362" s="168">
        <f t="shared" ref="AJ362:BO362" si="262">IF(AJ$322=1,NOx_damage_base_value_central*((GDP_capita/GDP_capita_base_values)^Income_elasticity)*(Price_adjustment),AI362)</f>
        <v>12411.847407915826</v>
      </c>
      <c r="AK362" s="168">
        <f t="shared" si="262"/>
        <v>12411.847407915826</v>
      </c>
      <c r="AL362" s="168">
        <f t="shared" si="262"/>
        <v>12411.847407915826</v>
      </c>
      <c r="AM362" s="168">
        <f t="shared" si="262"/>
        <v>12411.847407915826</v>
      </c>
      <c r="AN362" s="168">
        <f t="shared" si="262"/>
        <v>12411.847407915826</v>
      </c>
      <c r="AO362" s="168">
        <f t="shared" si="262"/>
        <v>12411.847407915826</v>
      </c>
      <c r="AP362" s="168">
        <f t="shared" si="262"/>
        <v>12411.847407915826</v>
      </c>
      <c r="AQ362" s="168">
        <f t="shared" si="262"/>
        <v>12411.847407915826</v>
      </c>
      <c r="AR362" s="168">
        <f t="shared" si="262"/>
        <v>12411.847407915826</v>
      </c>
      <c r="AS362" s="168">
        <f t="shared" si="262"/>
        <v>12411.847407915826</v>
      </c>
      <c r="AT362" s="168">
        <f t="shared" si="262"/>
        <v>12411.847407915826</v>
      </c>
      <c r="AU362" s="168">
        <f t="shared" si="262"/>
        <v>12411.847407915826</v>
      </c>
      <c r="AV362" s="168">
        <f t="shared" si="262"/>
        <v>12411.847407915826</v>
      </c>
      <c r="AW362" s="168">
        <f t="shared" si="262"/>
        <v>12411.847407915826</v>
      </c>
      <c r="AX362" s="168">
        <f t="shared" si="262"/>
        <v>12411.847407915826</v>
      </c>
      <c r="AY362" s="168">
        <f t="shared" si="262"/>
        <v>12411.847407915826</v>
      </c>
      <c r="AZ362" s="168">
        <f t="shared" si="262"/>
        <v>12411.847407915826</v>
      </c>
      <c r="BA362" s="168">
        <f t="shared" si="262"/>
        <v>12411.847407915826</v>
      </c>
      <c r="BB362" s="168">
        <f t="shared" si="262"/>
        <v>12411.847407915826</v>
      </c>
      <c r="BC362" s="168">
        <f t="shared" si="262"/>
        <v>12411.847407915826</v>
      </c>
      <c r="BD362" s="168">
        <f t="shared" si="262"/>
        <v>12411.847407915826</v>
      </c>
      <c r="BE362" s="168">
        <f t="shared" si="262"/>
        <v>12411.847407915826</v>
      </c>
      <c r="BF362" s="168">
        <f t="shared" si="262"/>
        <v>12411.847407915826</v>
      </c>
      <c r="BG362" s="168">
        <f t="shared" si="262"/>
        <v>12411.847407915826</v>
      </c>
      <c r="BH362" s="168">
        <f t="shared" si="262"/>
        <v>12411.847407915826</v>
      </c>
      <c r="BI362" s="168">
        <f t="shared" si="262"/>
        <v>12411.847407915826</v>
      </c>
      <c r="BJ362" s="168">
        <f t="shared" si="262"/>
        <v>12411.847407915826</v>
      </c>
      <c r="BK362" s="168">
        <f t="shared" si="262"/>
        <v>12411.847407915826</v>
      </c>
      <c r="BL362" s="168">
        <f t="shared" si="262"/>
        <v>12411.847407915826</v>
      </c>
      <c r="BM362" s="168">
        <f t="shared" si="262"/>
        <v>12411.847407915826</v>
      </c>
      <c r="BN362" s="168">
        <f t="shared" si="262"/>
        <v>12411.847407915826</v>
      </c>
      <c r="BO362" s="168">
        <f t="shared" si="262"/>
        <v>12411.847407915826</v>
      </c>
      <c r="BP362" s="168">
        <f t="shared" ref="BP362:CP362" si="263">IF(BP$322=1,NOx_damage_base_value_central*((GDP_capita/GDP_capita_base_values)^Income_elasticity)*(Price_adjustment),BO362)</f>
        <v>12411.847407915826</v>
      </c>
      <c r="BQ362" s="168">
        <f t="shared" si="263"/>
        <v>12411.847407915826</v>
      </c>
      <c r="BR362" s="168">
        <f t="shared" si="263"/>
        <v>12411.847407915826</v>
      </c>
      <c r="BS362" s="168">
        <f t="shared" si="263"/>
        <v>12411.847407915826</v>
      </c>
      <c r="BT362" s="168">
        <f t="shared" si="263"/>
        <v>12411.847407915826</v>
      </c>
      <c r="BU362" s="168">
        <f t="shared" si="263"/>
        <v>12411.847407915826</v>
      </c>
      <c r="BV362" s="168">
        <f t="shared" si="263"/>
        <v>12411.847407915826</v>
      </c>
      <c r="BW362" s="168">
        <f t="shared" si="263"/>
        <v>12411.847407915826</v>
      </c>
      <c r="BX362" s="168">
        <f t="shared" si="263"/>
        <v>12411.847407915826</v>
      </c>
      <c r="BY362" s="168">
        <f t="shared" si="263"/>
        <v>12411.847407915826</v>
      </c>
      <c r="BZ362" s="168">
        <f t="shared" si="263"/>
        <v>12411.847407915826</v>
      </c>
      <c r="CA362" s="168">
        <f t="shared" si="263"/>
        <v>12411.847407915826</v>
      </c>
      <c r="CB362" s="168">
        <f t="shared" si="263"/>
        <v>12411.847407915826</v>
      </c>
      <c r="CC362" s="168">
        <f t="shared" si="263"/>
        <v>12411.847407915826</v>
      </c>
      <c r="CD362" s="168">
        <f t="shared" si="263"/>
        <v>12411.847407915826</v>
      </c>
      <c r="CE362" s="168">
        <f t="shared" si="263"/>
        <v>12411.847407915826</v>
      </c>
      <c r="CF362" s="168">
        <f t="shared" si="263"/>
        <v>12411.847407915826</v>
      </c>
      <c r="CG362" s="168">
        <f t="shared" si="263"/>
        <v>12411.847407915826</v>
      </c>
      <c r="CH362" s="168">
        <f t="shared" si="263"/>
        <v>12411.847407915826</v>
      </c>
      <c r="CI362" s="168">
        <f t="shared" si="263"/>
        <v>12411.847407915826</v>
      </c>
      <c r="CJ362" s="168">
        <f t="shared" si="263"/>
        <v>12411.847407915826</v>
      </c>
      <c r="CK362" s="168">
        <f t="shared" si="263"/>
        <v>12411.847407915826</v>
      </c>
      <c r="CL362" s="168">
        <f t="shared" si="263"/>
        <v>12411.847407915826</v>
      </c>
      <c r="CM362" s="168">
        <f t="shared" si="263"/>
        <v>12411.847407915826</v>
      </c>
      <c r="CN362" s="168">
        <f t="shared" si="263"/>
        <v>12411.847407915826</v>
      </c>
      <c r="CO362" s="168">
        <f t="shared" si="263"/>
        <v>12411.847407915826</v>
      </c>
      <c r="CP362" s="168">
        <f t="shared" si="263"/>
        <v>12411.847407915826</v>
      </c>
      <c r="CQ362" s="79" t="s">
        <v>16652</v>
      </c>
    </row>
    <row r="363" spans="1:95" ht="14.5" outlineLevel="1" x14ac:dyDescent="0.35">
      <c r="A363" s="158"/>
      <c r="B363" s="158" t="s">
        <v>16348</v>
      </c>
      <c r="C363" s="158"/>
      <c r="D363" s="168">
        <f t="shared" ref="D363:AI363" si="264">IF(D$322=1,NOx_damage_base_value_high*((GDP_capita/GDP_capita_base_values)^Income_elasticity)*(Price_adjustment),C363)</f>
        <v>0</v>
      </c>
      <c r="E363" s="168">
        <f t="shared" si="264"/>
        <v>0</v>
      </c>
      <c r="F363" s="168">
        <f t="shared" si="264"/>
        <v>0</v>
      </c>
      <c r="G363" s="168">
        <f t="shared" si="264"/>
        <v>0</v>
      </c>
      <c r="H363" s="168">
        <f t="shared" si="264"/>
        <v>0</v>
      </c>
      <c r="I363" s="168">
        <f t="shared" si="264"/>
        <v>0</v>
      </c>
      <c r="J363" s="168">
        <f t="shared" si="264"/>
        <v>0</v>
      </c>
      <c r="K363" s="168">
        <f t="shared" si="264"/>
        <v>0</v>
      </c>
      <c r="L363" s="168">
        <f t="shared" si="264"/>
        <v>0</v>
      </c>
      <c r="M363" s="168">
        <f t="shared" si="264"/>
        <v>0</v>
      </c>
      <c r="N363" s="168">
        <f t="shared" si="264"/>
        <v>0</v>
      </c>
      <c r="O363" s="168">
        <f t="shared" si="264"/>
        <v>0</v>
      </c>
      <c r="P363" s="168">
        <f t="shared" si="264"/>
        <v>0</v>
      </c>
      <c r="Q363" s="168">
        <f t="shared" si="264"/>
        <v>0</v>
      </c>
      <c r="R363" s="168">
        <f t="shared" si="264"/>
        <v>41637.975070181434</v>
      </c>
      <c r="S363" s="168">
        <f t="shared" si="264"/>
        <v>42192.883949999996</v>
      </c>
      <c r="T363" s="168">
        <f t="shared" si="264"/>
        <v>42617.977675469607</v>
      </c>
      <c r="U363" s="168">
        <f t="shared" si="264"/>
        <v>42617.977675469607</v>
      </c>
      <c r="V363" s="168">
        <f t="shared" si="264"/>
        <v>42617.977675469607</v>
      </c>
      <c r="W363" s="168">
        <f t="shared" si="264"/>
        <v>42617.977675469607</v>
      </c>
      <c r="X363" s="168">
        <f t="shared" si="264"/>
        <v>42617.977675469607</v>
      </c>
      <c r="Y363" s="168">
        <f t="shared" si="264"/>
        <v>42617.977675469607</v>
      </c>
      <c r="Z363" s="168">
        <f t="shared" si="264"/>
        <v>42617.977675469607</v>
      </c>
      <c r="AA363" s="168">
        <f t="shared" si="264"/>
        <v>42617.977675469607</v>
      </c>
      <c r="AB363" s="168">
        <f t="shared" si="264"/>
        <v>42617.977675469607</v>
      </c>
      <c r="AC363" s="168">
        <f t="shared" si="264"/>
        <v>42617.977675469607</v>
      </c>
      <c r="AD363" s="168">
        <f t="shared" si="264"/>
        <v>42617.977675469607</v>
      </c>
      <c r="AE363" s="168">
        <f t="shared" si="264"/>
        <v>42617.977675469607</v>
      </c>
      <c r="AF363" s="168">
        <f t="shared" si="264"/>
        <v>42617.977675469607</v>
      </c>
      <c r="AG363" s="168">
        <f t="shared" si="264"/>
        <v>42617.977675469607</v>
      </c>
      <c r="AH363" s="168">
        <f t="shared" si="264"/>
        <v>42617.977675469607</v>
      </c>
      <c r="AI363" s="168">
        <f t="shared" si="264"/>
        <v>42617.977675469607</v>
      </c>
      <c r="AJ363" s="168">
        <f t="shared" ref="AJ363:BO363" si="265">IF(AJ$322=1,NOx_damage_base_value_high*((GDP_capita/GDP_capita_base_values)^Income_elasticity)*(Price_adjustment),AI363)</f>
        <v>42617.977675469607</v>
      </c>
      <c r="AK363" s="168">
        <f t="shared" si="265"/>
        <v>42617.977675469607</v>
      </c>
      <c r="AL363" s="168">
        <f t="shared" si="265"/>
        <v>42617.977675469607</v>
      </c>
      <c r="AM363" s="168">
        <f t="shared" si="265"/>
        <v>42617.977675469607</v>
      </c>
      <c r="AN363" s="168">
        <f t="shared" si="265"/>
        <v>42617.977675469607</v>
      </c>
      <c r="AO363" s="168">
        <f t="shared" si="265"/>
        <v>42617.977675469607</v>
      </c>
      <c r="AP363" s="168">
        <f t="shared" si="265"/>
        <v>42617.977675469607</v>
      </c>
      <c r="AQ363" s="168">
        <f t="shared" si="265"/>
        <v>42617.977675469607</v>
      </c>
      <c r="AR363" s="168">
        <f t="shared" si="265"/>
        <v>42617.977675469607</v>
      </c>
      <c r="AS363" s="168">
        <f t="shared" si="265"/>
        <v>42617.977675469607</v>
      </c>
      <c r="AT363" s="168">
        <f t="shared" si="265"/>
        <v>42617.977675469607</v>
      </c>
      <c r="AU363" s="168">
        <f t="shared" si="265"/>
        <v>42617.977675469607</v>
      </c>
      <c r="AV363" s="168">
        <f t="shared" si="265"/>
        <v>42617.977675469607</v>
      </c>
      <c r="AW363" s="168">
        <f t="shared" si="265"/>
        <v>42617.977675469607</v>
      </c>
      <c r="AX363" s="168">
        <f t="shared" si="265"/>
        <v>42617.977675469607</v>
      </c>
      <c r="AY363" s="168">
        <f t="shared" si="265"/>
        <v>42617.977675469607</v>
      </c>
      <c r="AZ363" s="168">
        <f t="shared" si="265"/>
        <v>42617.977675469607</v>
      </c>
      <c r="BA363" s="168">
        <f t="shared" si="265"/>
        <v>42617.977675469607</v>
      </c>
      <c r="BB363" s="168">
        <f t="shared" si="265"/>
        <v>42617.977675469607</v>
      </c>
      <c r="BC363" s="168">
        <f t="shared" si="265"/>
        <v>42617.977675469607</v>
      </c>
      <c r="BD363" s="168">
        <f t="shared" si="265"/>
        <v>42617.977675469607</v>
      </c>
      <c r="BE363" s="168">
        <f t="shared" si="265"/>
        <v>42617.977675469607</v>
      </c>
      <c r="BF363" s="168">
        <f t="shared" si="265"/>
        <v>42617.977675469607</v>
      </c>
      <c r="BG363" s="168">
        <f t="shared" si="265"/>
        <v>42617.977675469607</v>
      </c>
      <c r="BH363" s="168">
        <f t="shared" si="265"/>
        <v>42617.977675469607</v>
      </c>
      <c r="BI363" s="168">
        <f t="shared" si="265"/>
        <v>42617.977675469607</v>
      </c>
      <c r="BJ363" s="168">
        <f t="shared" si="265"/>
        <v>42617.977675469607</v>
      </c>
      <c r="BK363" s="168">
        <f t="shared" si="265"/>
        <v>42617.977675469607</v>
      </c>
      <c r="BL363" s="168">
        <f t="shared" si="265"/>
        <v>42617.977675469607</v>
      </c>
      <c r="BM363" s="168">
        <f t="shared" si="265"/>
        <v>42617.977675469607</v>
      </c>
      <c r="BN363" s="168">
        <f t="shared" si="265"/>
        <v>42617.977675469607</v>
      </c>
      <c r="BO363" s="168">
        <f t="shared" si="265"/>
        <v>42617.977675469607</v>
      </c>
      <c r="BP363" s="168">
        <f t="shared" ref="BP363:CP363" si="266">IF(BP$322=1,NOx_damage_base_value_high*((GDP_capita/GDP_capita_base_values)^Income_elasticity)*(Price_adjustment),BO363)</f>
        <v>42617.977675469607</v>
      </c>
      <c r="BQ363" s="168">
        <f t="shared" si="266"/>
        <v>42617.977675469607</v>
      </c>
      <c r="BR363" s="168">
        <f t="shared" si="266"/>
        <v>42617.977675469607</v>
      </c>
      <c r="BS363" s="168">
        <f t="shared" si="266"/>
        <v>42617.977675469607</v>
      </c>
      <c r="BT363" s="168">
        <f t="shared" si="266"/>
        <v>42617.977675469607</v>
      </c>
      <c r="BU363" s="168">
        <f t="shared" si="266"/>
        <v>42617.977675469607</v>
      </c>
      <c r="BV363" s="168">
        <f t="shared" si="266"/>
        <v>42617.977675469607</v>
      </c>
      <c r="BW363" s="168">
        <f t="shared" si="266"/>
        <v>42617.977675469607</v>
      </c>
      <c r="BX363" s="168">
        <f t="shared" si="266"/>
        <v>42617.977675469607</v>
      </c>
      <c r="BY363" s="168">
        <f t="shared" si="266"/>
        <v>42617.977675469607</v>
      </c>
      <c r="BZ363" s="168">
        <f t="shared" si="266"/>
        <v>42617.977675469607</v>
      </c>
      <c r="CA363" s="168">
        <f t="shared" si="266"/>
        <v>42617.977675469607</v>
      </c>
      <c r="CB363" s="168">
        <f t="shared" si="266"/>
        <v>42617.977675469607</v>
      </c>
      <c r="CC363" s="168">
        <f t="shared" si="266"/>
        <v>42617.977675469607</v>
      </c>
      <c r="CD363" s="168">
        <f t="shared" si="266"/>
        <v>42617.977675469607</v>
      </c>
      <c r="CE363" s="168">
        <f t="shared" si="266"/>
        <v>42617.977675469607</v>
      </c>
      <c r="CF363" s="168">
        <f t="shared" si="266"/>
        <v>42617.977675469607</v>
      </c>
      <c r="CG363" s="168">
        <f t="shared" si="266"/>
        <v>42617.977675469607</v>
      </c>
      <c r="CH363" s="168">
        <f t="shared" si="266"/>
        <v>42617.977675469607</v>
      </c>
      <c r="CI363" s="168">
        <f t="shared" si="266"/>
        <v>42617.977675469607</v>
      </c>
      <c r="CJ363" s="168">
        <f t="shared" si="266"/>
        <v>42617.977675469607</v>
      </c>
      <c r="CK363" s="168">
        <f t="shared" si="266"/>
        <v>42617.977675469607</v>
      </c>
      <c r="CL363" s="168">
        <f t="shared" si="266"/>
        <v>42617.977675469607</v>
      </c>
      <c r="CM363" s="168">
        <f t="shared" si="266"/>
        <v>42617.977675469607</v>
      </c>
      <c r="CN363" s="168">
        <f t="shared" si="266"/>
        <v>42617.977675469607</v>
      </c>
      <c r="CO363" s="168">
        <f t="shared" si="266"/>
        <v>42617.977675469607</v>
      </c>
      <c r="CP363" s="168">
        <f t="shared" si="266"/>
        <v>42617.977675469607</v>
      </c>
      <c r="CQ363" s="79" t="s">
        <v>16653</v>
      </c>
    </row>
    <row r="364" spans="1:95" ht="14" outlineLevel="1" x14ac:dyDescent="0.3">
      <c r="A364" s="158"/>
      <c r="B364" s="158"/>
      <c r="C364" s="158"/>
      <c r="D364" s="158"/>
      <c r="E364" s="158"/>
      <c r="F364" s="158"/>
      <c r="G364" s="158"/>
      <c r="H364" s="158"/>
      <c r="I364" s="158"/>
      <c r="J364" s="158"/>
      <c r="K364" s="158"/>
      <c r="L364" s="158"/>
      <c r="M364" s="158"/>
      <c r="N364" s="158"/>
      <c r="O364" s="158"/>
      <c r="P364" s="158"/>
      <c r="Q364" s="158"/>
      <c r="R364" s="158"/>
      <c r="S364" s="158"/>
      <c r="T364" s="158"/>
      <c r="U364" s="158"/>
      <c r="V364" s="158"/>
      <c r="W364" s="158"/>
      <c r="X364" s="158"/>
      <c r="Y364" s="158"/>
      <c r="Z364" s="158"/>
      <c r="AA364" s="158"/>
      <c r="AB364" s="158"/>
      <c r="AC364" s="158"/>
      <c r="AD364" s="158"/>
      <c r="AE364" s="158"/>
      <c r="AF364" s="158"/>
      <c r="AG364" s="158"/>
      <c r="AH364" s="158"/>
      <c r="AI364" s="158"/>
      <c r="AJ364" s="158"/>
      <c r="AK364" s="158"/>
      <c r="AL364" s="158"/>
      <c r="AM364" s="158"/>
      <c r="AN364" s="158"/>
      <c r="AO364" s="158"/>
      <c r="AP364" s="158"/>
      <c r="AQ364" s="158"/>
      <c r="AR364" s="158"/>
      <c r="AS364" s="158"/>
      <c r="AT364" s="158"/>
      <c r="AU364" s="158"/>
      <c r="AV364" s="158"/>
      <c r="AW364" s="158"/>
      <c r="AX364" s="158"/>
      <c r="AY364" s="158"/>
      <c r="AZ364" s="158"/>
      <c r="BA364" s="158"/>
      <c r="BB364" s="158"/>
      <c r="BC364" s="158"/>
      <c r="BD364" s="158"/>
      <c r="BE364" s="158"/>
      <c r="BF364" s="158"/>
      <c r="BG364" s="158"/>
      <c r="BH364" s="158"/>
      <c r="BI364" s="158"/>
      <c r="BJ364" s="158"/>
      <c r="BK364" s="158"/>
      <c r="BL364" s="158"/>
      <c r="BM364" s="158"/>
      <c r="BN364" s="158"/>
      <c r="BO364" s="158"/>
      <c r="BP364" s="158"/>
      <c r="BQ364" s="158"/>
      <c r="BR364" s="158"/>
      <c r="BS364" s="158"/>
      <c r="BT364" s="158"/>
      <c r="BU364" s="158"/>
      <c r="BV364" s="158"/>
      <c r="BW364" s="158"/>
      <c r="BX364" s="158"/>
      <c r="BY364" s="158"/>
      <c r="BZ364" s="158"/>
      <c r="CA364" s="158"/>
      <c r="CB364" s="158"/>
      <c r="CC364" s="158"/>
      <c r="CD364" s="158"/>
      <c r="CE364" s="158"/>
      <c r="CF364" s="158"/>
      <c r="CG364" s="158"/>
      <c r="CH364" s="158"/>
      <c r="CI364" s="158"/>
      <c r="CJ364" s="158"/>
      <c r="CK364" s="158"/>
      <c r="CL364" s="158"/>
      <c r="CM364" s="158"/>
      <c r="CN364" s="158"/>
      <c r="CO364" s="158"/>
      <c r="CP364" s="158"/>
      <c r="CQ364" s="158"/>
    </row>
    <row r="365" spans="1:95" ht="15.5" outlineLevel="1" x14ac:dyDescent="0.35">
      <c r="A365" s="169"/>
      <c r="B365" s="90" t="s">
        <v>16654</v>
      </c>
      <c r="C365" s="169"/>
      <c r="D365" s="169"/>
      <c r="E365" s="169"/>
      <c r="F365" s="169"/>
      <c r="G365" s="169"/>
      <c r="H365" s="169"/>
      <c r="I365" s="169"/>
      <c r="J365" s="169"/>
      <c r="K365" s="169"/>
      <c r="L365" s="169"/>
      <c r="M365" s="169"/>
      <c r="N365" s="169"/>
      <c r="O365" s="169"/>
      <c r="P365" s="169"/>
      <c r="Q365" s="169"/>
      <c r="R365" s="169"/>
      <c r="S365" s="169"/>
      <c r="T365" s="169"/>
      <c r="U365" s="169"/>
      <c r="V365" s="169"/>
      <c r="W365" s="169"/>
      <c r="X365" s="169"/>
      <c r="Y365" s="169"/>
      <c r="Z365" s="169"/>
      <c r="AA365" s="169"/>
      <c r="AB365" s="169"/>
      <c r="AC365" s="169"/>
      <c r="AD365" s="169"/>
      <c r="AE365" s="169"/>
      <c r="AF365" s="169"/>
      <c r="AG365" s="169"/>
      <c r="AH365" s="169"/>
      <c r="AI365" s="169"/>
      <c r="AJ365" s="169"/>
      <c r="AK365" s="169"/>
      <c r="AL365" s="169"/>
      <c r="AM365" s="169"/>
      <c r="AN365" s="169"/>
      <c r="AO365" s="169"/>
      <c r="AP365" s="169"/>
      <c r="AQ365" s="169"/>
      <c r="AR365" s="169"/>
      <c r="AS365" s="169"/>
      <c r="AT365" s="169"/>
      <c r="AU365" s="169"/>
      <c r="AV365" s="169"/>
      <c r="AW365" s="169"/>
      <c r="AX365" s="169"/>
      <c r="AY365" s="169"/>
      <c r="AZ365" s="169"/>
      <c r="BA365" s="169"/>
      <c r="BB365" s="169"/>
      <c r="BC365" s="169"/>
      <c r="BD365" s="169"/>
      <c r="BE365" s="169"/>
      <c r="BF365" s="169"/>
      <c r="BG365" s="169"/>
      <c r="BH365" s="169"/>
      <c r="BI365" s="169"/>
      <c r="BJ365" s="169"/>
      <c r="BK365" s="169"/>
      <c r="BL365" s="169"/>
      <c r="BM365" s="169"/>
      <c r="BN365" s="169"/>
      <c r="BO365" s="169"/>
      <c r="BP365" s="169"/>
      <c r="BQ365" s="169"/>
      <c r="BR365" s="169"/>
      <c r="BS365" s="169"/>
      <c r="BT365" s="169"/>
      <c r="BU365" s="169"/>
      <c r="BV365" s="169"/>
      <c r="BW365" s="169"/>
      <c r="BX365" s="169"/>
      <c r="BY365" s="169"/>
      <c r="BZ365" s="169"/>
      <c r="CA365" s="169"/>
      <c r="CB365" s="169"/>
      <c r="CC365" s="169"/>
      <c r="CD365" s="169"/>
      <c r="CE365" s="169"/>
      <c r="CF365" s="169"/>
      <c r="CG365" s="169"/>
      <c r="CH365" s="169"/>
      <c r="CI365" s="169"/>
      <c r="CJ365" s="169"/>
      <c r="CK365" s="169"/>
      <c r="CL365" s="169"/>
      <c r="CM365" s="169"/>
      <c r="CN365" s="169"/>
      <c r="CO365" s="169"/>
      <c r="CP365" s="169"/>
      <c r="CQ365" s="169"/>
    </row>
    <row r="366" spans="1:95" ht="14" outlineLevel="1" x14ac:dyDescent="0.3">
      <c r="A366" s="158"/>
      <c r="B366" s="158"/>
      <c r="C366" s="158"/>
      <c r="D366" s="158"/>
      <c r="E366" s="158"/>
      <c r="F366" s="158"/>
      <c r="G366" s="158"/>
      <c r="H366" s="158"/>
      <c r="I366" s="158"/>
      <c r="J366" s="158"/>
      <c r="K366" s="158"/>
      <c r="L366" s="158"/>
      <c r="M366" s="158"/>
      <c r="N366" s="158"/>
      <c r="O366" s="158"/>
      <c r="P366" s="158"/>
      <c r="Q366" s="158"/>
      <c r="R366" s="158"/>
      <c r="S366" s="158"/>
      <c r="T366" s="158"/>
      <c r="U366" s="158"/>
      <c r="V366" s="158"/>
      <c r="W366" s="158"/>
      <c r="X366" s="158"/>
      <c r="Y366" s="158"/>
      <c r="Z366" s="158"/>
      <c r="AA366" s="158"/>
      <c r="AB366" s="158"/>
      <c r="AC366" s="158"/>
      <c r="AD366" s="158"/>
      <c r="AE366" s="158"/>
      <c r="AF366" s="158"/>
      <c r="AG366" s="158"/>
      <c r="AH366" s="158"/>
      <c r="AI366" s="158"/>
      <c r="AJ366" s="158"/>
      <c r="AK366" s="158"/>
      <c r="AL366" s="158"/>
      <c r="AM366" s="158"/>
      <c r="AN366" s="158"/>
      <c r="AO366" s="158"/>
      <c r="AP366" s="158"/>
      <c r="AQ366" s="158"/>
      <c r="AR366" s="158"/>
      <c r="AS366" s="158"/>
      <c r="AT366" s="158"/>
      <c r="AU366" s="158"/>
      <c r="AV366" s="158"/>
      <c r="AW366" s="158"/>
      <c r="AX366" s="158"/>
      <c r="AY366" s="158"/>
      <c r="AZ366" s="158"/>
      <c r="BA366" s="158"/>
      <c r="BB366" s="158"/>
      <c r="BC366" s="158"/>
      <c r="BD366" s="158"/>
      <c r="BE366" s="158"/>
      <c r="BF366" s="158"/>
      <c r="BG366" s="158"/>
      <c r="BH366" s="158"/>
      <c r="BI366" s="158"/>
      <c r="BJ366" s="158"/>
      <c r="BK366" s="158"/>
      <c r="BL366" s="158"/>
      <c r="BM366" s="158"/>
      <c r="BN366" s="158"/>
      <c r="BO366" s="158"/>
      <c r="BP366" s="158"/>
      <c r="BQ366" s="158"/>
      <c r="BR366" s="158"/>
      <c r="BS366" s="158"/>
      <c r="BT366" s="158"/>
      <c r="BU366" s="158"/>
      <c r="BV366" s="158"/>
      <c r="BW366" s="158"/>
      <c r="BX366" s="158"/>
      <c r="BY366" s="158"/>
      <c r="BZ366" s="158"/>
      <c r="CA366" s="158"/>
      <c r="CB366" s="158"/>
      <c r="CC366" s="158"/>
      <c r="CD366" s="158"/>
      <c r="CE366" s="158"/>
      <c r="CF366" s="158"/>
      <c r="CG366" s="158"/>
      <c r="CH366" s="158"/>
      <c r="CI366" s="158"/>
      <c r="CJ366" s="158"/>
      <c r="CK366" s="158"/>
      <c r="CL366" s="158"/>
      <c r="CM366" s="158"/>
      <c r="CN366" s="158"/>
      <c r="CO366" s="158"/>
      <c r="CP366" s="158"/>
      <c r="CQ366" s="158"/>
    </row>
    <row r="367" spans="1:95" ht="14.5" outlineLevel="1" x14ac:dyDescent="0.35">
      <c r="A367" s="158"/>
      <c r="B367" s="158" t="s">
        <v>16624</v>
      </c>
      <c r="C367" s="120">
        <f>PM2.5_damage_base_value_low_in</f>
        <v>60.409470050274876</v>
      </c>
      <c r="D367" s="95" t="s">
        <v>16655</v>
      </c>
      <c r="E367" s="183"/>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3"/>
      <c r="AY367" s="183"/>
      <c r="AZ367" s="183"/>
      <c r="BA367" s="183"/>
      <c r="BB367" s="183"/>
      <c r="BC367" s="183"/>
      <c r="BD367" s="183"/>
      <c r="BE367" s="183"/>
      <c r="BF367" s="183"/>
      <c r="BG367" s="183"/>
      <c r="BH367" s="183"/>
      <c r="BI367" s="183"/>
      <c r="BJ367" s="183"/>
      <c r="BK367" s="183"/>
      <c r="BL367" s="183"/>
      <c r="BM367" s="183"/>
      <c r="BN367" s="183"/>
      <c r="BO367" s="183"/>
      <c r="BP367" s="183"/>
      <c r="BQ367" s="183"/>
      <c r="BR367" s="183"/>
      <c r="BS367" s="183"/>
      <c r="BT367" s="183"/>
      <c r="BU367" s="183"/>
      <c r="BV367" s="183"/>
      <c r="BW367" s="183"/>
      <c r="BX367" s="183"/>
      <c r="BY367" s="183"/>
      <c r="BZ367" s="183"/>
      <c r="CA367" s="183"/>
      <c r="CB367" s="183"/>
      <c r="CC367" s="183"/>
      <c r="CD367" s="183"/>
      <c r="CE367" s="183"/>
      <c r="CF367" s="183"/>
      <c r="CG367" s="183"/>
      <c r="CH367" s="183"/>
      <c r="CI367" s="183"/>
      <c r="CJ367" s="183"/>
      <c r="CK367" s="183"/>
      <c r="CL367" s="183"/>
      <c r="CM367" s="183"/>
      <c r="CN367" s="183"/>
      <c r="CO367" s="183"/>
      <c r="CP367" s="183"/>
      <c r="CQ367" s="158"/>
    </row>
    <row r="368" spans="1:95" ht="14.5" outlineLevel="1" x14ac:dyDescent="0.35">
      <c r="A368" s="158"/>
      <c r="B368" s="158" t="s">
        <v>16626</v>
      </c>
      <c r="C368" s="120">
        <f>PM2.5_damage_base_value_central_in</f>
        <v>60.409470050274876</v>
      </c>
      <c r="D368" s="95" t="s">
        <v>16656</v>
      </c>
      <c r="E368" s="158"/>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8"/>
      <c r="AY368" s="158"/>
      <c r="AZ368" s="158"/>
      <c r="BA368" s="158"/>
      <c r="BB368" s="158"/>
      <c r="BC368" s="158"/>
      <c r="BD368" s="158"/>
      <c r="BE368" s="158"/>
      <c r="BF368" s="158"/>
      <c r="BG368" s="158"/>
      <c r="BH368" s="158"/>
      <c r="BI368" s="158"/>
      <c r="BJ368" s="158"/>
      <c r="BK368" s="158"/>
      <c r="BL368" s="158"/>
      <c r="BM368" s="158"/>
      <c r="BN368" s="158"/>
      <c r="BO368" s="158"/>
      <c r="BP368" s="158"/>
      <c r="BQ368" s="158"/>
      <c r="BR368" s="158"/>
      <c r="BS368" s="158"/>
      <c r="BT368" s="158"/>
      <c r="BU368" s="158"/>
      <c r="BV368" s="158"/>
      <c r="BW368" s="158"/>
      <c r="BX368" s="158"/>
      <c r="BY368" s="158"/>
      <c r="BZ368" s="158"/>
      <c r="CA368" s="158"/>
      <c r="CB368" s="158"/>
      <c r="CC368" s="158"/>
      <c r="CD368" s="158"/>
      <c r="CE368" s="158"/>
      <c r="CF368" s="158"/>
      <c r="CG368" s="158"/>
      <c r="CH368" s="158"/>
      <c r="CI368" s="158"/>
      <c r="CJ368" s="158"/>
      <c r="CK368" s="158"/>
      <c r="CL368" s="158"/>
      <c r="CM368" s="158"/>
      <c r="CN368" s="158"/>
      <c r="CO368" s="158"/>
      <c r="CP368" s="158"/>
      <c r="CQ368" s="158"/>
    </row>
    <row r="369" spans="1:95" ht="14.5" outlineLevel="1" x14ac:dyDescent="0.35">
      <c r="A369" s="158"/>
      <c r="B369" s="158" t="s">
        <v>16628</v>
      </c>
      <c r="C369" s="120">
        <f>PM2.5_damage_base_value_high_in</f>
        <v>60.409470050274876</v>
      </c>
      <c r="D369" s="95" t="s">
        <v>16657</v>
      </c>
      <c r="E369" s="158"/>
      <c r="F369" s="158"/>
      <c r="G369" s="158"/>
      <c r="H369" s="158"/>
      <c r="I369" s="158"/>
      <c r="J369" s="158"/>
      <c r="K369" s="158"/>
      <c r="L369" s="158"/>
      <c r="M369" s="158"/>
      <c r="N369" s="158"/>
      <c r="O369" s="158"/>
      <c r="P369" s="158"/>
      <c r="Q369" s="158"/>
      <c r="R369" s="158"/>
      <c r="S369" s="158"/>
      <c r="T369" s="158"/>
      <c r="U369" s="158"/>
      <c r="V369" s="158"/>
      <c r="W369" s="158"/>
      <c r="X369" s="158"/>
      <c r="Y369" s="158"/>
      <c r="Z369" s="158"/>
      <c r="AA369" s="158"/>
      <c r="AB369" s="158"/>
      <c r="AC369" s="158"/>
      <c r="AD369" s="158"/>
      <c r="AE369" s="158"/>
      <c r="AF369" s="158"/>
      <c r="AG369" s="158"/>
      <c r="AH369" s="158"/>
      <c r="AI369" s="158"/>
      <c r="AJ369" s="158"/>
      <c r="AK369" s="158"/>
      <c r="AL369" s="158"/>
      <c r="AM369" s="158"/>
      <c r="AN369" s="158"/>
      <c r="AO369" s="158"/>
      <c r="AP369" s="158"/>
      <c r="AQ369" s="158"/>
      <c r="AR369" s="158"/>
      <c r="AS369" s="158"/>
      <c r="AT369" s="158"/>
      <c r="AU369" s="158"/>
      <c r="AV369" s="158"/>
      <c r="AW369" s="158"/>
      <c r="AX369" s="158"/>
      <c r="AY369" s="158"/>
      <c r="AZ369" s="158"/>
      <c r="BA369" s="158"/>
      <c r="BB369" s="158"/>
      <c r="BC369" s="158"/>
      <c r="BD369" s="158"/>
      <c r="BE369" s="158"/>
      <c r="BF369" s="158"/>
      <c r="BG369" s="158"/>
      <c r="BH369" s="158"/>
      <c r="BI369" s="158"/>
      <c r="BJ369" s="158"/>
      <c r="BK369" s="158"/>
      <c r="BL369" s="158"/>
      <c r="BM369" s="158"/>
      <c r="BN369" s="158"/>
      <c r="BO369" s="158"/>
      <c r="BP369" s="158"/>
      <c r="BQ369" s="158"/>
      <c r="BR369" s="158"/>
      <c r="BS369" s="158"/>
      <c r="BT369" s="158"/>
      <c r="BU369" s="158"/>
      <c r="BV369" s="158"/>
      <c r="BW369" s="158"/>
      <c r="BX369" s="158"/>
      <c r="BY369" s="158"/>
      <c r="BZ369" s="158"/>
      <c r="CA369" s="158"/>
      <c r="CB369" s="158"/>
      <c r="CC369" s="158"/>
      <c r="CD369" s="158"/>
      <c r="CE369" s="158"/>
      <c r="CF369" s="158"/>
      <c r="CG369" s="158"/>
      <c r="CH369" s="158"/>
      <c r="CI369" s="158"/>
      <c r="CJ369" s="158"/>
      <c r="CK369" s="158"/>
      <c r="CL369" s="158"/>
      <c r="CM369" s="158"/>
      <c r="CN369" s="158"/>
      <c r="CO369" s="158"/>
      <c r="CP369" s="158"/>
      <c r="CQ369" s="158"/>
    </row>
    <row r="370" spans="1:95" ht="14" outlineLevel="1" x14ac:dyDescent="0.3">
      <c r="A370" s="158"/>
      <c r="B370" s="158"/>
      <c r="C370" s="158"/>
      <c r="D370" s="158"/>
      <c r="E370" s="158"/>
      <c r="F370" s="158"/>
      <c r="G370" s="158"/>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8"/>
      <c r="AY370" s="158"/>
      <c r="AZ370" s="158"/>
      <c r="BA370" s="158"/>
      <c r="BB370" s="158"/>
      <c r="BC370" s="158"/>
      <c r="BD370" s="158"/>
      <c r="BE370" s="158"/>
      <c r="BF370" s="158"/>
      <c r="BG370" s="158"/>
      <c r="BH370" s="158"/>
      <c r="BI370" s="158"/>
      <c r="BJ370" s="158"/>
      <c r="BK370" s="158"/>
      <c r="BL370" s="158"/>
      <c r="BM370" s="158"/>
      <c r="BN370" s="158"/>
      <c r="BO370" s="158"/>
      <c r="BP370" s="158"/>
      <c r="BQ370" s="158"/>
      <c r="BR370" s="158"/>
      <c r="BS370" s="158"/>
      <c r="BT370" s="158"/>
      <c r="BU370" s="158"/>
      <c r="BV370" s="158"/>
      <c r="BW370" s="158"/>
      <c r="BX370" s="158"/>
      <c r="BY370" s="158"/>
      <c r="BZ370" s="158"/>
      <c r="CA370" s="158"/>
      <c r="CB370" s="158"/>
      <c r="CC370" s="158"/>
      <c r="CD370" s="158"/>
      <c r="CE370" s="158"/>
      <c r="CF370" s="158"/>
      <c r="CG370" s="158"/>
      <c r="CH370" s="158"/>
      <c r="CI370" s="158"/>
      <c r="CJ370" s="158"/>
      <c r="CK370" s="158"/>
      <c r="CL370" s="158"/>
      <c r="CM370" s="158"/>
      <c r="CN370" s="158"/>
      <c r="CO370" s="158"/>
      <c r="CP370" s="158"/>
      <c r="CQ370" s="158"/>
    </row>
    <row r="371" spans="1:95" ht="14.5" outlineLevel="1" x14ac:dyDescent="0.35">
      <c r="A371" s="158"/>
      <c r="B371" s="158" t="s">
        <v>16347</v>
      </c>
      <c r="C371" s="158"/>
      <c r="D371" s="181">
        <f t="shared" ref="D371:AI371" si="267">IF(D$322=1,PM2.5_concentrations_base_value_low*((GDP_capita/GDP_capita_base_values)^Income_elasticity)*(Price_adjustment),C371)</f>
        <v>0</v>
      </c>
      <c r="E371" s="181">
        <f t="shared" si="267"/>
        <v>0</v>
      </c>
      <c r="F371" s="181">
        <f t="shared" si="267"/>
        <v>0</v>
      </c>
      <c r="G371" s="181">
        <f t="shared" si="267"/>
        <v>0</v>
      </c>
      <c r="H371" s="181">
        <f t="shared" si="267"/>
        <v>0</v>
      </c>
      <c r="I371" s="181">
        <f t="shared" si="267"/>
        <v>0</v>
      </c>
      <c r="J371" s="181">
        <f t="shared" si="267"/>
        <v>0</v>
      </c>
      <c r="K371" s="181">
        <f t="shared" si="267"/>
        <v>0</v>
      </c>
      <c r="L371" s="181">
        <f t="shared" si="267"/>
        <v>0</v>
      </c>
      <c r="M371" s="181">
        <f t="shared" si="267"/>
        <v>0</v>
      </c>
      <c r="N371" s="181">
        <f t="shared" si="267"/>
        <v>0</v>
      </c>
      <c r="O371" s="181">
        <f t="shared" si="267"/>
        <v>0</v>
      </c>
      <c r="P371" s="181">
        <f t="shared" si="267"/>
        <v>0</v>
      </c>
      <c r="Q371" s="181">
        <f t="shared" si="267"/>
        <v>0</v>
      </c>
      <c r="R371" s="181">
        <f t="shared" si="267"/>
        <v>60.398646340667895</v>
      </c>
      <c r="S371" s="181">
        <f t="shared" si="267"/>
        <v>61.203578499999999</v>
      </c>
      <c r="T371" s="181">
        <f t="shared" si="267"/>
        <v>61.820205162151559</v>
      </c>
      <c r="U371" s="181">
        <f t="shared" si="267"/>
        <v>61.820205162151559</v>
      </c>
      <c r="V371" s="181">
        <f t="shared" si="267"/>
        <v>61.820205162151559</v>
      </c>
      <c r="W371" s="181">
        <f t="shared" si="267"/>
        <v>61.820205162151559</v>
      </c>
      <c r="X371" s="181">
        <f t="shared" si="267"/>
        <v>61.820205162151559</v>
      </c>
      <c r="Y371" s="181">
        <f t="shared" si="267"/>
        <v>61.820205162151559</v>
      </c>
      <c r="Z371" s="181">
        <f t="shared" si="267"/>
        <v>61.820205162151559</v>
      </c>
      <c r="AA371" s="181">
        <f t="shared" si="267"/>
        <v>61.820205162151559</v>
      </c>
      <c r="AB371" s="181">
        <f t="shared" si="267"/>
        <v>61.820205162151559</v>
      </c>
      <c r="AC371" s="181">
        <f t="shared" si="267"/>
        <v>61.820205162151559</v>
      </c>
      <c r="AD371" s="181">
        <f t="shared" si="267"/>
        <v>61.820205162151559</v>
      </c>
      <c r="AE371" s="181">
        <f t="shared" si="267"/>
        <v>61.820205162151559</v>
      </c>
      <c r="AF371" s="181">
        <f t="shared" si="267"/>
        <v>61.820205162151559</v>
      </c>
      <c r="AG371" s="181">
        <f t="shared" si="267"/>
        <v>61.820205162151559</v>
      </c>
      <c r="AH371" s="181">
        <f t="shared" si="267"/>
        <v>61.820205162151559</v>
      </c>
      <c r="AI371" s="181">
        <f t="shared" si="267"/>
        <v>61.820205162151559</v>
      </c>
      <c r="AJ371" s="181">
        <f t="shared" ref="AJ371:BO371" si="268">IF(AJ$322=1,PM2.5_concentrations_base_value_low*((GDP_capita/GDP_capita_base_values)^Income_elasticity)*(Price_adjustment),AI371)</f>
        <v>61.820205162151559</v>
      </c>
      <c r="AK371" s="181">
        <f t="shared" si="268"/>
        <v>61.820205162151559</v>
      </c>
      <c r="AL371" s="181">
        <f t="shared" si="268"/>
        <v>61.820205162151559</v>
      </c>
      <c r="AM371" s="181">
        <f t="shared" si="268"/>
        <v>61.820205162151559</v>
      </c>
      <c r="AN371" s="181">
        <f t="shared" si="268"/>
        <v>61.820205162151559</v>
      </c>
      <c r="AO371" s="181">
        <f t="shared" si="268"/>
        <v>61.820205162151559</v>
      </c>
      <c r="AP371" s="181">
        <f t="shared" si="268"/>
        <v>61.820205162151559</v>
      </c>
      <c r="AQ371" s="181">
        <f t="shared" si="268"/>
        <v>61.820205162151559</v>
      </c>
      <c r="AR371" s="181">
        <f t="shared" si="268"/>
        <v>61.820205162151559</v>
      </c>
      <c r="AS371" s="181">
        <f t="shared" si="268"/>
        <v>61.820205162151559</v>
      </c>
      <c r="AT371" s="181">
        <f t="shared" si="268"/>
        <v>61.820205162151559</v>
      </c>
      <c r="AU371" s="181">
        <f t="shared" si="268"/>
        <v>61.820205162151559</v>
      </c>
      <c r="AV371" s="181">
        <f t="shared" si="268"/>
        <v>61.820205162151559</v>
      </c>
      <c r="AW371" s="181">
        <f t="shared" si="268"/>
        <v>61.820205162151559</v>
      </c>
      <c r="AX371" s="181">
        <f t="shared" si="268"/>
        <v>61.820205162151559</v>
      </c>
      <c r="AY371" s="181">
        <f t="shared" si="268"/>
        <v>61.820205162151559</v>
      </c>
      <c r="AZ371" s="181">
        <f t="shared" si="268"/>
        <v>61.820205162151559</v>
      </c>
      <c r="BA371" s="181">
        <f t="shared" si="268"/>
        <v>61.820205162151559</v>
      </c>
      <c r="BB371" s="181">
        <f t="shared" si="268"/>
        <v>61.820205162151559</v>
      </c>
      <c r="BC371" s="181">
        <f t="shared" si="268"/>
        <v>61.820205162151559</v>
      </c>
      <c r="BD371" s="181">
        <f t="shared" si="268"/>
        <v>61.820205162151559</v>
      </c>
      <c r="BE371" s="181">
        <f t="shared" si="268"/>
        <v>61.820205162151559</v>
      </c>
      <c r="BF371" s="181">
        <f t="shared" si="268"/>
        <v>61.820205162151559</v>
      </c>
      <c r="BG371" s="181">
        <f t="shared" si="268"/>
        <v>61.820205162151559</v>
      </c>
      <c r="BH371" s="181">
        <f t="shared" si="268"/>
        <v>61.820205162151559</v>
      </c>
      <c r="BI371" s="181">
        <f t="shared" si="268"/>
        <v>61.820205162151559</v>
      </c>
      <c r="BJ371" s="181">
        <f t="shared" si="268"/>
        <v>61.820205162151559</v>
      </c>
      <c r="BK371" s="181">
        <f t="shared" si="268"/>
        <v>61.820205162151559</v>
      </c>
      <c r="BL371" s="181">
        <f t="shared" si="268"/>
        <v>61.820205162151559</v>
      </c>
      <c r="BM371" s="181">
        <f t="shared" si="268"/>
        <v>61.820205162151559</v>
      </c>
      <c r="BN371" s="181">
        <f t="shared" si="268"/>
        <v>61.820205162151559</v>
      </c>
      <c r="BO371" s="181">
        <f t="shared" si="268"/>
        <v>61.820205162151559</v>
      </c>
      <c r="BP371" s="181">
        <f t="shared" ref="BP371:CP371" si="269">IF(BP$322=1,PM2.5_concentrations_base_value_low*((GDP_capita/GDP_capita_base_values)^Income_elasticity)*(Price_adjustment),BO371)</f>
        <v>61.820205162151559</v>
      </c>
      <c r="BQ371" s="181">
        <f t="shared" si="269"/>
        <v>61.820205162151559</v>
      </c>
      <c r="BR371" s="181">
        <f t="shared" si="269"/>
        <v>61.820205162151559</v>
      </c>
      <c r="BS371" s="181">
        <f t="shared" si="269"/>
        <v>61.820205162151559</v>
      </c>
      <c r="BT371" s="181">
        <f t="shared" si="269"/>
        <v>61.820205162151559</v>
      </c>
      <c r="BU371" s="181">
        <f t="shared" si="269"/>
        <v>61.820205162151559</v>
      </c>
      <c r="BV371" s="181">
        <f t="shared" si="269"/>
        <v>61.820205162151559</v>
      </c>
      <c r="BW371" s="181">
        <f t="shared" si="269"/>
        <v>61.820205162151559</v>
      </c>
      <c r="BX371" s="181">
        <f t="shared" si="269"/>
        <v>61.820205162151559</v>
      </c>
      <c r="BY371" s="181">
        <f t="shared" si="269"/>
        <v>61.820205162151559</v>
      </c>
      <c r="BZ371" s="181">
        <f t="shared" si="269"/>
        <v>61.820205162151559</v>
      </c>
      <c r="CA371" s="181">
        <f t="shared" si="269"/>
        <v>61.820205162151559</v>
      </c>
      <c r="CB371" s="181">
        <f t="shared" si="269"/>
        <v>61.820205162151559</v>
      </c>
      <c r="CC371" s="181">
        <f t="shared" si="269"/>
        <v>61.820205162151559</v>
      </c>
      <c r="CD371" s="181">
        <f t="shared" si="269"/>
        <v>61.820205162151559</v>
      </c>
      <c r="CE371" s="181">
        <f t="shared" si="269"/>
        <v>61.820205162151559</v>
      </c>
      <c r="CF371" s="181">
        <f t="shared" si="269"/>
        <v>61.820205162151559</v>
      </c>
      <c r="CG371" s="181">
        <f t="shared" si="269"/>
        <v>61.820205162151559</v>
      </c>
      <c r="CH371" s="181">
        <f t="shared" si="269"/>
        <v>61.820205162151559</v>
      </c>
      <c r="CI371" s="181">
        <f t="shared" si="269"/>
        <v>61.820205162151559</v>
      </c>
      <c r="CJ371" s="181">
        <f t="shared" si="269"/>
        <v>61.820205162151559</v>
      </c>
      <c r="CK371" s="181">
        <f t="shared" si="269"/>
        <v>61.820205162151559</v>
      </c>
      <c r="CL371" s="181">
        <f t="shared" si="269"/>
        <v>61.820205162151559</v>
      </c>
      <c r="CM371" s="181">
        <f t="shared" si="269"/>
        <v>61.820205162151559</v>
      </c>
      <c r="CN371" s="181">
        <f t="shared" si="269"/>
        <v>61.820205162151559</v>
      </c>
      <c r="CO371" s="181">
        <f t="shared" si="269"/>
        <v>61.820205162151559</v>
      </c>
      <c r="CP371" s="181">
        <f t="shared" si="269"/>
        <v>61.820205162151559</v>
      </c>
      <c r="CQ371" s="79" t="s">
        <v>16658</v>
      </c>
    </row>
    <row r="372" spans="1:95" ht="14.5" outlineLevel="1" x14ac:dyDescent="0.35">
      <c r="A372" s="158"/>
      <c r="B372" s="158" t="s">
        <v>16346</v>
      </c>
      <c r="C372" s="158"/>
      <c r="D372" s="181">
        <f t="shared" ref="D372:AJ372" si="270">IF(D$322=1,PM2.5_concentrations_base_value_central*((GDP_capita/GDP_capita_base_values)^Income_elasticity)*(Price_adjustment),C372)</f>
        <v>0</v>
      </c>
      <c r="E372" s="181">
        <f t="shared" si="270"/>
        <v>0</v>
      </c>
      <c r="F372" s="181">
        <f t="shared" si="270"/>
        <v>0</v>
      </c>
      <c r="G372" s="181">
        <f t="shared" si="270"/>
        <v>0</v>
      </c>
      <c r="H372" s="181">
        <f t="shared" si="270"/>
        <v>0</v>
      </c>
      <c r="I372" s="181">
        <f t="shared" si="270"/>
        <v>0</v>
      </c>
      <c r="J372" s="181">
        <f t="shared" si="270"/>
        <v>0</v>
      </c>
      <c r="K372" s="181">
        <f t="shared" si="270"/>
        <v>0</v>
      </c>
      <c r="L372" s="181">
        <f t="shared" si="270"/>
        <v>0</v>
      </c>
      <c r="M372" s="181">
        <f t="shared" si="270"/>
        <v>0</v>
      </c>
      <c r="N372" s="181">
        <f t="shared" si="270"/>
        <v>0</v>
      </c>
      <c r="O372" s="181">
        <f t="shared" si="270"/>
        <v>0</v>
      </c>
      <c r="P372" s="181">
        <f t="shared" si="270"/>
        <v>0</v>
      </c>
      <c r="Q372" s="181">
        <f t="shared" si="270"/>
        <v>0</v>
      </c>
      <c r="R372" s="181">
        <f t="shared" si="270"/>
        <v>60.398646340667895</v>
      </c>
      <c r="S372" s="181">
        <f t="shared" si="270"/>
        <v>61.203578499999999</v>
      </c>
      <c r="T372" s="181">
        <f t="shared" si="270"/>
        <v>61.820205162151559</v>
      </c>
      <c r="U372" s="181">
        <f t="shared" si="270"/>
        <v>61.820205162151559</v>
      </c>
      <c r="V372" s="181">
        <f t="shared" si="270"/>
        <v>61.820205162151559</v>
      </c>
      <c r="W372" s="181">
        <f t="shared" si="270"/>
        <v>61.820205162151559</v>
      </c>
      <c r="X372" s="181">
        <f t="shared" si="270"/>
        <v>61.820205162151559</v>
      </c>
      <c r="Y372" s="181">
        <f t="shared" si="270"/>
        <v>61.820205162151559</v>
      </c>
      <c r="Z372" s="181">
        <f t="shared" si="270"/>
        <v>61.820205162151559</v>
      </c>
      <c r="AA372" s="181">
        <f t="shared" si="270"/>
        <v>61.820205162151559</v>
      </c>
      <c r="AB372" s="181">
        <f t="shared" si="270"/>
        <v>61.820205162151559</v>
      </c>
      <c r="AC372" s="181">
        <f t="shared" si="270"/>
        <v>61.820205162151559</v>
      </c>
      <c r="AD372" s="181">
        <f t="shared" si="270"/>
        <v>61.820205162151559</v>
      </c>
      <c r="AE372" s="181">
        <f t="shared" si="270"/>
        <v>61.820205162151559</v>
      </c>
      <c r="AF372" s="181">
        <f t="shared" si="270"/>
        <v>61.820205162151559</v>
      </c>
      <c r="AG372" s="181">
        <f t="shared" si="270"/>
        <v>61.820205162151559</v>
      </c>
      <c r="AH372" s="181">
        <f t="shared" si="270"/>
        <v>61.820205162151559</v>
      </c>
      <c r="AI372" s="181">
        <f t="shared" si="270"/>
        <v>61.820205162151559</v>
      </c>
      <c r="AJ372" s="181">
        <f t="shared" si="270"/>
        <v>61.820205162151559</v>
      </c>
      <c r="AK372" s="181">
        <f t="shared" ref="AK372:BP372" si="271">IF(AK$322=1,PM2.5_concentrations_base_value_central*((GDP_capita/GDP_capita_base_values)^Income_elasticity)*(Price_adjustment),AJ372)</f>
        <v>61.820205162151559</v>
      </c>
      <c r="AL372" s="181">
        <f t="shared" si="271"/>
        <v>61.820205162151559</v>
      </c>
      <c r="AM372" s="181">
        <f t="shared" si="271"/>
        <v>61.820205162151559</v>
      </c>
      <c r="AN372" s="181">
        <f t="shared" si="271"/>
        <v>61.820205162151559</v>
      </c>
      <c r="AO372" s="181">
        <f t="shared" si="271"/>
        <v>61.820205162151559</v>
      </c>
      <c r="AP372" s="181">
        <f t="shared" si="271"/>
        <v>61.820205162151559</v>
      </c>
      <c r="AQ372" s="181">
        <f t="shared" si="271"/>
        <v>61.820205162151559</v>
      </c>
      <c r="AR372" s="181">
        <f t="shared" si="271"/>
        <v>61.820205162151559</v>
      </c>
      <c r="AS372" s="181">
        <f t="shared" si="271"/>
        <v>61.820205162151559</v>
      </c>
      <c r="AT372" s="181">
        <f t="shared" si="271"/>
        <v>61.820205162151559</v>
      </c>
      <c r="AU372" s="181">
        <f t="shared" si="271"/>
        <v>61.820205162151559</v>
      </c>
      <c r="AV372" s="181">
        <f t="shared" si="271"/>
        <v>61.820205162151559</v>
      </c>
      <c r="AW372" s="181">
        <f t="shared" si="271"/>
        <v>61.820205162151559</v>
      </c>
      <c r="AX372" s="181">
        <f t="shared" si="271"/>
        <v>61.820205162151559</v>
      </c>
      <c r="AY372" s="181">
        <f t="shared" si="271"/>
        <v>61.820205162151559</v>
      </c>
      <c r="AZ372" s="181">
        <f t="shared" si="271"/>
        <v>61.820205162151559</v>
      </c>
      <c r="BA372" s="181">
        <f t="shared" si="271"/>
        <v>61.820205162151559</v>
      </c>
      <c r="BB372" s="181">
        <f t="shared" si="271"/>
        <v>61.820205162151559</v>
      </c>
      <c r="BC372" s="181">
        <f t="shared" si="271"/>
        <v>61.820205162151559</v>
      </c>
      <c r="BD372" s="181">
        <f t="shared" si="271"/>
        <v>61.820205162151559</v>
      </c>
      <c r="BE372" s="181">
        <f t="shared" si="271"/>
        <v>61.820205162151559</v>
      </c>
      <c r="BF372" s="181">
        <f t="shared" si="271"/>
        <v>61.820205162151559</v>
      </c>
      <c r="BG372" s="181">
        <f t="shared" si="271"/>
        <v>61.820205162151559</v>
      </c>
      <c r="BH372" s="181">
        <f t="shared" si="271"/>
        <v>61.820205162151559</v>
      </c>
      <c r="BI372" s="181">
        <f t="shared" si="271"/>
        <v>61.820205162151559</v>
      </c>
      <c r="BJ372" s="181">
        <f t="shared" si="271"/>
        <v>61.820205162151559</v>
      </c>
      <c r="BK372" s="181">
        <f t="shared" si="271"/>
        <v>61.820205162151559</v>
      </c>
      <c r="BL372" s="181">
        <f t="shared" si="271"/>
        <v>61.820205162151559</v>
      </c>
      <c r="BM372" s="181">
        <f t="shared" si="271"/>
        <v>61.820205162151559</v>
      </c>
      <c r="BN372" s="181">
        <f t="shared" si="271"/>
        <v>61.820205162151559</v>
      </c>
      <c r="BO372" s="181">
        <f t="shared" si="271"/>
        <v>61.820205162151559</v>
      </c>
      <c r="BP372" s="181">
        <f t="shared" si="271"/>
        <v>61.820205162151559</v>
      </c>
      <c r="BQ372" s="181">
        <f t="shared" ref="BQ372:CP372" si="272">IF(BQ$322=1,PM2.5_concentrations_base_value_central*((GDP_capita/GDP_capita_base_values)^Income_elasticity)*(Price_adjustment),BP372)</f>
        <v>61.820205162151559</v>
      </c>
      <c r="BR372" s="181">
        <f t="shared" si="272"/>
        <v>61.820205162151559</v>
      </c>
      <c r="BS372" s="181">
        <f t="shared" si="272"/>
        <v>61.820205162151559</v>
      </c>
      <c r="BT372" s="181">
        <f t="shared" si="272"/>
        <v>61.820205162151559</v>
      </c>
      <c r="BU372" s="181">
        <f t="shared" si="272"/>
        <v>61.820205162151559</v>
      </c>
      <c r="BV372" s="181">
        <f t="shared" si="272"/>
        <v>61.820205162151559</v>
      </c>
      <c r="BW372" s="181">
        <f t="shared" si="272"/>
        <v>61.820205162151559</v>
      </c>
      <c r="BX372" s="181">
        <f t="shared" si="272"/>
        <v>61.820205162151559</v>
      </c>
      <c r="BY372" s="181">
        <f t="shared" si="272"/>
        <v>61.820205162151559</v>
      </c>
      <c r="BZ372" s="181">
        <f t="shared" si="272"/>
        <v>61.820205162151559</v>
      </c>
      <c r="CA372" s="181">
        <f t="shared" si="272"/>
        <v>61.820205162151559</v>
      </c>
      <c r="CB372" s="181">
        <f t="shared" si="272"/>
        <v>61.820205162151559</v>
      </c>
      <c r="CC372" s="181">
        <f t="shared" si="272"/>
        <v>61.820205162151559</v>
      </c>
      <c r="CD372" s="181">
        <f t="shared" si="272"/>
        <v>61.820205162151559</v>
      </c>
      <c r="CE372" s="181">
        <f t="shared" si="272"/>
        <v>61.820205162151559</v>
      </c>
      <c r="CF372" s="181">
        <f t="shared" si="272"/>
        <v>61.820205162151559</v>
      </c>
      <c r="CG372" s="181">
        <f t="shared" si="272"/>
        <v>61.820205162151559</v>
      </c>
      <c r="CH372" s="181">
        <f t="shared" si="272"/>
        <v>61.820205162151559</v>
      </c>
      <c r="CI372" s="181">
        <f t="shared" si="272"/>
        <v>61.820205162151559</v>
      </c>
      <c r="CJ372" s="181">
        <f t="shared" si="272"/>
        <v>61.820205162151559</v>
      </c>
      <c r="CK372" s="181">
        <f t="shared" si="272"/>
        <v>61.820205162151559</v>
      </c>
      <c r="CL372" s="181">
        <f t="shared" si="272"/>
        <v>61.820205162151559</v>
      </c>
      <c r="CM372" s="181">
        <f t="shared" si="272"/>
        <v>61.820205162151559</v>
      </c>
      <c r="CN372" s="181">
        <f t="shared" si="272"/>
        <v>61.820205162151559</v>
      </c>
      <c r="CO372" s="181">
        <f t="shared" si="272"/>
        <v>61.820205162151559</v>
      </c>
      <c r="CP372" s="181">
        <f t="shared" si="272"/>
        <v>61.820205162151559</v>
      </c>
      <c r="CQ372" s="79" t="s">
        <v>16659</v>
      </c>
    </row>
    <row r="373" spans="1:95" ht="14.5" outlineLevel="1" x14ac:dyDescent="0.35">
      <c r="A373" s="158"/>
      <c r="B373" s="158" t="s">
        <v>16348</v>
      </c>
      <c r="C373" s="158"/>
      <c r="D373" s="181">
        <f t="shared" ref="D373:AI373" si="273">IF(D$322=1,PM2.5_concentrations_base_value_high*((GDP_capita/GDP_capita_base_values)^Income_elasticity)*(Price_adjustment),C373)</f>
        <v>0</v>
      </c>
      <c r="E373" s="181">
        <f t="shared" si="273"/>
        <v>0</v>
      </c>
      <c r="F373" s="181">
        <f t="shared" si="273"/>
        <v>0</v>
      </c>
      <c r="G373" s="181">
        <f t="shared" si="273"/>
        <v>0</v>
      </c>
      <c r="H373" s="181">
        <f t="shared" si="273"/>
        <v>0</v>
      </c>
      <c r="I373" s="181">
        <f t="shared" si="273"/>
        <v>0</v>
      </c>
      <c r="J373" s="181">
        <f t="shared" si="273"/>
        <v>0</v>
      </c>
      <c r="K373" s="181">
        <f t="shared" si="273"/>
        <v>0</v>
      </c>
      <c r="L373" s="181">
        <f t="shared" si="273"/>
        <v>0</v>
      </c>
      <c r="M373" s="181">
        <f t="shared" si="273"/>
        <v>0</v>
      </c>
      <c r="N373" s="181">
        <f t="shared" si="273"/>
        <v>0</v>
      </c>
      <c r="O373" s="181">
        <f t="shared" si="273"/>
        <v>0</v>
      </c>
      <c r="P373" s="181">
        <f t="shared" si="273"/>
        <v>0</v>
      </c>
      <c r="Q373" s="181">
        <f t="shared" si="273"/>
        <v>0</v>
      </c>
      <c r="R373" s="181">
        <f t="shared" si="273"/>
        <v>60.398646340667895</v>
      </c>
      <c r="S373" s="181">
        <f t="shared" si="273"/>
        <v>61.203578499999999</v>
      </c>
      <c r="T373" s="181">
        <f t="shared" si="273"/>
        <v>61.820205162151559</v>
      </c>
      <c r="U373" s="181">
        <f t="shared" si="273"/>
        <v>61.820205162151559</v>
      </c>
      <c r="V373" s="181">
        <f t="shared" si="273"/>
        <v>61.820205162151559</v>
      </c>
      <c r="W373" s="181">
        <f t="shared" si="273"/>
        <v>61.820205162151559</v>
      </c>
      <c r="X373" s="181">
        <f t="shared" si="273"/>
        <v>61.820205162151559</v>
      </c>
      <c r="Y373" s="181">
        <f t="shared" si="273"/>
        <v>61.820205162151559</v>
      </c>
      <c r="Z373" s="181">
        <f t="shared" si="273"/>
        <v>61.820205162151559</v>
      </c>
      <c r="AA373" s="181">
        <f t="shared" si="273"/>
        <v>61.820205162151559</v>
      </c>
      <c r="AB373" s="181">
        <f t="shared" si="273"/>
        <v>61.820205162151559</v>
      </c>
      <c r="AC373" s="181">
        <f t="shared" si="273"/>
        <v>61.820205162151559</v>
      </c>
      <c r="AD373" s="181">
        <f t="shared" si="273"/>
        <v>61.820205162151559</v>
      </c>
      <c r="AE373" s="181">
        <f t="shared" si="273"/>
        <v>61.820205162151559</v>
      </c>
      <c r="AF373" s="181">
        <f t="shared" si="273"/>
        <v>61.820205162151559</v>
      </c>
      <c r="AG373" s="181">
        <f t="shared" si="273"/>
        <v>61.820205162151559</v>
      </c>
      <c r="AH373" s="181">
        <f t="shared" si="273"/>
        <v>61.820205162151559</v>
      </c>
      <c r="AI373" s="181">
        <f t="shared" si="273"/>
        <v>61.820205162151559</v>
      </c>
      <c r="AJ373" s="181">
        <f t="shared" ref="AJ373:BO373" si="274">IF(AJ$322=1,PM2.5_concentrations_base_value_high*((GDP_capita/GDP_capita_base_values)^Income_elasticity)*(Price_adjustment),AI373)</f>
        <v>61.820205162151559</v>
      </c>
      <c r="AK373" s="181">
        <f t="shared" si="274"/>
        <v>61.820205162151559</v>
      </c>
      <c r="AL373" s="181">
        <f t="shared" si="274"/>
        <v>61.820205162151559</v>
      </c>
      <c r="AM373" s="181">
        <f t="shared" si="274"/>
        <v>61.820205162151559</v>
      </c>
      <c r="AN373" s="181">
        <f t="shared" si="274"/>
        <v>61.820205162151559</v>
      </c>
      <c r="AO373" s="181">
        <f t="shared" si="274"/>
        <v>61.820205162151559</v>
      </c>
      <c r="AP373" s="181">
        <f t="shared" si="274"/>
        <v>61.820205162151559</v>
      </c>
      <c r="AQ373" s="181">
        <f t="shared" si="274"/>
        <v>61.820205162151559</v>
      </c>
      <c r="AR373" s="181">
        <f t="shared" si="274"/>
        <v>61.820205162151559</v>
      </c>
      <c r="AS373" s="181">
        <f t="shared" si="274"/>
        <v>61.820205162151559</v>
      </c>
      <c r="AT373" s="181">
        <f t="shared" si="274"/>
        <v>61.820205162151559</v>
      </c>
      <c r="AU373" s="181">
        <f t="shared" si="274"/>
        <v>61.820205162151559</v>
      </c>
      <c r="AV373" s="181">
        <f t="shared" si="274"/>
        <v>61.820205162151559</v>
      </c>
      <c r="AW373" s="181">
        <f t="shared" si="274"/>
        <v>61.820205162151559</v>
      </c>
      <c r="AX373" s="181">
        <f t="shared" si="274"/>
        <v>61.820205162151559</v>
      </c>
      <c r="AY373" s="181">
        <f t="shared" si="274"/>
        <v>61.820205162151559</v>
      </c>
      <c r="AZ373" s="181">
        <f t="shared" si="274"/>
        <v>61.820205162151559</v>
      </c>
      <c r="BA373" s="181">
        <f t="shared" si="274"/>
        <v>61.820205162151559</v>
      </c>
      <c r="BB373" s="181">
        <f t="shared" si="274"/>
        <v>61.820205162151559</v>
      </c>
      <c r="BC373" s="181">
        <f t="shared" si="274"/>
        <v>61.820205162151559</v>
      </c>
      <c r="BD373" s="181">
        <f t="shared" si="274"/>
        <v>61.820205162151559</v>
      </c>
      <c r="BE373" s="181">
        <f t="shared" si="274"/>
        <v>61.820205162151559</v>
      </c>
      <c r="BF373" s="181">
        <f t="shared" si="274"/>
        <v>61.820205162151559</v>
      </c>
      <c r="BG373" s="181">
        <f t="shared" si="274"/>
        <v>61.820205162151559</v>
      </c>
      <c r="BH373" s="181">
        <f t="shared" si="274"/>
        <v>61.820205162151559</v>
      </c>
      <c r="BI373" s="181">
        <f t="shared" si="274"/>
        <v>61.820205162151559</v>
      </c>
      <c r="BJ373" s="181">
        <f t="shared" si="274"/>
        <v>61.820205162151559</v>
      </c>
      <c r="BK373" s="181">
        <f t="shared" si="274"/>
        <v>61.820205162151559</v>
      </c>
      <c r="BL373" s="181">
        <f t="shared" si="274"/>
        <v>61.820205162151559</v>
      </c>
      <c r="BM373" s="181">
        <f t="shared" si="274"/>
        <v>61.820205162151559</v>
      </c>
      <c r="BN373" s="181">
        <f t="shared" si="274"/>
        <v>61.820205162151559</v>
      </c>
      <c r="BO373" s="181">
        <f t="shared" si="274"/>
        <v>61.820205162151559</v>
      </c>
      <c r="BP373" s="181">
        <f t="shared" ref="BP373:CP373" si="275">IF(BP$322=1,PM2.5_concentrations_base_value_high*((GDP_capita/GDP_capita_base_values)^Income_elasticity)*(Price_adjustment),BO373)</f>
        <v>61.820205162151559</v>
      </c>
      <c r="BQ373" s="181">
        <f t="shared" si="275"/>
        <v>61.820205162151559</v>
      </c>
      <c r="BR373" s="181">
        <f t="shared" si="275"/>
        <v>61.820205162151559</v>
      </c>
      <c r="BS373" s="181">
        <f t="shared" si="275"/>
        <v>61.820205162151559</v>
      </c>
      <c r="BT373" s="181">
        <f t="shared" si="275"/>
        <v>61.820205162151559</v>
      </c>
      <c r="BU373" s="181">
        <f t="shared" si="275"/>
        <v>61.820205162151559</v>
      </c>
      <c r="BV373" s="181">
        <f t="shared" si="275"/>
        <v>61.820205162151559</v>
      </c>
      <c r="BW373" s="181">
        <f t="shared" si="275"/>
        <v>61.820205162151559</v>
      </c>
      <c r="BX373" s="181">
        <f t="shared" si="275"/>
        <v>61.820205162151559</v>
      </c>
      <c r="BY373" s="181">
        <f t="shared" si="275"/>
        <v>61.820205162151559</v>
      </c>
      <c r="BZ373" s="181">
        <f t="shared" si="275"/>
        <v>61.820205162151559</v>
      </c>
      <c r="CA373" s="181">
        <f t="shared" si="275"/>
        <v>61.820205162151559</v>
      </c>
      <c r="CB373" s="181">
        <f t="shared" si="275"/>
        <v>61.820205162151559</v>
      </c>
      <c r="CC373" s="181">
        <f t="shared" si="275"/>
        <v>61.820205162151559</v>
      </c>
      <c r="CD373" s="181">
        <f t="shared" si="275"/>
        <v>61.820205162151559</v>
      </c>
      <c r="CE373" s="181">
        <f t="shared" si="275"/>
        <v>61.820205162151559</v>
      </c>
      <c r="CF373" s="181">
        <f t="shared" si="275"/>
        <v>61.820205162151559</v>
      </c>
      <c r="CG373" s="181">
        <f t="shared" si="275"/>
        <v>61.820205162151559</v>
      </c>
      <c r="CH373" s="181">
        <f t="shared" si="275"/>
        <v>61.820205162151559</v>
      </c>
      <c r="CI373" s="181">
        <f t="shared" si="275"/>
        <v>61.820205162151559</v>
      </c>
      <c r="CJ373" s="181">
        <f t="shared" si="275"/>
        <v>61.820205162151559</v>
      </c>
      <c r="CK373" s="181">
        <f t="shared" si="275"/>
        <v>61.820205162151559</v>
      </c>
      <c r="CL373" s="181">
        <f t="shared" si="275"/>
        <v>61.820205162151559</v>
      </c>
      <c r="CM373" s="181">
        <f t="shared" si="275"/>
        <v>61.820205162151559</v>
      </c>
      <c r="CN373" s="181">
        <f t="shared" si="275"/>
        <v>61.820205162151559</v>
      </c>
      <c r="CO373" s="181">
        <f t="shared" si="275"/>
        <v>61.820205162151559</v>
      </c>
      <c r="CP373" s="181">
        <f t="shared" si="275"/>
        <v>61.820205162151559</v>
      </c>
      <c r="CQ373" s="79" t="s">
        <v>16660</v>
      </c>
    </row>
    <row r="374" spans="1:95" ht="14.5" outlineLevel="1" x14ac:dyDescent="0.35">
      <c r="A374" s="158"/>
      <c r="B374" s="158"/>
      <c r="C374" s="158"/>
      <c r="D374" s="168"/>
      <c r="E374" s="168"/>
      <c r="F374" s="168"/>
      <c r="G374" s="168"/>
      <c r="H374" s="168"/>
      <c r="I374" s="168"/>
      <c r="J374" s="168"/>
      <c r="K374" s="168"/>
      <c r="L374" s="168"/>
      <c r="M374" s="168"/>
      <c r="N374" s="168"/>
      <c r="O374" s="168"/>
      <c r="P374" s="168"/>
      <c r="Q374" s="168"/>
      <c r="R374" s="168"/>
      <c r="S374" s="168"/>
      <c r="T374" s="168"/>
      <c r="U374" s="168"/>
      <c r="V374" s="168"/>
      <c r="W374" s="168"/>
      <c r="X374" s="168"/>
      <c r="Y374" s="168"/>
      <c r="Z374" s="168"/>
      <c r="AA374" s="168"/>
      <c r="AB374" s="168"/>
      <c r="AC374" s="168"/>
      <c r="AD374" s="168"/>
      <c r="AE374" s="168"/>
      <c r="AF374" s="168"/>
      <c r="AG374" s="168"/>
      <c r="AH374" s="168"/>
      <c r="AI374" s="168"/>
      <c r="AJ374" s="168"/>
      <c r="AK374" s="168"/>
      <c r="AL374" s="168"/>
      <c r="AM374" s="168"/>
      <c r="AN374" s="168"/>
      <c r="AO374" s="168"/>
      <c r="AP374" s="168"/>
      <c r="AQ374" s="168"/>
      <c r="AR374" s="168"/>
      <c r="AS374" s="168"/>
      <c r="AT374" s="168"/>
      <c r="AU374" s="168"/>
      <c r="AV374" s="168"/>
      <c r="AW374" s="168"/>
      <c r="AX374" s="168"/>
      <c r="AY374" s="168"/>
      <c r="AZ374" s="168"/>
      <c r="BA374" s="168"/>
      <c r="BB374" s="168"/>
      <c r="BC374" s="168"/>
      <c r="BD374" s="168"/>
      <c r="BE374" s="168"/>
      <c r="BF374" s="168"/>
      <c r="BG374" s="168"/>
      <c r="BH374" s="168"/>
      <c r="BI374" s="168"/>
      <c r="BJ374" s="168"/>
      <c r="BK374" s="168"/>
      <c r="BL374" s="168"/>
      <c r="BM374" s="168"/>
      <c r="BN374" s="168"/>
      <c r="BO374" s="168"/>
      <c r="BP374" s="168"/>
      <c r="BQ374" s="168"/>
      <c r="BR374" s="168"/>
      <c r="BS374" s="168"/>
      <c r="BT374" s="168"/>
      <c r="BU374" s="168"/>
      <c r="BV374" s="168"/>
      <c r="BW374" s="168"/>
      <c r="BX374" s="168"/>
      <c r="BY374" s="168"/>
      <c r="BZ374" s="168"/>
      <c r="CA374" s="168"/>
      <c r="CB374" s="168"/>
      <c r="CC374" s="168"/>
      <c r="CD374" s="168"/>
      <c r="CE374" s="168"/>
      <c r="CF374" s="168"/>
      <c r="CG374" s="168"/>
      <c r="CH374" s="168"/>
      <c r="CI374" s="168"/>
      <c r="CJ374" s="168"/>
      <c r="CK374" s="168"/>
      <c r="CL374" s="168"/>
      <c r="CM374" s="168"/>
      <c r="CN374" s="168"/>
      <c r="CO374" s="168"/>
      <c r="CP374" s="168"/>
      <c r="CQ374" s="79"/>
    </row>
    <row r="375" spans="1:95" ht="15" customHeight="1" outlineLevel="1" x14ac:dyDescent="0.3">
      <c r="A375" s="158"/>
      <c r="B375" s="158" t="s">
        <v>16640</v>
      </c>
      <c r="C375" s="158"/>
      <c r="D375" s="158"/>
      <c r="E375" s="158"/>
      <c r="F375" s="158"/>
      <c r="G375" s="158"/>
      <c r="H375" s="158"/>
      <c r="I375" s="158"/>
      <c r="J375" s="158"/>
      <c r="K375" s="158"/>
      <c r="L375" s="158"/>
      <c r="M375" s="158"/>
      <c r="N375" s="158"/>
      <c r="O375" s="158"/>
      <c r="P375" s="158"/>
      <c r="Q375" s="158"/>
      <c r="R375" s="158"/>
      <c r="S375" s="158"/>
      <c r="T375" s="158"/>
      <c r="U375" s="158"/>
      <c r="V375" s="158"/>
      <c r="W375" s="158"/>
      <c r="X375" s="158"/>
      <c r="Y375" s="158"/>
      <c r="Z375" s="158"/>
      <c r="AA375" s="158"/>
      <c r="AB375" s="158"/>
      <c r="AC375" s="158"/>
      <c r="AD375" s="158"/>
      <c r="AE375" s="158"/>
      <c r="AF375" s="158"/>
      <c r="AG375" s="158"/>
      <c r="AH375" s="158"/>
      <c r="AI375" s="158"/>
      <c r="AJ375" s="158"/>
      <c r="AK375" s="158"/>
      <c r="AL375" s="158"/>
      <c r="AM375" s="158"/>
      <c r="AN375" s="158"/>
      <c r="AO375" s="158"/>
      <c r="AP375" s="158"/>
      <c r="AQ375" s="158"/>
      <c r="AR375" s="158"/>
      <c r="AS375" s="158"/>
      <c r="AT375" s="158"/>
      <c r="AU375" s="158"/>
      <c r="AV375" s="158"/>
      <c r="AW375" s="158"/>
      <c r="AX375" s="158"/>
      <c r="AY375" s="158"/>
      <c r="AZ375" s="158"/>
      <c r="BA375" s="158"/>
      <c r="BB375" s="158"/>
      <c r="BC375" s="158"/>
      <c r="BD375" s="158"/>
      <c r="BE375" s="158"/>
      <c r="BF375" s="158"/>
      <c r="BG375" s="158"/>
      <c r="BH375" s="158"/>
      <c r="BI375" s="158"/>
      <c r="BJ375" s="158"/>
      <c r="BK375" s="158"/>
      <c r="BL375" s="158"/>
      <c r="BM375" s="158"/>
      <c r="BN375" s="158"/>
      <c r="BO375" s="158"/>
      <c r="BP375" s="158"/>
      <c r="BQ375" s="158"/>
      <c r="BR375" s="158"/>
      <c r="BS375" s="158"/>
      <c r="BT375" s="158"/>
      <c r="BU375" s="158"/>
      <c r="BV375" s="158"/>
      <c r="BW375" s="158"/>
      <c r="BX375" s="158"/>
      <c r="BY375" s="158"/>
      <c r="BZ375" s="158"/>
      <c r="CA375" s="158"/>
      <c r="CB375" s="158"/>
      <c r="CC375" s="158"/>
      <c r="CD375" s="158"/>
      <c r="CE375" s="158"/>
      <c r="CF375" s="158"/>
      <c r="CG375" s="158"/>
      <c r="CH375" s="158"/>
      <c r="CI375" s="158"/>
      <c r="CJ375" s="158"/>
      <c r="CK375" s="158"/>
      <c r="CL375" s="158"/>
      <c r="CM375" s="158"/>
      <c r="CN375" s="158"/>
      <c r="CO375" s="158"/>
      <c r="CP375" s="158"/>
      <c r="CQ375" s="158"/>
    </row>
    <row r="376" spans="1:95" ht="15.5" outlineLevel="1" x14ac:dyDescent="0.35">
      <c r="A376" s="169"/>
      <c r="B376" s="90" t="s">
        <v>16661</v>
      </c>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c r="AA376" s="169"/>
      <c r="AB376" s="169"/>
      <c r="AC376" s="169"/>
      <c r="AD376" s="169"/>
      <c r="AE376" s="169"/>
      <c r="AF376" s="169"/>
      <c r="AG376" s="169"/>
      <c r="AH376" s="169"/>
      <c r="AI376" s="169"/>
      <c r="AJ376" s="169"/>
      <c r="AK376" s="169"/>
      <c r="AL376" s="169"/>
      <c r="AM376" s="169"/>
      <c r="AN376" s="169"/>
      <c r="AO376" s="169"/>
      <c r="AP376" s="169"/>
      <c r="AQ376" s="169"/>
      <c r="AR376" s="169"/>
      <c r="AS376" s="169"/>
      <c r="AT376" s="169"/>
      <c r="AU376" s="169"/>
      <c r="AV376" s="169"/>
      <c r="AW376" s="169"/>
      <c r="AX376" s="169"/>
      <c r="AY376" s="169"/>
      <c r="AZ376" s="169"/>
      <c r="BA376" s="169"/>
      <c r="BB376" s="169"/>
      <c r="BC376" s="169"/>
      <c r="BD376" s="169"/>
      <c r="BE376" s="169"/>
      <c r="BF376" s="169"/>
      <c r="BG376" s="169"/>
      <c r="BH376" s="169"/>
      <c r="BI376" s="169"/>
      <c r="BJ376" s="169"/>
      <c r="BK376" s="169"/>
      <c r="BL376" s="169"/>
      <c r="BM376" s="169"/>
      <c r="BN376" s="169"/>
      <c r="BO376" s="169"/>
      <c r="BP376" s="169"/>
      <c r="BQ376" s="169"/>
      <c r="BR376" s="169"/>
      <c r="BS376" s="169"/>
      <c r="BT376" s="169"/>
      <c r="BU376" s="169"/>
      <c r="BV376" s="169"/>
      <c r="BW376" s="169"/>
      <c r="BX376" s="169"/>
      <c r="BY376" s="169"/>
      <c r="BZ376" s="169"/>
      <c r="CA376" s="169"/>
      <c r="CB376" s="169"/>
      <c r="CC376" s="169"/>
      <c r="CD376" s="169"/>
      <c r="CE376" s="169"/>
      <c r="CF376" s="169"/>
      <c r="CG376" s="169"/>
      <c r="CH376" s="169"/>
      <c r="CI376" s="169"/>
      <c r="CJ376" s="169"/>
      <c r="CK376" s="169"/>
      <c r="CL376" s="169"/>
      <c r="CM376" s="169"/>
      <c r="CN376" s="169"/>
      <c r="CO376" s="169"/>
      <c r="CP376" s="169"/>
      <c r="CQ376" s="169"/>
    </row>
    <row r="377" spans="1:95" ht="14" outlineLevel="1" x14ac:dyDescent="0.3">
      <c r="A377" s="158"/>
      <c r="B377" s="158"/>
      <c r="C377" s="158"/>
      <c r="D377" s="158"/>
      <c r="E377" s="158"/>
      <c r="F377" s="158"/>
      <c r="G377" s="158"/>
      <c r="H377" s="158"/>
      <c r="I377" s="158"/>
      <c r="J377" s="158"/>
      <c r="K377" s="158"/>
      <c r="L377" s="158"/>
      <c r="M377" s="158"/>
      <c r="N377" s="158"/>
      <c r="O377" s="158"/>
      <c r="P377" s="158"/>
      <c r="Q377" s="158"/>
      <c r="R377" s="158"/>
      <c r="S377" s="158"/>
      <c r="T377" s="158"/>
      <c r="U377" s="158"/>
      <c r="V377" s="158"/>
      <c r="W377" s="158"/>
      <c r="X377" s="158"/>
      <c r="Y377" s="158"/>
      <c r="Z377" s="158"/>
      <c r="AA377" s="158"/>
      <c r="AB377" s="158"/>
      <c r="AC377" s="158"/>
      <c r="AD377" s="158"/>
      <c r="AE377" s="158"/>
      <c r="AF377" s="158"/>
      <c r="AG377" s="158"/>
      <c r="AH377" s="158"/>
      <c r="AI377" s="158"/>
      <c r="AJ377" s="158"/>
      <c r="AK377" s="158"/>
      <c r="AL377" s="158"/>
      <c r="AM377" s="158"/>
      <c r="AN377" s="158"/>
      <c r="AO377" s="158"/>
      <c r="AP377" s="158"/>
      <c r="AQ377" s="158"/>
      <c r="AR377" s="158"/>
      <c r="AS377" s="158"/>
      <c r="AT377" s="158"/>
      <c r="AU377" s="158"/>
      <c r="AV377" s="158"/>
      <c r="AW377" s="158"/>
      <c r="AX377" s="158"/>
      <c r="AY377" s="158"/>
      <c r="AZ377" s="158"/>
      <c r="BA377" s="158"/>
      <c r="BB377" s="158"/>
      <c r="BC377" s="158"/>
      <c r="BD377" s="158"/>
      <c r="BE377" s="158"/>
      <c r="BF377" s="158"/>
      <c r="BG377" s="158"/>
      <c r="BH377" s="158"/>
      <c r="BI377" s="158"/>
      <c r="BJ377" s="158"/>
      <c r="BK377" s="158"/>
      <c r="BL377" s="158"/>
      <c r="BM377" s="158"/>
      <c r="BN377" s="158"/>
      <c r="BO377" s="158"/>
      <c r="BP377" s="158"/>
      <c r="BQ377" s="158"/>
      <c r="BR377" s="158"/>
      <c r="BS377" s="158"/>
      <c r="BT377" s="158"/>
      <c r="BU377" s="158"/>
      <c r="BV377" s="158"/>
      <c r="BW377" s="158"/>
      <c r="BX377" s="158"/>
      <c r="BY377" s="158"/>
      <c r="BZ377" s="158"/>
      <c r="CA377" s="158"/>
      <c r="CB377" s="158"/>
      <c r="CC377" s="158"/>
      <c r="CD377" s="158"/>
      <c r="CE377" s="158"/>
      <c r="CF377" s="158"/>
      <c r="CG377" s="158"/>
      <c r="CH377" s="158"/>
      <c r="CI377" s="158"/>
      <c r="CJ377" s="158"/>
      <c r="CK377" s="158"/>
      <c r="CL377" s="158"/>
      <c r="CM377" s="158"/>
      <c r="CN377" s="158"/>
      <c r="CO377" s="158"/>
      <c r="CP377" s="158"/>
      <c r="CQ377" s="158"/>
    </row>
    <row r="378" spans="1:95" ht="14.5" outlineLevel="1" x14ac:dyDescent="0.35">
      <c r="A378" s="158"/>
      <c r="B378" s="158" t="s">
        <v>16624</v>
      </c>
      <c r="C378" s="167">
        <f>INDEX(Inputs!$C$147:$AA$147,MATCH(Inputs!$D$10,Inputs!$C$145:$AA$145,0))</f>
        <v>35439.611770206742</v>
      </c>
      <c r="D378" s="95" t="s">
        <v>16662</v>
      </c>
      <c r="E378" s="183"/>
      <c r="F378" s="183"/>
      <c r="G378" s="183"/>
      <c r="H378" s="183"/>
      <c r="I378" s="183"/>
      <c r="J378" s="183"/>
      <c r="K378" s="183"/>
      <c r="L378" s="183"/>
      <c r="M378" s="183"/>
      <c r="N378" s="183"/>
      <c r="O378" s="183"/>
      <c r="P378" s="183"/>
      <c r="Q378" s="183"/>
      <c r="R378" s="183"/>
      <c r="S378" s="183"/>
      <c r="T378" s="183"/>
      <c r="U378" s="183"/>
      <c r="V378" s="183"/>
      <c r="W378" s="183"/>
      <c r="X378" s="183"/>
      <c r="Y378" s="183"/>
      <c r="Z378" s="183"/>
      <c r="AA378" s="183"/>
      <c r="AB378" s="183"/>
      <c r="AC378" s="183"/>
      <c r="AD378" s="183"/>
      <c r="AE378" s="183"/>
      <c r="AF378" s="183"/>
      <c r="AG378" s="183"/>
      <c r="AH378" s="183"/>
      <c r="AI378" s="183"/>
      <c r="AJ378" s="183"/>
      <c r="AK378" s="183"/>
      <c r="AL378" s="183"/>
      <c r="AM378" s="183"/>
      <c r="AN378" s="183"/>
      <c r="AO378" s="183"/>
      <c r="AP378" s="183"/>
      <c r="AQ378" s="183"/>
      <c r="AR378" s="183"/>
      <c r="AS378" s="183"/>
      <c r="AT378" s="183"/>
      <c r="AU378" s="183"/>
      <c r="AV378" s="183"/>
      <c r="AW378" s="183"/>
      <c r="AX378" s="183"/>
      <c r="AY378" s="183"/>
      <c r="AZ378" s="183"/>
      <c r="BA378" s="183"/>
      <c r="BB378" s="183"/>
      <c r="BC378" s="183"/>
      <c r="BD378" s="183"/>
      <c r="BE378" s="183"/>
      <c r="BF378" s="183"/>
      <c r="BG378" s="183"/>
      <c r="BH378" s="183"/>
      <c r="BI378" s="183"/>
      <c r="BJ378" s="183"/>
      <c r="BK378" s="183"/>
      <c r="BL378" s="183"/>
      <c r="BM378" s="183"/>
      <c r="BN378" s="183"/>
      <c r="BO378" s="183"/>
      <c r="BP378" s="183"/>
      <c r="BQ378" s="183"/>
      <c r="BR378" s="183"/>
      <c r="BS378" s="183"/>
      <c r="BT378" s="183"/>
      <c r="BU378" s="183"/>
      <c r="BV378" s="183"/>
      <c r="BW378" s="183"/>
      <c r="BX378" s="183"/>
      <c r="BY378" s="183"/>
      <c r="BZ378" s="183"/>
      <c r="CA378" s="183"/>
      <c r="CB378" s="183"/>
      <c r="CC378" s="183"/>
      <c r="CD378" s="183"/>
      <c r="CE378" s="183"/>
      <c r="CF378" s="183"/>
      <c r="CG378" s="183"/>
      <c r="CH378" s="183"/>
      <c r="CI378" s="183"/>
      <c r="CJ378" s="183"/>
      <c r="CK378" s="183"/>
      <c r="CL378" s="183"/>
      <c r="CM378" s="183"/>
      <c r="CN378" s="183"/>
      <c r="CO378" s="183"/>
      <c r="CP378" s="183"/>
      <c r="CQ378" s="158"/>
    </row>
    <row r="379" spans="1:95" ht="14.5" outlineLevel="1" x14ac:dyDescent="0.35">
      <c r="A379" s="158"/>
      <c r="B379" s="158" t="s">
        <v>16626</v>
      </c>
      <c r="C379" s="167">
        <f>INDEX(Inputs!$C$146:$AA$146,MATCH(Inputs!$D$10,Inputs!$C$145:$AA$145,0))</f>
        <v>102366.34307002985</v>
      </c>
      <c r="D379" s="95" t="s">
        <v>16663</v>
      </c>
      <c r="E379" s="158"/>
      <c r="F379" s="158"/>
      <c r="G379" s="158"/>
      <c r="H379" s="158"/>
      <c r="I379" s="158"/>
      <c r="J379" s="158"/>
      <c r="K379" s="158"/>
      <c r="L379" s="158"/>
      <c r="M379" s="158"/>
      <c r="N379" s="158"/>
      <c r="O379" s="158"/>
      <c r="P379" s="158"/>
      <c r="Q379" s="158"/>
      <c r="R379" s="158"/>
      <c r="S379" s="158"/>
      <c r="T379" s="158"/>
      <c r="U379" s="158"/>
      <c r="V379" s="158"/>
      <c r="W379" s="158"/>
      <c r="X379" s="158"/>
      <c r="Y379" s="158"/>
      <c r="Z379" s="158"/>
      <c r="AA379" s="158"/>
      <c r="AB379" s="158"/>
      <c r="AC379" s="158"/>
      <c r="AD379" s="158"/>
      <c r="AE379" s="158"/>
      <c r="AF379" s="158"/>
      <c r="AG379" s="158"/>
      <c r="AH379" s="158"/>
      <c r="AI379" s="158"/>
      <c r="AJ379" s="158"/>
      <c r="AK379" s="158"/>
      <c r="AL379" s="158"/>
      <c r="AM379" s="158"/>
      <c r="AN379" s="158"/>
      <c r="AO379" s="158"/>
      <c r="AP379" s="158"/>
      <c r="AQ379" s="158"/>
      <c r="AR379" s="158"/>
      <c r="AS379" s="158"/>
      <c r="AT379" s="158"/>
      <c r="AU379" s="158"/>
      <c r="AV379" s="158"/>
      <c r="AW379" s="158"/>
      <c r="AX379" s="158"/>
      <c r="AY379" s="158"/>
      <c r="AZ379" s="158"/>
      <c r="BA379" s="158"/>
      <c r="BB379" s="158"/>
      <c r="BC379" s="158"/>
      <c r="BD379" s="158"/>
      <c r="BE379" s="158"/>
      <c r="BF379" s="158"/>
      <c r="BG379" s="158"/>
      <c r="BH379" s="158"/>
      <c r="BI379" s="158"/>
      <c r="BJ379" s="158"/>
      <c r="BK379" s="158"/>
      <c r="BL379" s="158"/>
      <c r="BM379" s="158"/>
      <c r="BN379" s="158"/>
      <c r="BO379" s="158"/>
      <c r="BP379" s="158"/>
      <c r="BQ379" s="158"/>
      <c r="BR379" s="158"/>
      <c r="BS379" s="158"/>
      <c r="BT379" s="158"/>
      <c r="BU379" s="158"/>
      <c r="BV379" s="158"/>
      <c r="BW379" s="158"/>
      <c r="BX379" s="158"/>
      <c r="BY379" s="158"/>
      <c r="BZ379" s="158"/>
      <c r="CA379" s="158"/>
      <c r="CB379" s="158"/>
      <c r="CC379" s="158"/>
      <c r="CD379" s="158"/>
      <c r="CE379" s="158"/>
      <c r="CF379" s="158"/>
      <c r="CG379" s="158"/>
      <c r="CH379" s="158"/>
      <c r="CI379" s="158"/>
      <c r="CJ379" s="158"/>
      <c r="CK379" s="158"/>
      <c r="CL379" s="158"/>
      <c r="CM379" s="158"/>
      <c r="CN379" s="158"/>
      <c r="CO379" s="158"/>
      <c r="CP379" s="158"/>
      <c r="CQ379" s="158"/>
    </row>
    <row r="380" spans="1:95" ht="14.5" outlineLevel="1" x14ac:dyDescent="0.35">
      <c r="A380" s="158"/>
      <c r="B380" s="158" t="s">
        <v>16628</v>
      </c>
      <c r="C380" s="167">
        <f>INDEX(Inputs!$C$148:$AA$148,MATCH(Inputs!$D$10,Inputs!$C$145:$AA$145,0))</f>
        <v>285141.85852661508</v>
      </c>
      <c r="D380" s="95" t="s">
        <v>16664</v>
      </c>
      <c r="E380" s="158"/>
      <c r="F380" s="158"/>
      <c r="G380" s="158"/>
      <c r="H380" s="158"/>
      <c r="I380" s="158"/>
      <c r="J380" s="158"/>
      <c r="K380" s="158"/>
      <c r="L380" s="158"/>
      <c r="M380" s="158"/>
      <c r="N380" s="158"/>
      <c r="O380" s="158"/>
      <c r="P380" s="158"/>
      <c r="Q380" s="158"/>
      <c r="R380" s="158"/>
      <c r="S380" s="158"/>
      <c r="T380" s="158"/>
      <c r="U380" s="158"/>
      <c r="V380" s="158"/>
      <c r="W380" s="158"/>
      <c r="X380" s="158"/>
      <c r="Y380" s="158"/>
      <c r="Z380" s="158"/>
      <c r="AA380" s="158"/>
      <c r="AB380" s="158"/>
      <c r="AC380" s="158"/>
      <c r="AD380" s="158"/>
      <c r="AE380" s="158"/>
      <c r="AF380" s="158"/>
      <c r="AG380" s="158"/>
      <c r="AH380" s="158"/>
      <c r="AI380" s="158"/>
      <c r="AJ380" s="158"/>
      <c r="AK380" s="158"/>
      <c r="AL380" s="158"/>
      <c r="AM380" s="158"/>
      <c r="AN380" s="158"/>
      <c r="AO380" s="158"/>
      <c r="AP380" s="158"/>
      <c r="AQ380" s="158"/>
      <c r="AR380" s="158"/>
      <c r="AS380" s="158"/>
      <c r="AT380" s="158"/>
      <c r="AU380" s="158"/>
      <c r="AV380" s="158"/>
      <c r="AW380" s="158"/>
      <c r="AX380" s="158"/>
      <c r="AY380" s="158"/>
      <c r="AZ380" s="158"/>
      <c r="BA380" s="158"/>
      <c r="BB380" s="158"/>
      <c r="BC380" s="158"/>
      <c r="BD380" s="158"/>
      <c r="BE380" s="158"/>
      <c r="BF380" s="158"/>
      <c r="BG380" s="158"/>
      <c r="BH380" s="158"/>
      <c r="BI380" s="158"/>
      <c r="BJ380" s="158"/>
      <c r="BK380" s="158"/>
      <c r="BL380" s="158"/>
      <c r="BM380" s="158"/>
      <c r="BN380" s="158"/>
      <c r="BO380" s="158"/>
      <c r="BP380" s="158"/>
      <c r="BQ380" s="158"/>
      <c r="BR380" s="158"/>
      <c r="BS380" s="158"/>
      <c r="BT380" s="158"/>
      <c r="BU380" s="158"/>
      <c r="BV380" s="158"/>
      <c r="BW380" s="158"/>
      <c r="BX380" s="158"/>
      <c r="BY380" s="158"/>
      <c r="BZ380" s="158"/>
      <c r="CA380" s="158"/>
      <c r="CB380" s="158"/>
      <c r="CC380" s="158"/>
      <c r="CD380" s="158"/>
      <c r="CE380" s="158"/>
      <c r="CF380" s="158"/>
      <c r="CG380" s="158"/>
      <c r="CH380" s="158"/>
      <c r="CI380" s="158"/>
      <c r="CJ380" s="158"/>
      <c r="CK380" s="158"/>
      <c r="CL380" s="158"/>
      <c r="CM380" s="158"/>
      <c r="CN380" s="158"/>
      <c r="CO380" s="158"/>
      <c r="CP380" s="158"/>
      <c r="CQ380" s="158"/>
    </row>
    <row r="381" spans="1:95" ht="14" outlineLevel="1" x14ac:dyDescent="0.3">
      <c r="A381" s="158"/>
      <c r="B381" s="158"/>
      <c r="C381" s="158"/>
      <c r="D381" s="158"/>
      <c r="E381" s="158"/>
      <c r="F381" s="158"/>
      <c r="G381" s="158"/>
      <c r="H381" s="158"/>
      <c r="I381" s="158"/>
      <c r="J381" s="158"/>
      <c r="K381" s="158"/>
      <c r="L381" s="158"/>
      <c r="M381" s="158"/>
      <c r="N381" s="158"/>
      <c r="O381" s="158"/>
      <c r="P381" s="158"/>
      <c r="Q381" s="158"/>
      <c r="R381" s="158"/>
      <c r="S381" s="158"/>
      <c r="T381" s="158"/>
      <c r="U381" s="158"/>
      <c r="V381" s="158"/>
      <c r="W381" s="158"/>
      <c r="X381" s="158"/>
      <c r="Y381" s="158"/>
      <c r="Z381" s="158"/>
      <c r="AA381" s="158"/>
      <c r="AB381" s="158"/>
      <c r="AC381" s="158"/>
      <c r="AD381" s="158"/>
      <c r="AE381" s="158"/>
      <c r="AF381" s="158"/>
      <c r="AG381" s="158"/>
      <c r="AH381" s="158"/>
      <c r="AI381" s="158"/>
      <c r="AJ381" s="158"/>
      <c r="AK381" s="158"/>
      <c r="AL381" s="158"/>
      <c r="AM381" s="158"/>
      <c r="AN381" s="158"/>
      <c r="AO381" s="158"/>
      <c r="AP381" s="158"/>
      <c r="AQ381" s="158"/>
      <c r="AR381" s="158"/>
      <c r="AS381" s="158"/>
      <c r="AT381" s="158"/>
      <c r="AU381" s="158"/>
      <c r="AV381" s="158"/>
      <c r="AW381" s="158"/>
      <c r="AX381" s="158"/>
      <c r="AY381" s="158"/>
      <c r="AZ381" s="158"/>
      <c r="BA381" s="158"/>
      <c r="BB381" s="158"/>
      <c r="BC381" s="158"/>
      <c r="BD381" s="158"/>
      <c r="BE381" s="158"/>
      <c r="BF381" s="158"/>
      <c r="BG381" s="158"/>
      <c r="BH381" s="158"/>
      <c r="BI381" s="158"/>
      <c r="BJ381" s="158"/>
      <c r="BK381" s="158"/>
      <c r="BL381" s="158"/>
      <c r="BM381" s="158"/>
      <c r="BN381" s="158"/>
      <c r="BO381" s="158"/>
      <c r="BP381" s="158"/>
      <c r="BQ381" s="158"/>
      <c r="BR381" s="158"/>
      <c r="BS381" s="158"/>
      <c r="BT381" s="158"/>
      <c r="BU381" s="158"/>
      <c r="BV381" s="158"/>
      <c r="BW381" s="158"/>
      <c r="BX381" s="158"/>
      <c r="BY381" s="158"/>
      <c r="BZ381" s="158"/>
      <c r="CA381" s="158"/>
      <c r="CB381" s="158"/>
      <c r="CC381" s="158"/>
      <c r="CD381" s="158"/>
      <c r="CE381" s="158"/>
      <c r="CF381" s="158"/>
      <c r="CG381" s="158"/>
      <c r="CH381" s="158"/>
      <c r="CI381" s="158"/>
      <c r="CJ381" s="158"/>
      <c r="CK381" s="158"/>
      <c r="CL381" s="158"/>
      <c r="CM381" s="158"/>
      <c r="CN381" s="158"/>
      <c r="CO381" s="158"/>
      <c r="CP381" s="158"/>
      <c r="CQ381" s="158"/>
    </row>
    <row r="382" spans="1:95" ht="14.5" outlineLevel="1" x14ac:dyDescent="0.35">
      <c r="A382" s="158"/>
      <c r="B382" s="158" t="s">
        <v>16347</v>
      </c>
      <c r="C382" s="158"/>
      <c r="D382" s="168">
        <f t="shared" ref="D382:AI382" si="276">IF(D$322=1,PM2.5_damage_base_value_low*((GDP_capita/GDP_capita_base_values)^Income_elasticity)*(Price_adjustment),C382)</f>
        <v>0</v>
      </c>
      <c r="E382" s="168">
        <f t="shared" si="276"/>
        <v>0</v>
      </c>
      <c r="F382" s="168">
        <f t="shared" si="276"/>
        <v>0</v>
      </c>
      <c r="G382" s="168">
        <f t="shared" si="276"/>
        <v>0</v>
      </c>
      <c r="H382" s="168">
        <f t="shared" si="276"/>
        <v>0</v>
      </c>
      <c r="I382" s="168">
        <f t="shared" si="276"/>
        <v>0</v>
      </c>
      <c r="J382" s="168">
        <f t="shared" si="276"/>
        <v>0</v>
      </c>
      <c r="K382" s="168">
        <f t="shared" si="276"/>
        <v>0</v>
      </c>
      <c r="L382" s="168">
        <f t="shared" si="276"/>
        <v>0</v>
      </c>
      <c r="M382" s="168">
        <f t="shared" si="276"/>
        <v>0</v>
      </c>
      <c r="N382" s="168">
        <f t="shared" si="276"/>
        <v>0</v>
      </c>
      <c r="O382" s="168">
        <f t="shared" si="276"/>
        <v>0</v>
      </c>
      <c r="P382" s="168">
        <f t="shared" si="276"/>
        <v>0</v>
      </c>
      <c r="Q382" s="168">
        <f t="shared" si="276"/>
        <v>0</v>
      </c>
      <c r="R382" s="168">
        <f t="shared" si="276"/>
        <v>35433.261969983934</v>
      </c>
      <c r="S382" s="168">
        <f t="shared" si="276"/>
        <v>35905.480699999993</v>
      </c>
      <c r="T382" s="168">
        <f t="shared" si="276"/>
        <v>36267.228775187927</v>
      </c>
      <c r="U382" s="168">
        <f t="shared" si="276"/>
        <v>36267.228775187927</v>
      </c>
      <c r="V382" s="168">
        <f t="shared" si="276"/>
        <v>36267.228775187927</v>
      </c>
      <c r="W382" s="168">
        <f t="shared" si="276"/>
        <v>36267.228775187927</v>
      </c>
      <c r="X382" s="168">
        <f t="shared" si="276"/>
        <v>36267.228775187927</v>
      </c>
      <c r="Y382" s="168">
        <f t="shared" si="276"/>
        <v>36267.228775187927</v>
      </c>
      <c r="Z382" s="168">
        <f t="shared" si="276"/>
        <v>36267.228775187927</v>
      </c>
      <c r="AA382" s="168">
        <f t="shared" si="276"/>
        <v>36267.228775187927</v>
      </c>
      <c r="AB382" s="168">
        <f t="shared" si="276"/>
        <v>36267.228775187927</v>
      </c>
      <c r="AC382" s="168">
        <f t="shared" si="276"/>
        <v>36267.228775187927</v>
      </c>
      <c r="AD382" s="168">
        <f t="shared" si="276"/>
        <v>36267.228775187927</v>
      </c>
      <c r="AE382" s="168">
        <f t="shared" si="276"/>
        <v>36267.228775187927</v>
      </c>
      <c r="AF382" s="168">
        <f t="shared" si="276"/>
        <v>36267.228775187927</v>
      </c>
      <c r="AG382" s="168">
        <f t="shared" si="276"/>
        <v>36267.228775187927</v>
      </c>
      <c r="AH382" s="168">
        <f t="shared" si="276"/>
        <v>36267.228775187927</v>
      </c>
      <c r="AI382" s="168">
        <f t="shared" si="276"/>
        <v>36267.228775187927</v>
      </c>
      <c r="AJ382" s="168">
        <f t="shared" ref="AJ382:BO382" si="277">IF(AJ$322=1,PM2.5_damage_base_value_low*((GDP_capita/GDP_capita_base_values)^Income_elasticity)*(Price_adjustment),AI382)</f>
        <v>36267.228775187927</v>
      </c>
      <c r="AK382" s="168">
        <f t="shared" si="277"/>
        <v>36267.228775187927</v>
      </c>
      <c r="AL382" s="168">
        <f t="shared" si="277"/>
        <v>36267.228775187927</v>
      </c>
      <c r="AM382" s="168">
        <f t="shared" si="277"/>
        <v>36267.228775187927</v>
      </c>
      <c r="AN382" s="168">
        <f t="shared" si="277"/>
        <v>36267.228775187927</v>
      </c>
      <c r="AO382" s="168">
        <f t="shared" si="277"/>
        <v>36267.228775187927</v>
      </c>
      <c r="AP382" s="168">
        <f t="shared" si="277"/>
        <v>36267.228775187927</v>
      </c>
      <c r="AQ382" s="168">
        <f t="shared" si="277"/>
        <v>36267.228775187927</v>
      </c>
      <c r="AR382" s="168">
        <f t="shared" si="277"/>
        <v>36267.228775187927</v>
      </c>
      <c r="AS382" s="168">
        <f t="shared" si="277"/>
        <v>36267.228775187927</v>
      </c>
      <c r="AT382" s="168">
        <f t="shared" si="277"/>
        <v>36267.228775187927</v>
      </c>
      <c r="AU382" s="168">
        <f t="shared" si="277"/>
        <v>36267.228775187927</v>
      </c>
      <c r="AV382" s="168">
        <f t="shared" si="277"/>
        <v>36267.228775187927</v>
      </c>
      <c r="AW382" s="168">
        <f t="shared" si="277"/>
        <v>36267.228775187927</v>
      </c>
      <c r="AX382" s="168">
        <f t="shared" si="277"/>
        <v>36267.228775187927</v>
      </c>
      <c r="AY382" s="168">
        <f t="shared" si="277"/>
        <v>36267.228775187927</v>
      </c>
      <c r="AZ382" s="168">
        <f t="shared" si="277"/>
        <v>36267.228775187927</v>
      </c>
      <c r="BA382" s="168">
        <f t="shared" si="277"/>
        <v>36267.228775187927</v>
      </c>
      <c r="BB382" s="168">
        <f t="shared" si="277"/>
        <v>36267.228775187927</v>
      </c>
      <c r="BC382" s="168">
        <f t="shared" si="277"/>
        <v>36267.228775187927</v>
      </c>
      <c r="BD382" s="168">
        <f t="shared" si="277"/>
        <v>36267.228775187927</v>
      </c>
      <c r="BE382" s="168">
        <f t="shared" si="277"/>
        <v>36267.228775187927</v>
      </c>
      <c r="BF382" s="168">
        <f t="shared" si="277"/>
        <v>36267.228775187927</v>
      </c>
      <c r="BG382" s="168">
        <f t="shared" si="277"/>
        <v>36267.228775187927</v>
      </c>
      <c r="BH382" s="168">
        <f t="shared" si="277"/>
        <v>36267.228775187927</v>
      </c>
      <c r="BI382" s="168">
        <f t="shared" si="277"/>
        <v>36267.228775187927</v>
      </c>
      <c r="BJ382" s="168">
        <f t="shared" si="277"/>
        <v>36267.228775187927</v>
      </c>
      <c r="BK382" s="168">
        <f t="shared" si="277"/>
        <v>36267.228775187927</v>
      </c>
      <c r="BL382" s="168">
        <f t="shared" si="277"/>
        <v>36267.228775187927</v>
      </c>
      <c r="BM382" s="168">
        <f t="shared" si="277"/>
        <v>36267.228775187927</v>
      </c>
      <c r="BN382" s="168">
        <f t="shared" si="277"/>
        <v>36267.228775187927</v>
      </c>
      <c r="BO382" s="168">
        <f t="shared" si="277"/>
        <v>36267.228775187927</v>
      </c>
      <c r="BP382" s="168">
        <f t="shared" ref="BP382:CP382" si="278">IF(BP$322=1,PM2.5_damage_base_value_low*((GDP_capita/GDP_capita_base_values)^Income_elasticity)*(Price_adjustment),BO382)</f>
        <v>36267.228775187927</v>
      </c>
      <c r="BQ382" s="168">
        <f t="shared" si="278"/>
        <v>36267.228775187927</v>
      </c>
      <c r="BR382" s="168">
        <f t="shared" si="278"/>
        <v>36267.228775187927</v>
      </c>
      <c r="BS382" s="168">
        <f t="shared" si="278"/>
        <v>36267.228775187927</v>
      </c>
      <c r="BT382" s="168">
        <f t="shared" si="278"/>
        <v>36267.228775187927</v>
      </c>
      <c r="BU382" s="168">
        <f t="shared" si="278"/>
        <v>36267.228775187927</v>
      </c>
      <c r="BV382" s="168">
        <f t="shared" si="278"/>
        <v>36267.228775187927</v>
      </c>
      <c r="BW382" s="168">
        <f t="shared" si="278"/>
        <v>36267.228775187927</v>
      </c>
      <c r="BX382" s="168">
        <f t="shared" si="278"/>
        <v>36267.228775187927</v>
      </c>
      <c r="BY382" s="168">
        <f t="shared" si="278"/>
        <v>36267.228775187927</v>
      </c>
      <c r="BZ382" s="168">
        <f t="shared" si="278"/>
        <v>36267.228775187927</v>
      </c>
      <c r="CA382" s="168">
        <f t="shared" si="278"/>
        <v>36267.228775187927</v>
      </c>
      <c r="CB382" s="168">
        <f t="shared" si="278"/>
        <v>36267.228775187927</v>
      </c>
      <c r="CC382" s="168">
        <f t="shared" si="278"/>
        <v>36267.228775187927</v>
      </c>
      <c r="CD382" s="168">
        <f t="shared" si="278"/>
        <v>36267.228775187927</v>
      </c>
      <c r="CE382" s="168">
        <f t="shared" si="278"/>
        <v>36267.228775187927</v>
      </c>
      <c r="CF382" s="168">
        <f t="shared" si="278"/>
        <v>36267.228775187927</v>
      </c>
      <c r="CG382" s="168">
        <f t="shared" si="278"/>
        <v>36267.228775187927</v>
      </c>
      <c r="CH382" s="168">
        <f t="shared" si="278"/>
        <v>36267.228775187927</v>
      </c>
      <c r="CI382" s="168">
        <f t="shared" si="278"/>
        <v>36267.228775187927</v>
      </c>
      <c r="CJ382" s="168">
        <f t="shared" si="278"/>
        <v>36267.228775187927</v>
      </c>
      <c r="CK382" s="168">
        <f t="shared" si="278"/>
        <v>36267.228775187927</v>
      </c>
      <c r="CL382" s="168">
        <f t="shared" si="278"/>
        <v>36267.228775187927</v>
      </c>
      <c r="CM382" s="168">
        <f t="shared" si="278"/>
        <v>36267.228775187927</v>
      </c>
      <c r="CN382" s="168">
        <f t="shared" si="278"/>
        <v>36267.228775187927</v>
      </c>
      <c r="CO382" s="168">
        <f t="shared" si="278"/>
        <v>36267.228775187927</v>
      </c>
      <c r="CP382" s="168">
        <f t="shared" si="278"/>
        <v>36267.228775187927</v>
      </c>
      <c r="CQ382" s="79" t="s">
        <v>16665</v>
      </c>
    </row>
    <row r="383" spans="1:95" ht="14.5" outlineLevel="1" x14ac:dyDescent="0.35">
      <c r="A383" s="158"/>
      <c r="B383" s="158" t="s">
        <v>16346</v>
      </c>
      <c r="C383" s="158"/>
      <c r="D383" s="168">
        <f t="shared" ref="D383:AI383" si="279">IF(D$322=1,PM2.5_damage_base_value_central*((GDP_capita/GDP_capita_base_values)^Income_elasticity)*(Price_adjustment),C383)</f>
        <v>0</v>
      </c>
      <c r="E383" s="168">
        <f t="shared" si="279"/>
        <v>0</v>
      </c>
      <c r="F383" s="168">
        <f t="shared" si="279"/>
        <v>0</v>
      </c>
      <c r="G383" s="168">
        <f t="shared" si="279"/>
        <v>0</v>
      </c>
      <c r="H383" s="168">
        <f t="shared" si="279"/>
        <v>0</v>
      </c>
      <c r="I383" s="168">
        <f t="shared" si="279"/>
        <v>0</v>
      </c>
      <c r="J383" s="168">
        <f t="shared" si="279"/>
        <v>0</v>
      </c>
      <c r="K383" s="168">
        <f t="shared" si="279"/>
        <v>0</v>
      </c>
      <c r="L383" s="168">
        <f t="shared" si="279"/>
        <v>0</v>
      </c>
      <c r="M383" s="168">
        <f t="shared" si="279"/>
        <v>0</v>
      </c>
      <c r="N383" s="168">
        <f t="shared" si="279"/>
        <v>0</v>
      </c>
      <c r="O383" s="168">
        <f t="shared" si="279"/>
        <v>0</v>
      </c>
      <c r="P383" s="168">
        <f t="shared" si="279"/>
        <v>0</v>
      </c>
      <c r="Q383" s="168">
        <f t="shared" si="279"/>
        <v>0</v>
      </c>
      <c r="R383" s="168">
        <f t="shared" si="279"/>
        <v>102348.001846874</v>
      </c>
      <c r="S383" s="168">
        <f t="shared" si="279"/>
        <v>103711.99265</v>
      </c>
      <c r="T383" s="168">
        <f t="shared" si="279"/>
        <v>104756.8920075246</v>
      </c>
      <c r="U383" s="168">
        <f t="shared" si="279"/>
        <v>104756.8920075246</v>
      </c>
      <c r="V383" s="168">
        <f t="shared" si="279"/>
        <v>104756.8920075246</v>
      </c>
      <c r="W383" s="168">
        <f t="shared" si="279"/>
        <v>104756.8920075246</v>
      </c>
      <c r="X383" s="168">
        <f t="shared" si="279"/>
        <v>104756.8920075246</v>
      </c>
      <c r="Y383" s="168">
        <f t="shared" si="279"/>
        <v>104756.8920075246</v>
      </c>
      <c r="Z383" s="168">
        <f t="shared" si="279"/>
        <v>104756.8920075246</v>
      </c>
      <c r="AA383" s="168">
        <f t="shared" si="279"/>
        <v>104756.8920075246</v>
      </c>
      <c r="AB383" s="168">
        <f t="shared" si="279"/>
        <v>104756.8920075246</v>
      </c>
      <c r="AC383" s="168">
        <f t="shared" si="279"/>
        <v>104756.8920075246</v>
      </c>
      <c r="AD383" s="168">
        <f t="shared" si="279"/>
        <v>104756.8920075246</v>
      </c>
      <c r="AE383" s="168">
        <f t="shared" si="279"/>
        <v>104756.8920075246</v>
      </c>
      <c r="AF383" s="168">
        <f t="shared" si="279"/>
        <v>104756.8920075246</v>
      </c>
      <c r="AG383" s="168">
        <f t="shared" si="279"/>
        <v>104756.8920075246</v>
      </c>
      <c r="AH383" s="168">
        <f t="shared" si="279"/>
        <v>104756.8920075246</v>
      </c>
      <c r="AI383" s="168">
        <f t="shared" si="279"/>
        <v>104756.8920075246</v>
      </c>
      <c r="AJ383" s="168">
        <f t="shared" ref="AJ383:BO383" si="280">IF(AJ$322=1,PM2.5_damage_base_value_central*((GDP_capita/GDP_capita_base_values)^Income_elasticity)*(Price_adjustment),AI383)</f>
        <v>104756.8920075246</v>
      </c>
      <c r="AK383" s="168">
        <f t="shared" si="280"/>
        <v>104756.8920075246</v>
      </c>
      <c r="AL383" s="168">
        <f t="shared" si="280"/>
        <v>104756.8920075246</v>
      </c>
      <c r="AM383" s="168">
        <f t="shared" si="280"/>
        <v>104756.8920075246</v>
      </c>
      <c r="AN383" s="168">
        <f t="shared" si="280"/>
        <v>104756.8920075246</v>
      </c>
      <c r="AO383" s="168">
        <f t="shared" si="280"/>
        <v>104756.8920075246</v>
      </c>
      <c r="AP383" s="168">
        <f t="shared" si="280"/>
        <v>104756.8920075246</v>
      </c>
      <c r="AQ383" s="168">
        <f t="shared" si="280"/>
        <v>104756.8920075246</v>
      </c>
      <c r="AR383" s="168">
        <f t="shared" si="280"/>
        <v>104756.8920075246</v>
      </c>
      <c r="AS383" s="168">
        <f t="shared" si="280"/>
        <v>104756.8920075246</v>
      </c>
      <c r="AT383" s="168">
        <f t="shared" si="280"/>
        <v>104756.8920075246</v>
      </c>
      <c r="AU383" s="168">
        <f t="shared" si="280"/>
        <v>104756.8920075246</v>
      </c>
      <c r="AV383" s="168">
        <f t="shared" si="280"/>
        <v>104756.8920075246</v>
      </c>
      <c r="AW383" s="168">
        <f t="shared" si="280"/>
        <v>104756.8920075246</v>
      </c>
      <c r="AX383" s="168">
        <f t="shared" si="280"/>
        <v>104756.8920075246</v>
      </c>
      <c r="AY383" s="168">
        <f t="shared" si="280"/>
        <v>104756.8920075246</v>
      </c>
      <c r="AZ383" s="168">
        <f t="shared" si="280"/>
        <v>104756.8920075246</v>
      </c>
      <c r="BA383" s="168">
        <f t="shared" si="280"/>
        <v>104756.8920075246</v>
      </c>
      <c r="BB383" s="168">
        <f t="shared" si="280"/>
        <v>104756.8920075246</v>
      </c>
      <c r="BC383" s="168">
        <f t="shared" si="280"/>
        <v>104756.8920075246</v>
      </c>
      <c r="BD383" s="168">
        <f t="shared" si="280"/>
        <v>104756.8920075246</v>
      </c>
      <c r="BE383" s="168">
        <f t="shared" si="280"/>
        <v>104756.8920075246</v>
      </c>
      <c r="BF383" s="168">
        <f t="shared" si="280"/>
        <v>104756.8920075246</v>
      </c>
      <c r="BG383" s="168">
        <f t="shared" si="280"/>
        <v>104756.8920075246</v>
      </c>
      <c r="BH383" s="168">
        <f t="shared" si="280"/>
        <v>104756.8920075246</v>
      </c>
      <c r="BI383" s="168">
        <f t="shared" si="280"/>
        <v>104756.8920075246</v>
      </c>
      <c r="BJ383" s="168">
        <f t="shared" si="280"/>
        <v>104756.8920075246</v>
      </c>
      <c r="BK383" s="168">
        <f t="shared" si="280"/>
        <v>104756.8920075246</v>
      </c>
      <c r="BL383" s="168">
        <f t="shared" si="280"/>
        <v>104756.8920075246</v>
      </c>
      <c r="BM383" s="168">
        <f t="shared" si="280"/>
        <v>104756.8920075246</v>
      </c>
      <c r="BN383" s="168">
        <f t="shared" si="280"/>
        <v>104756.8920075246</v>
      </c>
      <c r="BO383" s="168">
        <f t="shared" si="280"/>
        <v>104756.8920075246</v>
      </c>
      <c r="BP383" s="168">
        <f t="shared" ref="BP383:CP383" si="281">IF(BP$322=1,PM2.5_damage_base_value_central*((GDP_capita/GDP_capita_base_values)^Income_elasticity)*(Price_adjustment),BO383)</f>
        <v>104756.8920075246</v>
      </c>
      <c r="BQ383" s="168">
        <f t="shared" si="281"/>
        <v>104756.8920075246</v>
      </c>
      <c r="BR383" s="168">
        <f t="shared" si="281"/>
        <v>104756.8920075246</v>
      </c>
      <c r="BS383" s="168">
        <f t="shared" si="281"/>
        <v>104756.8920075246</v>
      </c>
      <c r="BT383" s="168">
        <f t="shared" si="281"/>
        <v>104756.8920075246</v>
      </c>
      <c r="BU383" s="168">
        <f t="shared" si="281"/>
        <v>104756.8920075246</v>
      </c>
      <c r="BV383" s="168">
        <f t="shared" si="281"/>
        <v>104756.8920075246</v>
      </c>
      <c r="BW383" s="168">
        <f t="shared" si="281"/>
        <v>104756.8920075246</v>
      </c>
      <c r="BX383" s="168">
        <f t="shared" si="281"/>
        <v>104756.8920075246</v>
      </c>
      <c r="BY383" s="168">
        <f t="shared" si="281"/>
        <v>104756.8920075246</v>
      </c>
      <c r="BZ383" s="168">
        <f t="shared" si="281"/>
        <v>104756.8920075246</v>
      </c>
      <c r="CA383" s="168">
        <f t="shared" si="281"/>
        <v>104756.8920075246</v>
      </c>
      <c r="CB383" s="168">
        <f t="shared" si="281"/>
        <v>104756.8920075246</v>
      </c>
      <c r="CC383" s="168">
        <f t="shared" si="281"/>
        <v>104756.8920075246</v>
      </c>
      <c r="CD383" s="168">
        <f t="shared" si="281"/>
        <v>104756.8920075246</v>
      </c>
      <c r="CE383" s="168">
        <f t="shared" si="281"/>
        <v>104756.8920075246</v>
      </c>
      <c r="CF383" s="168">
        <f t="shared" si="281"/>
        <v>104756.8920075246</v>
      </c>
      <c r="CG383" s="168">
        <f t="shared" si="281"/>
        <v>104756.8920075246</v>
      </c>
      <c r="CH383" s="168">
        <f t="shared" si="281"/>
        <v>104756.8920075246</v>
      </c>
      <c r="CI383" s="168">
        <f t="shared" si="281"/>
        <v>104756.8920075246</v>
      </c>
      <c r="CJ383" s="168">
        <f t="shared" si="281"/>
        <v>104756.8920075246</v>
      </c>
      <c r="CK383" s="168">
        <f t="shared" si="281"/>
        <v>104756.8920075246</v>
      </c>
      <c r="CL383" s="168">
        <f t="shared" si="281"/>
        <v>104756.8920075246</v>
      </c>
      <c r="CM383" s="168">
        <f t="shared" si="281"/>
        <v>104756.8920075246</v>
      </c>
      <c r="CN383" s="168">
        <f t="shared" si="281"/>
        <v>104756.8920075246</v>
      </c>
      <c r="CO383" s="168">
        <f t="shared" si="281"/>
        <v>104756.8920075246</v>
      </c>
      <c r="CP383" s="168">
        <f t="shared" si="281"/>
        <v>104756.8920075246</v>
      </c>
      <c r="CQ383" s="79" t="s">
        <v>16666</v>
      </c>
    </row>
    <row r="384" spans="1:95" ht="14.5" outlineLevel="1" x14ac:dyDescent="0.35">
      <c r="A384" s="158"/>
      <c r="B384" s="158" t="s">
        <v>16348</v>
      </c>
      <c r="C384" s="158"/>
      <c r="D384" s="168">
        <f t="shared" ref="D384:AI384" si="282">IF(D$322=1,PM2.5_damage_base_value_high*((GDP_capita/GDP_capita_base_values)^Income_elasticity)*(Price_adjustment),C384)</f>
        <v>0</v>
      </c>
      <c r="E384" s="168">
        <f t="shared" si="282"/>
        <v>0</v>
      </c>
      <c r="F384" s="168">
        <f t="shared" si="282"/>
        <v>0</v>
      </c>
      <c r="G384" s="168">
        <f t="shared" si="282"/>
        <v>0</v>
      </c>
      <c r="H384" s="168">
        <f t="shared" si="282"/>
        <v>0</v>
      </c>
      <c r="I384" s="168">
        <f t="shared" si="282"/>
        <v>0</v>
      </c>
      <c r="J384" s="168">
        <f t="shared" si="282"/>
        <v>0</v>
      </c>
      <c r="K384" s="168">
        <f t="shared" si="282"/>
        <v>0</v>
      </c>
      <c r="L384" s="168">
        <f t="shared" si="282"/>
        <v>0</v>
      </c>
      <c r="M384" s="168">
        <f t="shared" si="282"/>
        <v>0</v>
      </c>
      <c r="N384" s="168">
        <f t="shared" si="282"/>
        <v>0</v>
      </c>
      <c r="O384" s="168">
        <f t="shared" si="282"/>
        <v>0</v>
      </c>
      <c r="P384" s="168">
        <f t="shared" si="282"/>
        <v>0</v>
      </c>
      <c r="Q384" s="168">
        <f t="shared" si="282"/>
        <v>0</v>
      </c>
      <c r="R384" s="168">
        <f t="shared" si="282"/>
        <v>285090.7689760708</v>
      </c>
      <c r="S384" s="168">
        <f t="shared" si="282"/>
        <v>288890.17081999994</v>
      </c>
      <c r="T384" s="168">
        <f t="shared" si="282"/>
        <v>291800.74216447014</v>
      </c>
      <c r="U384" s="168">
        <f t="shared" si="282"/>
        <v>291800.74216447014</v>
      </c>
      <c r="V384" s="168">
        <f t="shared" si="282"/>
        <v>291800.74216447014</v>
      </c>
      <c r="W384" s="168">
        <f t="shared" si="282"/>
        <v>291800.74216447014</v>
      </c>
      <c r="X384" s="168">
        <f t="shared" si="282"/>
        <v>291800.74216447014</v>
      </c>
      <c r="Y384" s="168">
        <f t="shared" si="282"/>
        <v>291800.74216447014</v>
      </c>
      <c r="Z384" s="168">
        <f t="shared" si="282"/>
        <v>291800.74216447014</v>
      </c>
      <c r="AA384" s="168">
        <f t="shared" si="282"/>
        <v>291800.74216447014</v>
      </c>
      <c r="AB384" s="168">
        <f t="shared" si="282"/>
        <v>291800.74216447014</v>
      </c>
      <c r="AC384" s="168">
        <f t="shared" si="282"/>
        <v>291800.74216447014</v>
      </c>
      <c r="AD384" s="168">
        <f t="shared" si="282"/>
        <v>291800.74216447014</v>
      </c>
      <c r="AE384" s="168">
        <f t="shared" si="282"/>
        <v>291800.74216447014</v>
      </c>
      <c r="AF384" s="168">
        <f t="shared" si="282"/>
        <v>291800.74216447014</v>
      </c>
      <c r="AG384" s="168">
        <f t="shared" si="282"/>
        <v>291800.74216447014</v>
      </c>
      <c r="AH384" s="168">
        <f t="shared" si="282"/>
        <v>291800.74216447014</v>
      </c>
      <c r="AI384" s="168">
        <f t="shared" si="282"/>
        <v>291800.74216447014</v>
      </c>
      <c r="AJ384" s="168">
        <f t="shared" ref="AJ384:BO384" si="283">IF(AJ$322=1,PM2.5_damage_base_value_high*((GDP_capita/GDP_capita_base_values)^Income_elasticity)*(Price_adjustment),AI384)</f>
        <v>291800.74216447014</v>
      </c>
      <c r="AK384" s="168">
        <f t="shared" si="283"/>
        <v>291800.74216447014</v>
      </c>
      <c r="AL384" s="168">
        <f t="shared" si="283"/>
        <v>291800.74216447014</v>
      </c>
      <c r="AM384" s="168">
        <f t="shared" si="283"/>
        <v>291800.74216447014</v>
      </c>
      <c r="AN384" s="168">
        <f t="shared" si="283"/>
        <v>291800.74216447014</v>
      </c>
      <c r="AO384" s="168">
        <f t="shared" si="283"/>
        <v>291800.74216447014</v>
      </c>
      <c r="AP384" s="168">
        <f t="shared" si="283"/>
        <v>291800.74216447014</v>
      </c>
      <c r="AQ384" s="168">
        <f t="shared" si="283"/>
        <v>291800.74216447014</v>
      </c>
      <c r="AR384" s="168">
        <f t="shared" si="283"/>
        <v>291800.74216447014</v>
      </c>
      <c r="AS384" s="168">
        <f t="shared" si="283"/>
        <v>291800.74216447014</v>
      </c>
      <c r="AT384" s="168">
        <f t="shared" si="283"/>
        <v>291800.74216447014</v>
      </c>
      <c r="AU384" s="168">
        <f t="shared" si="283"/>
        <v>291800.74216447014</v>
      </c>
      <c r="AV384" s="168">
        <f t="shared" si="283"/>
        <v>291800.74216447014</v>
      </c>
      <c r="AW384" s="168">
        <f t="shared" si="283"/>
        <v>291800.74216447014</v>
      </c>
      <c r="AX384" s="168">
        <f t="shared" si="283"/>
        <v>291800.74216447014</v>
      </c>
      <c r="AY384" s="168">
        <f t="shared" si="283"/>
        <v>291800.74216447014</v>
      </c>
      <c r="AZ384" s="168">
        <f t="shared" si="283"/>
        <v>291800.74216447014</v>
      </c>
      <c r="BA384" s="168">
        <f t="shared" si="283"/>
        <v>291800.74216447014</v>
      </c>
      <c r="BB384" s="168">
        <f t="shared" si="283"/>
        <v>291800.74216447014</v>
      </c>
      <c r="BC384" s="168">
        <f t="shared" si="283"/>
        <v>291800.74216447014</v>
      </c>
      <c r="BD384" s="168">
        <f t="shared" si="283"/>
        <v>291800.74216447014</v>
      </c>
      <c r="BE384" s="168">
        <f t="shared" si="283"/>
        <v>291800.74216447014</v>
      </c>
      <c r="BF384" s="168">
        <f t="shared" si="283"/>
        <v>291800.74216447014</v>
      </c>
      <c r="BG384" s="168">
        <f t="shared" si="283"/>
        <v>291800.74216447014</v>
      </c>
      <c r="BH384" s="168">
        <f t="shared" si="283"/>
        <v>291800.74216447014</v>
      </c>
      <c r="BI384" s="168">
        <f t="shared" si="283"/>
        <v>291800.74216447014</v>
      </c>
      <c r="BJ384" s="168">
        <f t="shared" si="283"/>
        <v>291800.74216447014</v>
      </c>
      <c r="BK384" s="168">
        <f t="shared" si="283"/>
        <v>291800.74216447014</v>
      </c>
      <c r="BL384" s="168">
        <f t="shared" si="283"/>
        <v>291800.74216447014</v>
      </c>
      <c r="BM384" s="168">
        <f t="shared" si="283"/>
        <v>291800.74216447014</v>
      </c>
      <c r="BN384" s="168">
        <f t="shared" si="283"/>
        <v>291800.74216447014</v>
      </c>
      <c r="BO384" s="168">
        <f t="shared" si="283"/>
        <v>291800.74216447014</v>
      </c>
      <c r="BP384" s="168">
        <f t="shared" ref="BP384:CP384" si="284">IF(BP$322=1,PM2.5_damage_base_value_high*((GDP_capita/GDP_capita_base_values)^Income_elasticity)*(Price_adjustment),BO384)</f>
        <v>291800.74216447014</v>
      </c>
      <c r="BQ384" s="168">
        <f t="shared" si="284"/>
        <v>291800.74216447014</v>
      </c>
      <c r="BR384" s="168">
        <f t="shared" si="284"/>
        <v>291800.74216447014</v>
      </c>
      <c r="BS384" s="168">
        <f t="shared" si="284"/>
        <v>291800.74216447014</v>
      </c>
      <c r="BT384" s="168">
        <f t="shared" si="284"/>
        <v>291800.74216447014</v>
      </c>
      <c r="BU384" s="168">
        <f t="shared" si="284"/>
        <v>291800.74216447014</v>
      </c>
      <c r="BV384" s="168">
        <f t="shared" si="284"/>
        <v>291800.74216447014</v>
      </c>
      <c r="BW384" s="168">
        <f t="shared" si="284"/>
        <v>291800.74216447014</v>
      </c>
      <c r="BX384" s="168">
        <f t="shared" si="284"/>
        <v>291800.74216447014</v>
      </c>
      <c r="BY384" s="168">
        <f t="shared" si="284"/>
        <v>291800.74216447014</v>
      </c>
      <c r="BZ384" s="168">
        <f t="shared" si="284"/>
        <v>291800.74216447014</v>
      </c>
      <c r="CA384" s="168">
        <f t="shared" si="284"/>
        <v>291800.74216447014</v>
      </c>
      <c r="CB384" s="168">
        <f t="shared" si="284"/>
        <v>291800.74216447014</v>
      </c>
      <c r="CC384" s="168">
        <f t="shared" si="284"/>
        <v>291800.74216447014</v>
      </c>
      <c r="CD384" s="168">
        <f t="shared" si="284"/>
        <v>291800.74216447014</v>
      </c>
      <c r="CE384" s="168">
        <f t="shared" si="284"/>
        <v>291800.74216447014</v>
      </c>
      <c r="CF384" s="168">
        <f t="shared" si="284"/>
        <v>291800.74216447014</v>
      </c>
      <c r="CG384" s="168">
        <f t="shared" si="284"/>
        <v>291800.74216447014</v>
      </c>
      <c r="CH384" s="168">
        <f t="shared" si="284"/>
        <v>291800.74216447014</v>
      </c>
      <c r="CI384" s="168">
        <f t="shared" si="284"/>
        <v>291800.74216447014</v>
      </c>
      <c r="CJ384" s="168">
        <f t="shared" si="284"/>
        <v>291800.74216447014</v>
      </c>
      <c r="CK384" s="168">
        <f t="shared" si="284"/>
        <v>291800.74216447014</v>
      </c>
      <c r="CL384" s="168">
        <f t="shared" si="284"/>
        <v>291800.74216447014</v>
      </c>
      <c r="CM384" s="168">
        <f t="shared" si="284"/>
        <v>291800.74216447014</v>
      </c>
      <c r="CN384" s="168">
        <f t="shared" si="284"/>
        <v>291800.74216447014</v>
      </c>
      <c r="CO384" s="168">
        <f t="shared" si="284"/>
        <v>291800.74216447014</v>
      </c>
      <c r="CP384" s="168">
        <f t="shared" si="284"/>
        <v>291800.74216447014</v>
      </c>
      <c r="CQ384" s="79" t="s">
        <v>16667</v>
      </c>
    </row>
    <row r="385" spans="1:95" ht="15" customHeight="1" outlineLevel="1" x14ac:dyDescent="0.3">
      <c r="A385" s="158"/>
      <c r="B385" s="158"/>
      <c r="C385" s="158"/>
      <c r="D385" s="158"/>
      <c r="E385" s="158"/>
      <c r="F385" s="158"/>
      <c r="G385" s="158"/>
      <c r="H385" s="158"/>
      <c r="I385" s="158"/>
      <c r="J385" s="158"/>
      <c r="K385" s="158"/>
      <c r="L385" s="158"/>
      <c r="M385" s="158"/>
      <c r="N385" s="158"/>
      <c r="O385" s="158"/>
      <c r="P385" s="158"/>
      <c r="Q385" s="158"/>
      <c r="R385" s="158"/>
      <c r="S385" s="158"/>
      <c r="T385" s="158"/>
      <c r="U385" s="158"/>
      <c r="V385" s="158"/>
      <c r="W385" s="158"/>
      <c r="X385" s="158"/>
      <c r="Y385" s="158"/>
      <c r="Z385" s="158"/>
      <c r="AA385" s="158"/>
      <c r="AB385" s="158"/>
      <c r="AC385" s="158"/>
      <c r="AD385" s="158"/>
      <c r="AE385" s="158"/>
      <c r="AF385" s="158"/>
      <c r="AG385" s="158"/>
      <c r="AH385" s="158"/>
      <c r="AI385" s="158"/>
      <c r="AJ385" s="158"/>
      <c r="AK385" s="158"/>
      <c r="AL385" s="158"/>
      <c r="AM385" s="158"/>
      <c r="AN385" s="158"/>
      <c r="AO385" s="158"/>
      <c r="AP385" s="158"/>
      <c r="AQ385" s="158"/>
      <c r="AR385" s="158"/>
      <c r="AS385" s="158"/>
      <c r="AT385" s="158"/>
      <c r="AU385" s="158"/>
      <c r="AV385" s="158"/>
      <c r="AW385" s="158"/>
      <c r="AX385" s="158"/>
      <c r="AY385" s="158"/>
      <c r="AZ385" s="158"/>
      <c r="BA385" s="158"/>
      <c r="BB385" s="158"/>
      <c r="BC385" s="158"/>
      <c r="BD385" s="158"/>
      <c r="BE385" s="158"/>
      <c r="BF385" s="158"/>
      <c r="BG385" s="158"/>
      <c r="BH385" s="158"/>
      <c r="BI385" s="158"/>
      <c r="BJ385" s="158"/>
      <c r="BK385" s="158"/>
      <c r="BL385" s="158"/>
      <c r="BM385" s="158"/>
      <c r="BN385" s="158"/>
      <c r="BO385" s="158"/>
      <c r="BP385" s="158"/>
      <c r="BQ385" s="158"/>
      <c r="BR385" s="158"/>
      <c r="BS385" s="158"/>
      <c r="BT385" s="158"/>
      <c r="BU385" s="158"/>
      <c r="BV385" s="158"/>
      <c r="BW385" s="158"/>
      <c r="BX385" s="158"/>
      <c r="BY385" s="158"/>
      <c r="BZ385" s="158"/>
      <c r="CA385" s="158"/>
      <c r="CB385" s="158"/>
      <c r="CC385" s="158"/>
      <c r="CD385" s="158"/>
      <c r="CE385" s="158"/>
      <c r="CF385" s="158"/>
      <c r="CG385" s="158"/>
      <c r="CH385" s="158"/>
      <c r="CI385" s="158"/>
      <c r="CJ385" s="158"/>
      <c r="CK385" s="158"/>
      <c r="CL385" s="158"/>
      <c r="CM385" s="158"/>
      <c r="CN385" s="158"/>
      <c r="CO385" s="158"/>
      <c r="CP385" s="158"/>
      <c r="CQ385" s="158"/>
    </row>
    <row r="386" spans="1:95" ht="18" x14ac:dyDescent="0.4">
      <c r="A386" s="78"/>
      <c r="B386" s="78" t="s">
        <v>16668</v>
      </c>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c r="AU386" s="78"/>
      <c r="AV386" s="78"/>
      <c r="AW386" s="78"/>
      <c r="AX386" s="78"/>
      <c r="AY386" s="78"/>
      <c r="AZ386" s="78"/>
      <c r="BA386" s="78"/>
      <c r="BB386" s="78"/>
      <c r="BC386" s="78"/>
      <c r="BD386" s="78"/>
      <c r="BE386" s="78"/>
      <c r="BF386" s="78"/>
      <c r="BG386" s="78"/>
      <c r="BH386" s="78"/>
      <c r="BI386" s="78"/>
      <c r="BJ386" s="78"/>
      <c r="BK386" s="78"/>
      <c r="BL386" s="78"/>
      <c r="BM386" s="78"/>
      <c r="BN386" s="78"/>
      <c r="BO386" s="78"/>
      <c r="BP386" s="78"/>
      <c r="BQ386" s="78"/>
      <c r="BR386" s="78"/>
      <c r="BS386" s="78"/>
      <c r="BT386" s="78"/>
      <c r="BU386" s="78"/>
      <c r="BV386" s="78"/>
      <c r="BW386" s="78"/>
      <c r="BX386" s="78"/>
      <c r="BY386" s="78"/>
      <c r="BZ386" s="78"/>
      <c r="CA386" s="78"/>
      <c r="CB386" s="78"/>
      <c r="CC386" s="78"/>
      <c r="CD386" s="78"/>
      <c r="CE386" s="78"/>
      <c r="CF386" s="78"/>
      <c r="CG386" s="78"/>
      <c r="CH386" s="78"/>
      <c r="CI386" s="78"/>
      <c r="CJ386" s="78"/>
      <c r="CK386" s="78"/>
      <c r="CL386" s="78"/>
      <c r="CM386" s="78"/>
      <c r="CN386" s="78"/>
      <c r="CO386" s="78"/>
      <c r="CP386" s="78"/>
      <c r="CQ386" s="78"/>
    </row>
    <row r="387" spans="1:95" s="144" customFormat="1" ht="18" customHeight="1" outlineLevel="1" x14ac:dyDescent="0.3">
      <c r="A387" s="184"/>
      <c r="B387" s="145" t="s">
        <v>16669</v>
      </c>
      <c r="C387" s="184"/>
      <c r="D387" s="184"/>
      <c r="E387" s="184"/>
      <c r="F387" s="184"/>
      <c r="G387" s="184"/>
      <c r="H387" s="184"/>
      <c r="I387" s="184"/>
      <c r="J387" s="184"/>
      <c r="K387" s="184"/>
      <c r="L387" s="184"/>
      <c r="M387" s="184"/>
      <c r="N387" s="184"/>
      <c r="O387" s="184"/>
      <c r="P387" s="184"/>
      <c r="Q387" s="184"/>
      <c r="R387" s="184"/>
      <c r="S387" s="184"/>
      <c r="T387" s="184"/>
      <c r="U387" s="184"/>
      <c r="V387" s="184"/>
      <c r="W387" s="184"/>
      <c r="X387" s="184"/>
      <c r="Y387" s="184"/>
      <c r="Z387" s="184"/>
      <c r="AA387" s="184"/>
      <c r="AB387" s="184"/>
      <c r="AC387" s="184"/>
      <c r="AD387" s="184"/>
      <c r="AE387" s="184"/>
      <c r="AF387" s="184"/>
      <c r="AG387" s="184"/>
      <c r="AH387" s="184"/>
      <c r="AI387" s="184"/>
      <c r="AJ387" s="184"/>
      <c r="AK387" s="184"/>
      <c r="AL387" s="184"/>
      <c r="AM387" s="184"/>
      <c r="AN387" s="184"/>
      <c r="AO387" s="184"/>
      <c r="AP387" s="184"/>
      <c r="AQ387" s="184"/>
      <c r="AR387" s="184"/>
      <c r="AS387" s="184"/>
      <c r="AT387" s="184"/>
      <c r="AU387" s="184"/>
      <c r="AV387" s="184"/>
      <c r="AW387" s="184"/>
      <c r="AX387" s="184"/>
      <c r="AY387" s="184"/>
      <c r="AZ387" s="184"/>
      <c r="BA387" s="184"/>
      <c r="BB387" s="184"/>
      <c r="BC387" s="184"/>
      <c r="BD387" s="184"/>
      <c r="BE387" s="184"/>
      <c r="BF387" s="184"/>
      <c r="BG387" s="184"/>
      <c r="BH387" s="184"/>
      <c r="BI387" s="184"/>
      <c r="BJ387" s="184"/>
      <c r="BK387" s="184"/>
      <c r="BL387" s="184"/>
      <c r="BM387" s="184"/>
      <c r="BN387" s="184"/>
      <c r="BO387" s="184"/>
      <c r="BP387" s="184"/>
      <c r="BQ387" s="184"/>
      <c r="BR387" s="184"/>
      <c r="BS387" s="184"/>
      <c r="BT387" s="184"/>
      <c r="BU387" s="184"/>
      <c r="BV387" s="184"/>
      <c r="BW387" s="184"/>
      <c r="BX387" s="184"/>
      <c r="BY387" s="184"/>
      <c r="BZ387" s="184"/>
      <c r="CA387" s="184"/>
      <c r="CB387" s="184"/>
      <c r="CC387" s="184"/>
      <c r="CD387" s="184"/>
      <c r="CE387" s="184"/>
      <c r="CF387" s="184"/>
      <c r="CG387" s="184"/>
      <c r="CH387" s="184"/>
      <c r="CI387" s="184"/>
      <c r="CJ387" s="184"/>
      <c r="CK387" s="184"/>
      <c r="CL387" s="184"/>
      <c r="CM387" s="184"/>
      <c r="CN387" s="184"/>
      <c r="CO387" s="184"/>
      <c r="CP387" s="184"/>
      <c r="CQ387" s="184"/>
    </row>
    <row r="388" spans="1:95" ht="15.5" outlineLevel="1" x14ac:dyDescent="0.35">
      <c r="A388" s="82"/>
      <c r="B388" s="82" t="s">
        <v>16670</v>
      </c>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c r="AJ388" s="82"/>
      <c r="AK388" s="82"/>
      <c r="AL388" s="82"/>
      <c r="AM388" s="82"/>
      <c r="AN388" s="82"/>
      <c r="AO388" s="82"/>
      <c r="AP388" s="82"/>
      <c r="AQ388" s="82"/>
      <c r="AR388" s="82"/>
      <c r="AS388" s="82"/>
      <c r="AT388" s="82"/>
      <c r="AU388" s="82"/>
      <c r="AV388" s="82"/>
      <c r="AW388" s="82"/>
      <c r="AX388" s="82"/>
      <c r="AY388" s="82"/>
      <c r="AZ388" s="82"/>
      <c r="BA388" s="82"/>
      <c r="BB388" s="82"/>
      <c r="BC388" s="82"/>
      <c r="BD388" s="82"/>
      <c r="BE388" s="82"/>
      <c r="BF388" s="82"/>
      <c r="BG388" s="82"/>
      <c r="BH388" s="82"/>
      <c r="BI388" s="82"/>
      <c r="BJ388" s="82"/>
      <c r="BK388" s="82"/>
      <c r="BL388" s="82"/>
      <c r="BM388" s="82"/>
      <c r="BN388" s="82"/>
      <c r="BO388" s="82"/>
      <c r="BP388" s="82"/>
      <c r="BQ388" s="82"/>
      <c r="BR388" s="82"/>
      <c r="BS388" s="82"/>
      <c r="BT388" s="82"/>
      <c r="BU388" s="82"/>
      <c r="BV388" s="82"/>
      <c r="BW388" s="82"/>
      <c r="BX388" s="82"/>
      <c r="BY388" s="82"/>
      <c r="BZ388" s="82"/>
      <c r="CA388" s="82"/>
      <c r="CB388" s="82"/>
      <c r="CC388" s="82"/>
      <c r="CD388" s="82"/>
      <c r="CE388" s="82"/>
      <c r="CF388" s="82"/>
      <c r="CG388" s="82"/>
      <c r="CH388" s="82"/>
      <c r="CI388" s="82"/>
      <c r="CJ388" s="82"/>
      <c r="CK388" s="82"/>
      <c r="CL388" s="82"/>
      <c r="CM388" s="82"/>
      <c r="CN388" s="82"/>
      <c r="CO388" s="82"/>
      <c r="CP388" s="82"/>
      <c r="CQ388" s="82"/>
    </row>
    <row r="389" spans="1:95" ht="10.4" customHeight="1" outlineLevel="1" x14ac:dyDescent="0.35">
      <c r="A389" s="158"/>
      <c r="B389" s="79" t="s">
        <v>16671</v>
      </c>
      <c r="C389" s="158"/>
      <c r="D389" s="158"/>
      <c r="E389" s="158"/>
      <c r="F389" s="158"/>
      <c r="G389" s="158"/>
      <c r="H389" s="158"/>
      <c r="I389" s="158"/>
      <c r="J389" s="158"/>
      <c r="K389" s="158"/>
      <c r="L389" s="158"/>
      <c r="M389" s="158"/>
      <c r="N389" s="158"/>
      <c r="O389" s="158"/>
      <c r="P389" s="158"/>
      <c r="Q389" s="158"/>
      <c r="R389" s="158"/>
      <c r="S389" s="158"/>
      <c r="T389" s="158"/>
      <c r="U389" s="158"/>
      <c r="V389" s="158"/>
      <c r="W389" s="158"/>
      <c r="X389" s="158"/>
      <c r="Y389" s="158"/>
      <c r="Z389" s="158"/>
      <c r="AA389" s="158"/>
      <c r="AB389" s="158"/>
      <c r="AC389" s="158"/>
      <c r="AD389" s="158"/>
      <c r="AE389" s="158"/>
      <c r="AF389" s="158"/>
      <c r="AG389" s="158"/>
      <c r="AH389" s="158"/>
      <c r="AI389" s="158"/>
      <c r="AJ389" s="158"/>
      <c r="AK389" s="158"/>
      <c r="AL389" s="158"/>
      <c r="AM389" s="158"/>
      <c r="AN389" s="158"/>
      <c r="AO389" s="158"/>
      <c r="AP389" s="158"/>
      <c r="AQ389" s="158"/>
      <c r="AR389" s="158"/>
      <c r="AS389" s="158"/>
      <c r="AT389" s="158"/>
      <c r="AU389" s="158"/>
      <c r="AV389" s="158"/>
      <c r="AW389" s="158"/>
      <c r="AX389" s="158"/>
      <c r="AY389" s="158"/>
      <c r="AZ389" s="158"/>
      <c r="BA389" s="158"/>
      <c r="BB389" s="158"/>
      <c r="BC389" s="158"/>
      <c r="BD389" s="158"/>
      <c r="BE389" s="158"/>
      <c r="BF389" s="158"/>
      <c r="BG389" s="158"/>
      <c r="BH389" s="158"/>
      <c r="BI389" s="158"/>
      <c r="BJ389" s="158"/>
      <c r="BK389" s="158"/>
      <c r="BL389" s="158"/>
      <c r="BM389" s="158"/>
      <c r="BN389" s="158"/>
      <c r="BO389" s="158"/>
      <c r="BP389" s="158"/>
      <c r="BQ389" s="158"/>
      <c r="BR389" s="158"/>
      <c r="BS389" s="158"/>
      <c r="BT389" s="158"/>
      <c r="BU389" s="158"/>
      <c r="BV389" s="158"/>
      <c r="BW389" s="158"/>
      <c r="BX389" s="158"/>
      <c r="BY389" s="158"/>
      <c r="BZ389" s="158"/>
      <c r="CA389" s="158"/>
      <c r="CB389" s="158"/>
      <c r="CC389" s="158"/>
      <c r="CD389" s="158"/>
      <c r="CE389" s="158"/>
      <c r="CF389" s="158"/>
      <c r="CG389" s="158"/>
      <c r="CH389" s="158"/>
      <c r="CI389" s="158"/>
      <c r="CJ389" s="158"/>
      <c r="CK389" s="158"/>
      <c r="CL389" s="158"/>
      <c r="CM389" s="158"/>
      <c r="CN389" s="158"/>
      <c r="CO389" s="158"/>
      <c r="CP389" s="158"/>
      <c r="CQ389" s="158"/>
    </row>
    <row r="390" spans="1:95" ht="18" customHeight="1" outlineLevel="1" x14ac:dyDescent="0.35">
      <c r="A390" s="158"/>
      <c r="B390" s="158" t="s">
        <v>16672</v>
      </c>
      <c r="C390" s="158"/>
      <c r="D390" s="158">
        <f>NO2_concentrations_total_change*-(NO2_total_concentration_costs_low)</f>
        <v>0</v>
      </c>
      <c r="E390" s="158">
        <f t="shared" ref="E390:AI390" si="285">NO2_concentrations_total_change*-(NO2_total_concentration_costs_low)</f>
        <v>0</v>
      </c>
      <c r="F390" s="158">
        <f t="shared" si="285"/>
        <v>0</v>
      </c>
      <c r="G390" s="158">
        <f t="shared" si="285"/>
        <v>0</v>
      </c>
      <c r="H390" s="158">
        <f t="shared" si="285"/>
        <v>0</v>
      </c>
      <c r="I390" s="158">
        <f t="shared" si="285"/>
        <v>0</v>
      </c>
      <c r="J390" s="158">
        <f t="shared" si="285"/>
        <v>0</v>
      </c>
      <c r="K390" s="158">
        <f t="shared" si="285"/>
        <v>0</v>
      </c>
      <c r="L390" s="158">
        <f t="shared" si="285"/>
        <v>0</v>
      </c>
      <c r="M390" s="158">
        <f t="shared" si="285"/>
        <v>0</v>
      </c>
      <c r="N390" s="158">
        <f t="shared" si="285"/>
        <v>0</v>
      </c>
      <c r="O390" s="158">
        <f t="shared" si="285"/>
        <v>0</v>
      </c>
      <c r="P390" s="158">
        <f t="shared" si="285"/>
        <v>0</v>
      </c>
      <c r="Q390" s="158">
        <f t="shared" si="285"/>
        <v>0</v>
      </c>
      <c r="R390" s="158">
        <f t="shared" si="285"/>
        <v>0</v>
      </c>
      <c r="S390" s="158">
        <f t="shared" si="285"/>
        <v>0</v>
      </c>
      <c r="T390" s="158">
        <f t="shared" si="285"/>
        <v>0</v>
      </c>
      <c r="U390" s="158">
        <f t="shared" si="285"/>
        <v>0</v>
      </c>
      <c r="V390" s="158">
        <f t="shared" si="285"/>
        <v>0</v>
      </c>
      <c r="W390" s="158">
        <f t="shared" si="285"/>
        <v>0</v>
      </c>
      <c r="X390" s="158">
        <f t="shared" si="285"/>
        <v>0</v>
      </c>
      <c r="Y390" s="158">
        <f t="shared" si="285"/>
        <v>0</v>
      </c>
      <c r="Z390" s="158">
        <f t="shared" si="285"/>
        <v>0</v>
      </c>
      <c r="AA390" s="158">
        <f t="shared" si="285"/>
        <v>0</v>
      </c>
      <c r="AB390" s="158">
        <f t="shared" si="285"/>
        <v>0</v>
      </c>
      <c r="AC390" s="158">
        <f t="shared" si="285"/>
        <v>0</v>
      </c>
      <c r="AD390" s="158">
        <f t="shared" si="285"/>
        <v>0</v>
      </c>
      <c r="AE390" s="158">
        <f t="shared" si="285"/>
        <v>0</v>
      </c>
      <c r="AF390" s="158">
        <f t="shared" si="285"/>
        <v>0</v>
      </c>
      <c r="AG390" s="158">
        <f t="shared" si="285"/>
        <v>0</v>
      </c>
      <c r="AH390" s="158">
        <f t="shared" si="285"/>
        <v>0</v>
      </c>
      <c r="AI390" s="158">
        <f t="shared" si="285"/>
        <v>0</v>
      </c>
      <c r="AJ390" s="158">
        <f t="shared" ref="AJ390:BO390" si="286">NO2_concentrations_total_change*-(NO2_total_concentration_costs_low)</f>
        <v>0</v>
      </c>
      <c r="AK390" s="158">
        <f t="shared" si="286"/>
        <v>0</v>
      </c>
      <c r="AL390" s="158">
        <f t="shared" si="286"/>
        <v>0</v>
      </c>
      <c r="AM390" s="158">
        <f t="shared" si="286"/>
        <v>0</v>
      </c>
      <c r="AN390" s="158">
        <f t="shared" si="286"/>
        <v>0</v>
      </c>
      <c r="AO390" s="158">
        <f t="shared" si="286"/>
        <v>0</v>
      </c>
      <c r="AP390" s="158">
        <f t="shared" si="286"/>
        <v>0</v>
      </c>
      <c r="AQ390" s="158">
        <f t="shared" si="286"/>
        <v>0</v>
      </c>
      <c r="AR390" s="158">
        <f t="shared" si="286"/>
        <v>0</v>
      </c>
      <c r="AS390" s="158">
        <f t="shared" si="286"/>
        <v>0</v>
      </c>
      <c r="AT390" s="158">
        <f t="shared" si="286"/>
        <v>0</v>
      </c>
      <c r="AU390" s="158">
        <f t="shared" si="286"/>
        <v>0</v>
      </c>
      <c r="AV390" s="158">
        <f t="shared" si="286"/>
        <v>0</v>
      </c>
      <c r="AW390" s="158">
        <f t="shared" si="286"/>
        <v>0</v>
      </c>
      <c r="AX390" s="158">
        <f t="shared" si="286"/>
        <v>0</v>
      </c>
      <c r="AY390" s="158">
        <f t="shared" si="286"/>
        <v>0</v>
      </c>
      <c r="AZ390" s="158">
        <f t="shared" si="286"/>
        <v>0</v>
      </c>
      <c r="BA390" s="158">
        <f t="shared" si="286"/>
        <v>0</v>
      </c>
      <c r="BB390" s="158">
        <f t="shared" si="286"/>
        <v>0</v>
      </c>
      <c r="BC390" s="158">
        <f t="shared" si="286"/>
        <v>0</v>
      </c>
      <c r="BD390" s="158">
        <f t="shared" si="286"/>
        <v>0</v>
      </c>
      <c r="BE390" s="158">
        <f t="shared" si="286"/>
        <v>0</v>
      </c>
      <c r="BF390" s="158">
        <f t="shared" si="286"/>
        <v>0</v>
      </c>
      <c r="BG390" s="158">
        <f t="shared" si="286"/>
        <v>0</v>
      </c>
      <c r="BH390" s="158">
        <f t="shared" si="286"/>
        <v>0</v>
      </c>
      <c r="BI390" s="158">
        <f t="shared" si="286"/>
        <v>0</v>
      </c>
      <c r="BJ390" s="158">
        <f t="shared" si="286"/>
        <v>0</v>
      </c>
      <c r="BK390" s="158">
        <f t="shared" si="286"/>
        <v>0</v>
      </c>
      <c r="BL390" s="158">
        <f t="shared" si="286"/>
        <v>0</v>
      </c>
      <c r="BM390" s="158">
        <f t="shared" si="286"/>
        <v>0</v>
      </c>
      <c r="BN390" s="158">
        <f t="shared" si="286"/>
        <v>0</v>
      </c>
      <c r="BO390" s="158">
        <f t="shared" si="286"/>
        <v>0</v>
      </c>
      <c r="BP390" s="158">
        <f t="shared" ref="BP390:CP390" si="287">NO2_concentrations_total_change*-(NO2_total_concentration_costs_low)</f>
        <v>0</v>
      </c>
      <c r="BQ390" s="158">
        <f t="shared" si="287"/>
        <v>0</v>
      </c>
      <c r="BR390" s="158">
        <f t="shared" si="287"/>
        <v>0</v>
      </c>
      <c r="BS390" s="158">
        <f t="shared" si="287"/>
        <v>0</v>
      </c>
      <c r="BT390" s="158">
        <f t="shared" si="287"/>
        <v>0</v>
      </c>
      <c r="BU390" s="158">
        <f t="shared" si="287"/>
        <v>0</v>
      </c>
      <c r="BV390" s="158">
        <f t="shared" si="287"/>
        <v>0</v>
      </c>
      <c r="BW390" s="158">
        <f t="shared" si="287"/>
        <v>0</v>
      </c>
      <c r="BX390" s="158">
        <f t="shared" si="287"/>
        <v>0</v>
      </c>
      <c r="BY390" s="158">
        <f t="shared" si="287"/>
        <v>0</v>
      </c>
      <c r="BZ390" s="158">
        <f t="shared" si="287"/>
        <v>0</v>
      </c>
      <c r="CA390" s="158">
        <f t="shared" si="287"/>
        <v>0</v>
      </c>
      <c r="CB390" s="158">
        <f t="shared" si="287"/>
        <v>0</v>
      </c>
      <c r="CC390" s="158">
        <f t="shared" si="287"/>
        <v>0</v>
      </c>
      <c r="CD390" s="158">
        <f t="shared" si="287"/>
        <v>0</v>
      </c>
      <c r="CE390" s="158">
        <f t="shared" si="287"/>
        <v>0</v>
      </c>
      <c r="CF390" s="158">
        <f t="shared" si="287"/>
        <v>0</v>
      </c>
      <c r="CG390" s="158">
        <f t="shared" si="287"/>
        <v>0</v>
      </c>
      <c r="CH390" s="158">
        <f t="shared" si="287"/>
        <v>0</v>
      </c>
      <c r="CI390" s="158">
        <f t="shared" si="287"/>
        <v>0</v>
      </c>
      <c r="CJ390" s="158">
        <f t="shared" si="287"/>
        <v>0</v>
      </c>
      <c r="CK390" s="158">
        <f t="shared" si="287"/>
        <v>0</v>
      </c>
      <c r="CL390" s="158">
        <f t="shared" si="287"/>
        <v>0</v>
      </c>
      <c r="CM390" s="158">
        <f t="shared" si="287"/>
        <v>0</v>
      </c>
      <c r="CN390" s="158">
        <f t="shared" si="287"/>
        <v>0</v>
      </c>
      <c r="CO390" s="158">
        <f t="shared" si="287"/>
        <v>0</v>
      </c>
      <c r="CP390" s="158">
        <f t="shared" si="287"/>
        <v>0</v>
      </c>
      <c r="CQ390" s="79" t="s">
        <v>16673</v>
      </c>
    </row>
    <row r="391" spans="1:95" ht="18" customHeight="1" outlineLevel="1" x14ac:dyDescent="0.35">
      <c r="A391" s="158"/>
      <c r="B391" s="158" t="s">
        <v>16674</v>
      </c>
      <c r="C391" s="158"/>
      <c r="D391" s="158">
        <f t="shared" ref="D391:AI391" si="288">NO2_concentrations_total_change*-(NO2_total_concentration_costs_central)</f>
        <v>0</v>
      </c>
      <c r="E391" s="158">
        <f t="shared" si="288"/>
        <v>0</v>
      </c>
      <c r="F391" s="158">
        <f t="shared" si="288"/>
        <v>0</v>
      </c>
      <c r="G391" s="158">
        <f t="shared" si="288"/>
        <v>0</v>
      </c>
      <c r="H391" s="158">
        <f t="shared" si="288"/>
        <v>0</v>
      </c>
      <c r="I391" s="158">
        <f t="shared" si="288"/>
        <v>0</v>
      </c>
      <c r="J391" s="158">
        <f t="shared" si="288"/>
        <v>0</v>
      </c>
      <c r="K391" s="158">
        <f t="shared" si="288"/>
        <v>0</v>
      </c>
      <c r="L391" s="158">
        <f t="shared" si="288"/>
        <v>0</v>
      </c>
      <c r="M391" s="158">
        <f t="shared" si="288"/>
        <v>0</v>
      </c>
      <c r="N391" s="158">
        <f t="shared" si="288"/>
        <v>0</v>
      </c>
      <c r="O391" s="158">
        <f t="shared" si="288"/>
        <v>0</v>
      </c>
      <c r="P391" s="158">
        <f t="shared" si="288"/>
        <v>0</v>
      </c>
      <c r="Q391" s="158">
        <f t="shared" si="288"/>
        <v>0</v>
      </c>
      <c r="R391" s="158">
        <f t="shared" si="288"/>
        <v>0</v>
      </c>
      <c r="S391" s="158">
        <f t="shared" si="288"/>
        <v>0</v>
      </c>
      <c r="T391" s="158">
        <f t="shared" si="288"/>
        <v>0</v>
      </c>
      <c r="U391" s="158">
        <f t="shared" si="288"/>
        <v>0</v>
      </c>
      <c r="V391" s="158">
        <f t="shared" si="288"/>
        <v>0</v>
      </c>
      <c r="W391" s="158">
        <f t="shared" si="288"/>
        <v>0</v>
      </c>
      <c r="X391" s="158">
        <f t="shared" si="288"/>
        <v>0</v>
      </c>
      <c r="Y391" s="158">
        <f t="shared" si="288"/>
        <v>0</v>
      </c>
      <c r="Z391" s="158">
        <f t="shared" si="288"/>
        <v>0</v>
      </c>
      <c r="AA391" s="158">
        <f t="shared" si="288"/>
        <v>0</v>
      </c>
      <c r="AB391" s="158">
        <f t="shared" si="288"/>
        <v>0</v>
      </c>
      <c r="AC391" s="158">
        <f t="shared" si="288"/>
        <v>0</v>
      </c>
      <c r="AD391" s="158">
        <f t="shared" si="288"/>
        <v>0</v>
      </c>
      <c r="AE391" s="158">
        <f t="shared" si="288"/>
        <v>0</v>
      </c>
      <c r="AF391" s="158">
        <f t="shared" si="288"/>
        <v>0</v>
      </c>
      <c r="AG391" s="158">
        <f t="shared" si="288"/>
        <v>0</v>
      </c>
      <c r="AH391" s="158">
        <f t="shared" si="288"/>
        <v>0</v>
      </c>
      <c r="AI391" s="158">
        <f t="shared" si="288"/>
        <v>0</v>
      </c>
      <c r="AJ391" s="158">
        <f t="shared" ref="AJ391:BO391" si="289">NO2_concentrations_total_change*-(NO2_total_concentration_costs_central)</f>
        <v>0</v>
      </c>
      <c r="AK391" s="158">
        <f t="shared" si="289"/>
        <v>0</v>
      </c>
      <c r="AL391" s="158">
        <f t="shared" si="289"/>
        <v>0</v>
      </c>
      <c r="AM391" s="158">
        <f t="shared" si="289"/>
        <v>0</v>
      </c>
      <c r="AN391" s="158">
        <f t="shared" si="289"/>
        <v>0</v>
      </c>
      <c r="AO391" s="158">
        <f t="shared" si="289"/>
        <v>0</v>
      </c>
      <c r="AP391" s="158">
        <f t="shared" si="289"/>
        <v>0</v>
      </c>
      <c r="AQ391" s="158">
        <f t="shared" si="289"/>
        <v>0</v>
      </c>
      <c r="AR391" s="158">
        <f t="shared" si="289"/>
        <v>0</v>
      </c>
      <c r="AS391" s="158">
        <f t="shared" si="289"/>
        <v>0</v>
      </c>
      <c r="AT391" s="158">
        <f t="shared" si="289"/>
        <v>0</v>
      </c>
      <c r="AU391" s="158">
        <f t="shared" si="289"/>
        <v>0</v>
      </c>
      <c r="AV391" s="158">
        <f t="shared" si="289"/>
        <v>0</v>
      </c>
      <c r="AW391" s="158">
        <f t="shared" si="289"/>
        <v>0</v>
      </c>
      <c r="AX391" s="158">
        <f t="shared" si="289"/>
        <v>0</v>
      </c>
      <c r="AY391" s="158">
        <f t="shared" si="289"/>
        <v>0</v>
      </c>
      <c r="AZ391" s="158">
        <f t="shared" si="289"/>
        <v>0</v>
      </c>
      <c r="BA391" s="158">
        <f t="shared" si="289"/>
        <v>0</v>
      </c>
      <c r="BB391" s="158">
        <f t="shared" si="289"/>
        <v>0</v>
      </c>
      <c r="BC391" s="158">
        <f t="shared" si="289"/>
        <v>0</v>
      </c>
      <c r="BD391" s="158">
        <f t="shared" si="289"/>
        <v>0</v>
      </c>
      <c r="BE391" s="158">
        <f t="shared" si="289"/>
        <v>0</v>
      </c>
      <c r="BF391" s="158">
        <f t="shared" si="289"/>
        <v>0</v>
      </c>
      <c r="BG391" s="158">
        <f t="shared" si="289"/>
        <v>0</v>
      </c>
      <c r="BH391" s="158">
        <f t="shared" si="289"/>
        <v>0</v>
      </c>
      <c r="BI391" s="158">
        <f t="shared" si="289"/>
        <v>0</v>
      </c>
      <c r="BJ391" s="158">
        <f t="shared" si="289"/>
        <v>0</v>
      </c>
      <c r="BK391" s="158">
        <f t="shared" si="289"/>
        <v>0</v>
      </c>
      <c r="BL391" s="158">
        <f t="shared" si="289"/>
        <v>0</v>
      </c>
      <c r="BM391" s="158">
        <f t="shared" si="289"/>
        <v>0</v>
      </c>
      <c r="BN391" s="158">
        <f t="shared" si="289"/>
        <v>0</v>
      </c>
      <c r="BO391" s="158">
        <f t="shared" si="289"/>
        <v>0</v>
      </c>
      <c r="BP391" s="158">
        <f t="shared" ref="BP391:CP391" si="290">NO2_concentrations_total_change*-(NO2_total_concentration_costs_central)</f>
        <v>0</v>
      </c>
      <c r="BQ391" s="158">
        <f t="shared" si="290"/>
        <v>0</v>
      </c>
      <c r="BR391" s="158">
        <f t="shared" si="290"/>
        <v>0</v>
      </c>
      <c r="BS391" s="158">
        <f t="shared" si="290"/>
        <v>0</v>
      </c>
      <c r="BT391" s="158">
        <f t="shared" si="290"/>
        <v>0</v>
      </c>
      <c r="BU391" s="158">
        <f t="shared" si="290"/>
        <v>0</v>
      </c>
      <c r="BV391" s="158">
        <f t="shared" si="290"/>
        <v>0</v>
      </c>
      <c r="BW391" s="158">
        <f t="shared" si="290"/>
        <v>0</v>
      </c>
      <c r="BX391" s="158">
        <f t="shared" si="290"/>
        <v>0</v>
      </c>
      <c r="BY391" s="158">
        <f t="shared" si="290"/>
        <v>0</v>
      </c>
      <c r="BZ391" s="158">
        <f t="shared" si="290"/>
        <v>0</v>
      </c>
      <c r="CA391" s="158">
        <f t="shared" si="290"/>
        <v>0</v>
      </c>
      <c r="CB391" s="158">
        <f t="shared" si="290"/>
        <v>0</v>
      </c>
      <c r="CC391" s="158">
        <f t="shared" si="290"/>
        <v>0</v>
      </c>
      <c r="CD391" s="158">
        <f t="shared" si="290"/>
        <v>0</v>
      </c>
      <c r="CE391" s="158">
        <f t="shared" si="290"/>
        <v>0</v>
      </c>
      <c r="CF391" s="158">
        <f t="shared" si="290"/>
        <v>0</v>
      </c>
      <c r="CG391" s="158">
        <f t="shared" si="290"/>
        <v>0</v>
      </c>
      <c r="CH391" s="158">
        <f t="shared" si="290"/>
        <v>0</v>
      </c>
      <c r="CI391" s="158">
        <f t="shared" si="290"/>
        <v>0</v>
      </c>
      <c r="CJ391" s="158">
        <f t="shared" si="290"/>
        <v>0</v>
      </c>
      <c r="CK391" s="158">
        <f t="shared" si="290"/>
        <v>0</v>
      </c>
      <c r="CL391" s="158">
        <f t="shared" si="290"/>
        <v>0</v>
      </c>
      <c r="CM391" s="158">
        <f t="shared" si="290"/>
        <v>0</v>
      </c>
      <c r="CN391" s="158">
        <f t="shared" si="290"/>
        <v>0</v>
      </c>
      <c r="CO391" s="158">
        <f t="shared" si="290"/>
        <v>0</v>
      </c>
      <c r="CP391" s="158">
        <f t="shared" si="290"/>
        <v>0</v>
      </c>
      <c r="CQ391" s="79" t="s">
        <v>16675</v>
      </c>
    </row>
    <row r="392" spans="1:95" ht="18" customHeight="1" outlineLevel="1" x14ac:dyDescent="0.35">
      <c r="A392" s="158"/>
      <c r="B392" s="158" t="s">
        <v>16676</v>
      </c>
      <c r="C392" s="158"/>
      <c r="D392" s="158">
        <f t="shared" ref="D392:AI392" si="291">NO2_concentrations_total_change*-(NO2_total_concentration_costs_high)</f>
        <v>0</v>
      </c>
      <c r="E392" s="158">
        <f t="shared" si="291"/>
        <v>0</v>
      </c>
      <c r="F392" s="158">
        <f t="shared" si="291"/>
        <v>0</v>
      </c>
      <c r="G392" s="158">
        <f t="shared" si="291"/>
        <v>0</v>
      </c>
      <c r="H392" s="158">
        <f t="shared" si="291"/>
        <v>0</v>
      </c>
      <c r="I392" s="158">
        <f t="shared" si="291"/>
        <v>0</v>
      </c>
      <c r="J392" s="158">
        <f t="shared" si="291"/>
        <v>0</v>
      </c>
      <c r="K392" s="158">
        <f t="shared" si="291"/>
        <v>0</v>
      </c>
      <c r="L392" s="158">
        <f t="shared" si="291"/>
        <v>0</v>
      </c>
      <c r="M392" s="158">
        <f t="shared" si="291"/>
        <v>0</v>
      </c>
      <c r="N392" s="158">
        <f t="shared" si="291"/>
        <v>0</v>
      </c>
      <c r="O392" s="158">
        <f t="shared" si="291"/>
        <v>0</v>
      </c>
      <c r="P392" s="158">
        <f t="shared" si="291"/>
        <v>0</v>
      </c>
      <c r="Q392" s="158">
        <f t="shared" si="291"/>
        <v>0</v>
      </c>
      <c r="R392" s="158">
        <f t="shared" si="291"/>
        <v>0</v>
      </c>
      <c r="S392" s="158">
        <f t="shared" si="291"/>
        <v>0</v>
      </c>
      <c r="T392" s="158">
        <f t="shared" si="291"/>
        <v>0</v>
      </c>
      <c r="U392" s="158">
        <f t="shared" si="291"/>
        <v>0</v>
      </c>
      <c r="V392" s="158">
        <f t="shared" si="291"/>
        <v>0</v>
      </c>
      <c r="W392" s="158">
        <f t="shared" si="291"/>
        <v>0</v>
      </c>
      <c r="X392" s="158">
        <f t="shared" si="291"/>
        <v>0</v>
      </c>
      <c r="Y392" s="158">
        <f t="shared" si="291"/>
        <v>0</v>
      </c>
      <c r="Z392" s="158">
        <f t="shared" si="291"/>
        <v>0</v>
      </c>
      <c r="AA392" s="158">
        <f t="shared" si="291"/>
        <v>0</v>
      </c>
      <c r="AB392" s="158">
        <f t="shared" si="291"/>
        <v>0</v>
      </c>
      <c r="AC392" s="158">
        <f t="shared" si="291"/>
        <v>0</v>
      </c>
      <c r="AD392" s="158">
        <f t="shared" si="291"/>
        <v>0</v>
      </c>
      <c r="AE392" s="158">
        <f t="shared" si="291"/>
        <v>0</v>
      </c>
      <c r="AF392" s="158">
        <f t="shared" si="291"/>
        <v>0</v>
      </c>
      <c r="AG392" s="158">
        <f t="shared" si="291"/>
        <v>0</v>
      </c>
      <c r="AH392" s="158">
        <f t="shared" si="291"/>
        <v>0</v>
      </c>
      <c r="AI392" s="158">
        <f t="shared" si="291"/>
        <v>0</v>
      </c>
      <c r="AJ392" s="158">
        <f t="shared" ref="AJ392:BO392" si="292">NO2_concentrations_total_change*-(NO2_total_concentration_costs_high)</f>
        <v>0</v>
      </c>
      <c r="AK392" s="158">
        <f t="shared" si="292"/>
        <v>0</v>
      </c>
      <c r="AL392" s="158">
        <f t="shared" si="292"/>
        <v>0</v>
      </c>
      <c r="AM392" s="158">
        <f t="shared" si="292"/>
        <v>0</v>
      </c>
      <c r="AN392" s="158">
        <f t="shared" si="292"/>
        <v>0</v>
      </c>
      <c r="AO392" s="158">
        <f t="shared" si="292"/>
        <v>0</v>
      </c>
      <c r="AP392" s="158">
        <f t="shared" si="292"/>
        <v>0</v>
      </c>
      <c r="AQ392" s="158">
        <f t="shared" si="292"/>
        <v>0</v>
      </c>
      <c r="AR392" s="158">
        <f t="shared" si="292"/>
        <v>0</v>
      </c>
      <c r="AS392" s="158">
        <f t="shared" si="292"/>
        <v>0</v>
      </c>
      <c r="AT392" s="158">
        <f t="shared" si="292"/>
        <v>0</v>
      </c>
      <c r="AU392" s="158">
        <f t="shared" si="292"/>
        <v>0</v>
      </c>
      <c r="AV392" s="158">
        <f t="shared" si="292"/>
        <v>0</v>
      </c>
      <c r="AW392" s="158">
        <f t="shared" si="292"/>
        <v>0</v>
      </c>
      <c r="AX392" s="158">
        <f t="shared" si="292"/>
        <v>0</v>
      </c>
      <c r="AY392" s="158">
        <f t="shared" si="292"/>
        <v>0</v>
      </c>
      <c r="AZ392" s="158">
        <f t="shared" si="292"/>
        <v>0</v>
      </c>
      <c r="BA392" s="158">
        <f t="shared" si="292"/>
        <v>0</v>
      </c>
      <c r="BB392" s="158">
        <f t="shared" si="292"/>
        <v>0</v>
      </c>
      <c r="BC392" s="158">
        <f t="shared" si="292"/>
        <v>0</v>
      </c>
      <c r="BD392" s="158">
        <f t="shared" si="292"/>
        <v>0</v>
      </c>
      <c r="BE392" s="158">
        <f t="shared" si="292"/>
        <v>0</v>
      </c>
      <c r="BF392" s="158">
        <f t="shared" si="292"/>
        <v>0</v>
      </c>
      <c r="BG392" s="158">
        <f t="shared" si="292"/>
        <v>0</v>
      </c>
      <c r="BH392" s="158">
        <f t="shared" si="292"/>
        <v>0</v>
      </c>
      <c r="BI392" s="158">
        <f t="shared" si="292"/>
        <v>0</v>
      </c>
      <c r="BJ392" s="158">
        <f t="shared" si="292"/>
        <v>0</v>
      </c>
      <c r="BK392" s="158">
        <f t="shared" si="292"/>
        <v>0</v>
      </c>
      <c r="BL392" s="158">
        <f t="shared" si="292"/>
        <v>0</v>
      </c>
      <c r="BM392" s="158">
        <f t="shared" si="292"/>
        <v>0</v>
      </c>
      <c r="BN392" s="158">
        <f t="shared" si="292"/>
        <v>0</v>
      </c>
      <c r="BO392" s="158">
        <f t="shared" si="292"/>
        <v>0</v>
      </c>
      <c r="BP392" s="158">
        <f t="shared" ref="BP392:CP392" si="293">NO2_concentrations_total_change*-(NO2_total_concentration_costs_high)</f>
        <v>0</v>
      </c>
      <c r="BQ392" s="158">
        <f t="shared" si="293"/>
        <v>0</v>
      </c>
      <c r="BR392" s="158">
        <f t="shared" si="293"/>
        <v>0</v>
      </c>
      <c r="BS392" s="158">
        <f t="shared" si="293"/>
        <v>0</v>
      </c>
      <c r="BT392" s="158">
        <f t="shared" si="293"/>
        <v>0</v>
      </c>
      <c r="BU392" s="158">
        <f t="shared" si="293"/>
        <v>0</v>
      </c>
      <c r="BV392" s="158">
        <f t="shared" si="293"/>
        <v>0</v>
      </c>
      <c r="BW392" s="158">
        <f t="shared" si="293"/>
        <v>0</v>
      </c>
      <c r="BX392" s="158">
        <f t="shared" si="293"/>
        <v>0</v>
      </c>
      <c r="BY392" s="158">
        <f t="shared" si="293"/>
        <v>0</v>
      </c>
      <c r="BZ392" s="158">
        <f t="shared" si="293"/>
        <v>0</v>
      </c>
      <c r="CA392" s="158">
        <f t="shared" si="293"/>
        <v>0</v>
      </c>
      <c r="CB392" s="158">
        <f t="shared" si="293"/>
        <v>0</v>
      </c>
      <c r="CC392" s="158">
        <f t="shared" si="293"/>
        <v>0</v>
      </c>
      <c r="CD392" s="158">
        <f t="shared" si="293"/>
        <v>0</v>
      </c>
      <c r="CE392" s="158">
        <f t="shared" si="293"/>
        <v>0</v>
      </c>
      <c r="CF392" s="158">
        <f t="shared" si="293"/>
        <v>0</v>
      </c>
      <c r="CG392" s="158">
        <f t="shared" si="293"/>
        <v>0</v>
      </c>
      <c r="CH392" s="158">
        <f t="shared" si="293"/>
        <v>0</v>
      </c>
      <c r="CI392" s="158">
        <f t="shared" si="293"/>
        <v>0</v>
      </c>
      <c r="CJ392" s="158">
        <f t="shared" si="293"/>
        <v>0</v>
      </c>
      <c r="CK392" s="158">
        <f t="shared" si="293"/>
        <v>0</v>
      </c>
      <c r="CL392" s="158">
        <f t="shared" si="293"/>
        <v>0</v>
      </c>
      <c r="CM392" s="158">
        <f t="shared" si="293"/>
        <v>0</v>
      </c>
      <c r="CN392" s="158">
        <f t="shared" si="293"/>
        <v>0</v>
      </c>
      <c r="CO392" s="158">
        <f t="shared" si="293"/>
        <v>0</v>
      </c>
      <c r="CP392" s="158">
        <f t="shared" si="293"/>
        <v>0</v>
      </c>
      <c r="CQ392" s="79" t="s">
        <v>16677</v>
      </c>
    </row>
    <row r="393" spans="1:95" ht="10.4" customHeight="1" outlineLevel="1" x14ac:dyDescent="0.3">
      <c r="A393" s="158"/>
      <c r="B393" s="158"/>
      <c r="C393" s="158"/>
      <c r="D393" s="158"/>
      <c r="E393" s="158"/>
      <c r="F393" s="158"/>
      <c r="G393" s="158"/>
      <c r="H393" s="158"/>
      <c r="I393" s="158"/>
      <c r="J393" s="158"/>
      <c r="K393" s="158"/>
      <c r="L393" s="158"/>
      <c r="M393" s="158"/>
      <c r="N393" s="158"/>
      <c r="O393" s="158"/>
      <c r="P393" s="158"/>
      <c r="Q393" s="158"/>
      <c r="R393" s="158"/>
      <c r="S393" s="158"/>
      <c r="T393" s="158"/>
      <c r="U393" s="158"/>
      <c r="V393" s="158"/>
      <c r="W393" s="158"/>
      <c r="X393" s="158"/>
      <c r="Y393" s="158"/>
      <c r="Z393" s="158"/>
      <c r="AA393" s="158"/>
      <c r="AB393" s="158"/>
      <c r="AC393" s="158"/>
      <c r="AD393" s="158"/>
      <c r="AE393" s="158"/>
      <c r="AF393" s="158"/>
      <c r="AG393" s="158"/>
      <c r="AH393" s="158"/>
      <c r="AI393" s="158"/>
      <c r="AJ393" s="158"/>
      <c r="AK393" s="158"/>
      <c r="AL393" s="158"/>
      <c r="AM393" s="158"/>
      <c r="AN393" s="158"/>
      <c r="AO393" s="158"/>
      <c r="AP393" s="158"/>
      <c r="AQ393" s="158"/>
      <c r="AR393" s="158"/>
      <c r="AS393" s="158"/>
      <c r="AT393" s="158"/>
      <c r="AU393" s="158"/>
      <c r="AV393" s="158"/>
      <c r="AW393" s="158"/>
      <c r="AX393" s="158"/>
      <c r="AY393" s="158"/>
      <c r="AZ393" s="158"/>
      <c r="BA393" s="158"/>
      <c r="BB393" s="158"/>
      <c r="BC393" s="158"/>
      <c r="BD393" s="158"/>
      <c r="BE393" s="158"/>
      <c r="BF393" s="158"/>
      <c r="BG393" s="158"/>
      <c r="BH393" s="158"/>
      <c r="BI393" s="158"/>
      <c r="BJ393" s="158"/>
      <c r="BK393" s="158"/>
      <c r="BL393" s="158"/>
      <c r="BM393" s="158"/>
      <c r="BN393" s="158"/>
      <c r="BO393" s="158"/>
      <c r="BP393" s="158"/>
      <c r="BQ393" s="158"/>
      <c r="BR393" s="158"/>
      <c r="BS393" s="158"/>
      <c r="BT393" s="158"/>
      <c r="BU393" s="158"/>
      <c r="BV393" s="158"/>
      <c r="BW393" s="158"/>
      <c r="BX393" s="158"/>
      <c r="BY393" s="158"/>
      <c r="BZ393" s="158"/>
      <c r="CA393" s="158"/>
      <c r="CB393" s="158"/>
      <c r="CC393" s="158"/>
      <c r="CD393" s="158"/>
      <c r="CE393" s="158"/>
      <c r="CF393" s="158"/>
      <c r="CG393" s="158"/>
      <c r="CH393" s="158"/>
      <c r="CI393" s="158"/>
      <c r="CJ393" s="158"/>
      <c r="CK393" s="158"/>
      <c r="CL393" s="158"/>
      <c r="CM393" s="158"/>
      <c r="CN393" s="158"/>
      <c r="CO393" s="158"/>
      <c r="CP393" s="158"/>
      <c r="CQ393" s="158"/>
    </row>
    <row r="394" spans="1:95" ht="15" customHeight="1" outlineLevel="1" x14ac:dyDescent="0.35">
      <c r="A394" s="82"/>
      <c r="B394" s="82" t="s">
        <v>16678</v>
      </c>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c r="AJ394" s="82"/>
      <c r="AK394" s="82"/>
      <c r="AL394" s="82"/>
      <c r="AM394" s="82"/>
      <c r="AN394" s="82"/>
      <c r="AO394" s="82"/>
      <c r="AP394" s="82"/>
      <c r="AQ394" s="82"/>
      <c r="AR394" s="82"/>
      <c r="AS394" s="82"/>
      <c r="AT394" s="82"/>
      <c r="AU394" s="82"/>
      <c r="AV394" s="82"/>
      <c r="AW394" s="82"/>
      <c r="AX394" s="82"/>
      <c r="AY394" s="82"/>
      <c r="AZ394" s="82"/>
      <c r="BA394" s="82"/>
      <c r="BB394" s="82"/>
      <c r="BC394" s="82"/>
      <c r="BD394" s="82"/>
      <c r="BE394" s="82"/>
      <c r="BF394" s="82"/>
      <c r="BG394" s="82"/>
      <c r="BH394" s="82"/>
      <c r="BI394" s="82"/>
      <c r="BJ394" s="82"/>
      <c r="BK394" s="82"/>
      <c r="BL394" s="82"/>
      <c r="BM394" s="82"/>
      <c r="BN394" s="82"/>
      <c r="BO394" s="82"/>
      <c r="BP394" s="82"/>
      <c r="BQ394" s="82"/>
      <c r="BR394" s="82"/>
      <c r="BS394" s="82"/>
      <c r="BT394" s="82"/>
      <c r="BU394" s="82"/>
      <c r="BV394" s="82"/>
      <c r="BW394" s="82"/>
      <c r="BX394" s="82"/>
      <c r="BY394" s="82"/>
      <c r="BZ394" s="82"/>
      <c r="CA394" s="82"/>
      <c r="CB394" s="82"/>
      <c r="CC394" s="82"/>
      <c r="CD394" s="82"/>
      <c r="CE394" s="82"/>
      <c r="CF394" s="82"/>
      <c r="CG394" s="82"/>
      <c r="CH394" s="82"/>
      <c r="CI394" s="82"/>
      <c r="CJ394" s="82"/>
      <c r="CK394" s="82"/>
      <c r="CL394" s="82"/>
      <c r="CM394" s="82"/>
      <c r="CN394" s="82"/>
      <c r="CO394" s="82"/>
      <c r="CP394" s="82"/>
      <c r="CQ394" s="82"/>
    </row>
    <row r="395" spans="1:95" ht="15" customHeight="1" outlineLevel="1" x14ac:dyDescent="0.35">
      <c r="A395" s="158"/>
      <c r="B395" s="79" t="s">
        <v>16671</v>
      </c>
      <c r="C395" s="158"/>
      <c r="D395" s="158"/>
      <c r="E395" s="158"/>
      <c r="F395" s="158"/>
      <c r="G395" s="158"/>
      <c r="H395" s="158"/>
      <c r="I395" s="158"/>
      <c r="J395" s="158"/>
      <c r="K395" s="158"/>
      <c r="L395" s="158"/>
      <c r="M395" s="158"/>
      <c r="N395" s="158"/>
      <c r="O395" s="158"/>
      <c r="P395" s="158"/>
      <c r="Q395" s="158"/>
      <c r="R395" s="158"/>
      <c r="S395" s="158"/>
      <c r="T395" s="158"/>
      <c r="U395" s="158"/>
      <c r="V395" s="158"/>
      <c r="W395" s="158"/>
      <c r="X395" s="158"/>
      <c r="Y395" s="158"/>
      <c r="Z395" s="158"/>
      <c r="AA395" s="158"/>
      <c r="AB395" s="158"/>
      <c r="AC395" s="158"/>
      <c r="AD395" s="158"/>
      <c r="AE395" s="158"/>
      <c r="AF395" s="158"/>
      <c r="AG395" s="158"/>
      <c r="AH395" s="158"/>
      <c r="AI395" s="158"/>
      <c r="AJ395" s="158"/>
      <c r="AK395" s="158"/>
      <c r="AL395" s="158"/>
      <c r="AM395" s="158"/>
      <c r="AN395" s="158"/>
      <c r="AO395" s="158"/>
      <c r="AP395" s="158"/>
      <c r="AQ395" s="158"/>
      <c r="AR395" s="158"/>
      <c r="AS395" s="158"/>
      <c r="AT395" s="158"/>
      <c r="AU395" s="158"/>
      <c r="AV395" s="158"/>
      <c r="AW395" s="158"/>
      <c r="AX395" s="158"/>
      <c r="AY395" s="158"/>
      <c r="AZ395" s="158"/>
      <c r="BA395" s="158"/>
      <c r="BB395" s="158"/>
      <c r="BC395" s="158"/>
      <c r="BD395" s="158"/>
      <c r="BE395" s="158"/>
      <c r="BF395" s="158"/>
      <c r="BG395" s="158"/>
      <c r="BH395" s="158"/>
      <c r="BI395" s="158"/>
      <c r="BJ395" s="158"/>
      <c r="BK395" s="158"/>
      <c r="BL395" s="158"/>
      <c r="BM395" s="158"/>
      <c r="BN395" s="158"/>
      <c r="BO395" s="158"/>
      <c r="BP395" s="158"/>
      <c r="BQ395" s="158"/>
      <c r="BR395" s="158"/>
      <c r="BS395" s="158"/>
      <c r="BT395" s="158"/>
      <c r="BU395" s="158"/>
      <c r="BV395" s="158"/>
      <c r="BW395" s="158"/>
      <c r="BX395" s="158"/>
      <c r="BY395" s="158"/>
      <c r="BZ395" s="158"/>
      <c r="CA395" s="158"/>
      <c r="CB395" s="158"/>
      <c r="CC395" s="158"/>
      <c r="CD395" s="158"/>
      <c r="CE395" s="158"/>
      <c r="CF395" s="158"/>
      <c r="CG395" s="158"/>
      <c r="CH395" s="158"/>
      <c r="CI395" s="158"/>
      <c r="CJ395" s="158"/>
      <c r="CK395" s="158"/>
      <c r="CL395" s="158"/>
      <c r="CM395" s="158"/>
      <c r="CN395" s="158"/>
      <c r="CO395" s="158"/>
      <c r="CP395" s="158"/>
      <c r="CQ395" s="158"/>
    </row>
    <row r="396" spans="1:95" ht="15" customHeight="1" outlineLevel="1" x14ac:dyDescent="0.35">
      <c r="A396" s="158"/>
      <c r="B396" s="158" t="s">
        <v>16672</v>
      </c>
      <c r="C396" s="158"/>
      <c r="D396" s="158">
        <f t="shared" ref="D396:AI396" si="294">NO2_emissions_other_TOTAL_change*-(NO2_total_secondary_PM2.5_impacts_low)</f>
        <v>0</v>
      </c>
      <c r="E396" s="158">
        <f t="shared" si="294"/>
        <v>0</v>
      </c>
      <c r="F396" s="158">
        <f t="shared" si="294"/>
        <v>0</v>
      </c>
      <c r="G396" s="158">
        <f t="shared" si="294"/>
        <v>0</v>
      </c>
      <c r="H396" s="158">
        <f t="shared" si="294"/>
        <v>0</v>
      </c>
      <c r="I396" s="158">
        <f t="shared" si="294"/>
        <v>0</v>
      </c>
      <c r="J396" s="158">
        <f t="shared" si="294"/>
        <v>0</v>
      </c>
      <c r="K396" s="158">
        <f t="shared" si="294"/>
        <v>0</v>
      </c>
      <c r="L396" s="158">
        <f t="shared" si="294"/>
        <v>0</v>
      </c>
      <c r="M396" s="158">
        <f t="shared" si="294"/>
        <v>0</v>
      </c>
      <c r="N396" s="158">
        <f t="shared" si="294"/>
        <v>0</v>
      </c>
      <c r="O396" s="158">
        <f t="shared" si="294"/>
        <v>0</v>
      </c>
      <c r="P396" s="158">
        <f t="shared" si="294"/>
        <v>0</v>
      </c>
      <c r="Q396" s="158">
        <f t="shared" si="294"/>
        <v>0</v>
      </c>
      <c r="R396" s="158">
        <f t="shared" si="294"/>
        <v>0</v>
      </c>
      <c r="S396" s="158">
        <f t="shared" si="294"/>
        <v>0</v>
      </c>
      <c r="T396" s="158">
        <f t="shared" si="294"/>
        <v>0</v>
      </c>
      <c r="U396" s="158">
        <f t="shared" si="294"/>
        <v>0</v>
      </c>
      <c r="V396" s="158">
        <f t="shared" si="294"/>
        <v>0</v>
      </c>
      <c r="W396" s="158">
        <f t="shared" si="294"/>
        <v>0</v>
      </c>
      <c r="X396" s="158">
        <f t="shared" si="294"/>
        <v>0</v>
      </c>
      <c r="Y396" s="158">
        <f t="shared" si="294"/>
        <v>0</v>
      </c>
      <c r="Z396" s="158">
        <f t="shared" si="294"/>
        <v>0</v>
      </c>
      <c r="AA396" s="158">
        <f t="shared" si="294"/>
        <v>0</v>
      </c>
      <c r="AB396" s="158">
        <f t="shared" si="294"/>
        <v>0</v>
      </c>
      <c r="AC396" s="158">
        <f t="shared" si="294"/>
        <v>0</v>
      </c>
      <c r="AD396" s="158">
        <f t="shared" si="294"/>
        <v>0</v>
      </c>
      <c r="AE396" s="158">
        <f t="shared" si="294"/>
        <v>0</v>
      </c>
      <c r="AF396" s="158">
        <f t="shared" si="294"/>
        <v>0</v>
      </c>
      <c r="AG396" s="158">
        <f t="shared" si="294"/>
        <v>0</v>
      </c>
      <c r="AH396" s="158">
        <f t="shared" si="294"/>
        <v>0</v>
      </c>
      <c r="AI396" s="158">
        <f t="shared" si="294"/>
        <v>0</v>
      </c>
      <c r="AJ396" s="158">
        <f t="shared" ref="AJ396:BO396" si="295">NO2_emissions_other_TOTAL_change*-(NO2_total_secondary_PM2.5_impacts_low)</f>
        <v>0</v>
      </c>
      <c r="AK396" s="158">
        <f t="shared" si="295"/>
        <v>0</v>
      </c>
      <c r="AL396" s="158">
        <f t="shared" si="295"/>
        <v>0</v>
      </c>
      <c r="AM396" s="158">
        <f t="shared" si="295"/>
        <v>0</v>
      </c>
      <c r="AN396" s="158">
        <f t="shared" si="295"/>
        <v>0</v>
      </c>
      <c r="AO396" s="158">
        <f t="shared" si="295"/>
        <v>0</v>
      </c>
      <c r="AP396" s="158">
        <f t="shared" si="295"/>
        <v>0</v>
      </c>
      <c r="AQ396" s="158">
        <f t="shared" si="295"/>
        <v>0</v>
      </c>
      <c r="AR396" s="158">
        <f t="shared" si="295"/>
        <v>0</v>
      </c>
      <c r="AS396" s="158">
        <f t="shared" si="295"/>
        <v>0</v>
      </c>
      <c r="AT396" s="158">
        <f t="shared" si="295"/>
        <v>0</v>
      </c>
      <c r="AU396" s="158">
        <f t="shared" si="295"/>
        <v>0</v>
      </c>
      <c r="AV396" s="158">
        <f t="shared" si="295"/>
        <v>0</v>
      </c>
      <c r="AW396" s="158">
        <f t="shared" si="295"/>
        <v>0</v>
      </c>
      <c r="AX396" s="158">
        <f t="shared" si="295"/>
        <v>0</v>
      </c>
      <c r="AY396" s="158">
        <f t="shared" si="295"/>
        <v>0</v>
      </c>
      <c r="AZ396" s="158">
        <f t="shared" si="295"/>
        <v>0</v>
      </c>
      <c r="BA396" s="158">
        <f t="shared" si="295"/>
        <v>0</v>
      </c>
      <c r="BB396" s="158">
        <f t="shared" si="295"/>
        <v>0</v>
      </c>
      <c r="BC396" s="158">
        <f t="shared" si="295"/>
        <v>0</v>
      </c>
      <c r="BD396" s="158">
        <f t="shared" si="295"/>
        <v>0</v>
      </c>
      <c r="BE396" s="158">
        <f t="shared" si="295"/>
        <v>0</v>
      </c>
      <c r="BF396" s="158">
        <f t="shared" si="295"/>
        <v>0</v>
      </c>
      <c r="BG396" s="158">
        <f t="shared" si="295"/>
        <v>0</v>
      </c>
      <c r="BH396" s="158">
        <f t="shared" si="295"/>
        <v>0</v>
      </c>
      <c r="BI396" s="158">
        <f t="shared" si="295"/>
        <v>0</v>
      </c>
      <c r="BJ396" s="158">
        <f t="shared" si="295"/>
        <v>0</v>
      </c>
      <c r="BK396" s="158">
        <f t="shared" si="295"/>
        <v>0</v>
      </c>
      <c r="BL396" s="158">
        <f t="shared" si="295"/>
        <v>0</v>
      </c>
      <c r="BM396" s="158">
        <f t="shared" si="295"/>
        <v>0</v>
      </c>
      <c r="BN396" s="158">
        <f t="shared" si="295"/>
        <v>0</v>
      </c>
      <c r="BO396" s="158">
        <f t="shared" si="295"/>
        <v>0</v>
      </c>
      <c r="BP396" s="158">
        <f t="shared" ref="BP396:CP396" si="296">NO2_emissions_other_TOTAL_change*-(NO2_total_secondary_PM2.5_impacts_low)</f>
        <v>0</v>
      </c>
      <c r="BQ396" s="158">
        <f t="shared" si="296"/>
        <v>0</v>
      </c>
      <c r="BR396" s="158">
        <f t="shared" si="296"/>
        <v>0</v>
      </c>
      <c r="BS396" s="158">
        <f t="shared" si="296"/>
        <v>0</v>
      </c>
      <c r="BT396" s="158">
        <f t="shared" si="296"/>
        <v>0</v>
      </c>
      <c r="BU396" s="158">
        <f t="shared" si="296"/>
        <v>0</v>
      </c>
      <c r="BV396" s="158">
        <f t="shared" si="296"/>
        <v>0</v>
      </c>
      <c r="BW396" s="158">
        <f t="shared" si="296"/>
        <v>0</v>
      </c>
      <c r="BX396" s="158">
        <f t="shared" si="296"/>
        <v>0</v>
      </c>
      <c r="BY396" s="158">
        <f t="shared" si="296"/>
        <v>0</v>
      </c>
      <c r="BZ396" s="158">
        <f t="shared" si="296"/>
        <v>0</v>
      </c>
      <c r="CA396" s="158">
        <f t="shared" si="296"/>
        <v>0</v>
      </c>
      <c r="CB396" s="158">
        <f t="shared" si="296"/>
        <v>0</v>
      </c>
      <c r="CC396" s="158">
        <f t="shared" si="296"/>
        <v>0</v>
      </c>
      <c r="CD396" s="158">
        <f t="shared" si="296"/>
        <v>0</v>
      </c>
      <c r="CE396" s="158">
        <f t="shared" si="296"/>
        <v>0</v>
      </c>
      <c r="CF396" s="158">
        <f t="shared" si="296"/>
        <v>0</v>
      </c>
      <c r="CG396" s="158">
        <f t="shared" si="296"/>
        <v>0</v>
      </c>
      <c r="CH396" s="158">
        <f t="shared" si="296"/>
        <v>0</v>
      </c>
      <c r="CI396" s="158">
        <f t="shared" si="296"/>
        <v>0</v>
      </c>
      <c r="CJ396" s="158">
        <f t="shared" si="296"/>
        <v>0</v>
      </c>
      <c r="CK396" s="158">
        <f t="shared" si="296"/>
        <v>0</v>
      </c>
      <c r="CL396" s="158">
        <f t="shared" si="296"/>
        <v>0</v>
      </c>
      <c r="CM396" s="158">
        <f t="shared" si="296"/>
        <v>0</v>
      </c>
      <c r="CN396" s="158">
        <f t="shared" si="296"/>
        <v>0</v>
      </c>
      <c r="CO396" s="158">
        <f t="shared" si="296"/>
        <v>0</v>
      </c>
      <c r="CP396" s="158">
        <f t="shared" si="296"/>
        <v>0</v>
      </c>
      <c r="CQ396" s="79" t="s">
        <v>16679</v>
      </c>
    </row>
    <row r="397" spans="1:95" ht="15" customHeight="1" outlineLevel="1" x14ac:dyDescent="0.35">
      <c r="A397" s="158"/>
      <c r="B397" s="158" t="s">
        <v>16674</v>
      </c>
      <c r="C397" s="158"/>
      <c r="D397" s="158">
        <f t="shared" ref="D397:AI397" si="297">NO2_emissions_other_TOTAL_change*-(NO2_total_secondary_PM2.5_impacts_central)</f>
        <v>0</v>
      </c>
      <c r="E397" s="158">
        <f t="shared" si="297"/>
        <v>0</v>
      </c>
      <c r="F397" s="158">
        <f t="shared" si="297"/>
        <v>0</v>
      </c>
      <c r="G397" s="158">
        <f t="shared" si="297"/>
        <v>0</v>
      </c>
      <c r="H397" s="158">
        <f t="shared" si="297"/>
        <v>0</v>
      </c>
      <c r="I397" s="158">
        <f t="shared" si="297"/>
        <v>0</v>
      </c>
      <c r="J397" s="158">
        <f t="shared" si="297"/>
        <v>0</v>
      </c>
      <c r="K397" s="158">
        <f t="shared" si="297"/>
        <v>0</v>
      </c>
      <c r="L397" s="158">
        <f t="shared" si="297"/>
        <v>0</v>
      </c>
      <c r="M397" s="158">
        <f t="shared" si="297"/>
        <v>0</v>
      </c>
      <c r="N397" s="158">
        <f t="shared" si="297"/>
        <v>0</v>
      </c>
      <c r="O397" s="158">
        <f t="shared" si="297"/>
        <v>0</v>
      </c>
      <c r="P397" s="158">
        <f t="shared" si="297"/>
        <v>0</v>
      </c>
      <c r="Q397" s="158">
        <f t="shared" si="297"/>
        <v>0</v>
      </c>
      <c r="R397" s="158">
        <f t="shared" si="297"/>
        <v>0</v>
      </c>
      <c r="S397" s="158">
        <f t="shared" si="297"/>
        <v>0</v>
      </c>
      <c r="T397" s="158">
        <f t="shared" si="297"/>
        <v>0</v>
      </c>
      <c r="U397" s="158">
        <f t="shared" si="297"/>
        <v>0</v>
      </c>
      <c r="V397" s="158">
        <f t="shared" si="297"/>
        <v>0</v>
      </c>
      <c r="W397" s="158">
        <f t="shared" si="297"/>
        <v>0</v>
      </c>
      <c r="X397" s="158">
        <f t="shared" si="297"/>
        <v>0</v>
      </c>
      <c r="Y397" s="158">
        <f t="shared" si="297"/>
        <v>0</v>
      </c>
      <c r="Z397" s="158">
        <f t="shared" si="297"/>
        <v>0</v>
      </c>
      <c r="AA397" s="158">
        <f t="shared" si="297"/>
        <v>0</v>
      </c>
      <c r="AB397" s="158">
        <f t="shared" si="297"/>
        <v>0</v>
      </c>
      <c r="AC397" s="158">
        <f t="shared" si="297"/>
        <v>0</v>
      </c>
      <c r="AD397" s="158">
        <f t="shared" si="297"/>
        <v>0</v>
      </c>
      <c r="AE397" s="158">
        <f t="shared" si="297"/>
        <v>0</v>
      </c>
      <c r="AF397" s="158">
        <f t="shared" si="297"/>
        <v>0</v>
      </c>
      <c r="AG397" s="158">
        <f t="shared" si="297"/>
        <v>0</v>
      </c>
      <c r="AH397" s="158">
        <f t="shared" si="297"/>
        <v>0</v>
      </c>
      <c r="AI397" s="158">
        <f t="shared" si="297"/>
        <v>0</v>
      </c>
      <c r="AJ397" s="158">
        <f t="shared" ref="AJ397:BO397" si="298">NO2_emissions_other_TOTAL_change*-(NO2_total_secondary_PM2.5_impacts_central)</f>
        <v>0</v>
      </c>
      <c r="AK397" s="158">
        <f t="shared" si="298"/>
        <v>0</v>
      </c>
      <c r="AL397" s="158">
        <f t="shared" si="298"/>
        <v>0</v>
      </c>
      <c r="AM397" s="158">
        <f t="shared" si="298"/>
        <v>0</v>
      </c>
      <c r="AN397" s="158">
        <f t="shared" si="298"/>
        <v>0</v>
      </c>
      <c r="AO397" s="158">
        <f t="shared" si="298"/>
        <v>0</v>
      </c>
      <c r="AP397" s="158">
        <f t="shared" si="298"/>
        <v>0</v>
      </c>
      <c r="AQ397" s="158">
        <f t="shared" si="298"/>
        <v>0</v>
      </c>
      <c r="AR397" s="158">
        <f t="shared" si="298"/>
        <v>0</v>
      </c>
      <c r="AS397" s="158">
        <f t="shared" si="298"/>
        <v>0</v>
      </c>
      <c r="AT397" s="158">
        <f t="shared" si="298"/>
        <v>0</v>
      </c>
      <c r="AU397" s="158">
        <f t="shared" si="298"/>
        <v>0</v>
      </c>
      <c r="AV397" s="158">
        <f t="shared" si="298"/>
        <v>0</v>
      </c>
      <c r="AW397" s="158">
        <f t="shared" si="298"/>
        <v>0</v>
      </c>
      <c r="AX397" s="158">
        <f t="shared" si="298"/>
        <v>0</v>
      </c>
      <c r="AY397" s="158">
        <f t="shared" si="298"/>
        <v>0</v>
      </c>
      <c r="AZ397" s="158">
        <f t="shared" si="298"/>
        <v>0</v>
      </c>
      <c r="BA397" s="158">
        <f t="shared" si="298"/>
        <v>0</v>
      </c>
      <c r="BB397" s="158">
        <f t="shared" si="298"/>
        <v>0</v>
      </c>
      <c r="BC397" s="158">
        <f t="shared" si="298"/>
        <v>0</v>
      </c>
      <c r="BD397" s="158">
        <f t="shared" si="298"/>
        <v>0</v>
      </c>
      <c r="BE397" s="158">
        <f t="shared" si="298"/>
        <v>0</v>
      </c>
      <c r="BF397" s="158">
        <f t="shared" si="298"/>
        <v>0</v>
      </c>
      <c r="BG397" s="158">
        <f t="shared" si="298"/>
        <v>0</v>
      </c>
      <c r="BH397" s="158">
        <f t="shared" si="298"/>
        <v>0</v>
      </c>
      <c r="BI397" s="158">
        <f t="shared" si="298"/>
        <v>0</v>
      </c>
      <c r="BJ397" s="158">
        <f t="shared" si="298"/>
        <v>0</v>
      </c>
      <c r="BK397" s="158">
        <f t="shared" si="298"/>
        <v>0</v>
      </c>
      <c r="BL397" s="158">
        <f t="shared" si="298"/>
        <v>0</v>
      </c>
      <c r="BM397" s="158">
        <f t="shared" si="298"/>
        <v>0</v>
      </c>
      <c r="BN397" s="158">
        <f t="shared" si="298"/>
        <v>0</v>
      </c>
      <c r="BO397" s="158">
        <f t="shared" si="298"/>
        <v>0</v>
      </c>
      <c r="BP397" s="158">
        <f t="shared" ref="BP397:CP397" si="299">NO2_emissions_other_TOTAL_change*-(NO2_total_secondary_PM2.5_impacts_central)</f>
        <v>0</v>
      </c>
      <c r="BQ397" s="158">
        <f t="shared" si="299"/>
        <v>0</v>
      </c>
      <c r="BR397" s="158">
        <f t="shared" si="299"/>
        <v>0</v>
      </c>
      <c r="BS397" s="158">
        <f t="shared" si="299"/>
        <v>0</v>
      </c>
      <c r="BT397" s="158">
        <f t="shared" si="299"/>
        <v>0</v>
      </c>
      <c r="BU397" s="158">
        <f t="shared" si="299"/>
        <v>0</v>
      </c>
      <c r="BV397" s="158">
        <f t="shared" si="299"/>
        <v>0</v>
      </c>
      <c r="BW397" s="158">
        <f t="shared" si="299"/>
        <v>0</v>
      </c>
      <c r="BX397" s="158">
        <f t="shared" si="299"/>
        <v>0</v>
      </c>
      <c r="BY397" s="158">
        <f t="shared" si="299"/>
        <v>0</v>
      </c>
      <c r="BZ397" s="158">
        <f t="shared" si="299"/>
        <v>0</v>
      </c>
      <c r="CA397" s="158">
        <f t="shared" si="299"/>
        <v>0</v>
      </c>
      <c r="CB397" s="158">
        <f t="shared" si="299"/>
        <v>0</v>
      </c>
      <c r="CC397" s="158">
        <f t="shared" si="299"/>
        <v>0</v>
      </c>
      <c r="CD397" s="158">
        <f t="shared" si="299"/>
        <v>0</v>
      </c>
      <c r="CE397" s="158">
        <f t="shared" si="299"/>
        <v>0</v>
      </c>
      <c r="CF397" s="158">
        <f t="shared" si="299"/>
        <v>0</v>
      </c>
      <c r="CG397" s="158">
        <f t="shared" si="299"/>
        <v>0</v>
      </c>
      <c r="CH397" s="158">
        <f t="shared" si="299"/>
        <v>0</v>
      </c>
      <c r="CI397" s="158">
        <f t="shared" si="299"/>
        <v>0</v>
      </c>
      <c r="CJ397" s="158">
        <f t="shared" si="299"/>
        <v>0</v>
      </c>
      <c r="CK397" s="158">
        <f t="shared" si="299"/>
        <v>0</v>
      </c>
      <c r="CL397" s="158">
        <f t="shared" si="299"/>
        <v>0</v>
      </c>
      <c r="CM397" s="158">
        <f t="shared" si="299"/>
        <v>0</v>
      </c>
      <c r="CN397" s="158">
        <f t="shared" si="299"/>
        <v>0</v>
      </c>
      <c r="CO397" s="158">
        <f t="shared" si="299"/>
        <v>0</v>
      </c>
      <c r="CP397" s="158">
        <f t="shared" si="299"/>
        <v>0</v>
      </c>
      <c r="CQ397" s="79" t="s">
        <v>16680</v>
      </c>
    </row>
    <row r="398" spans="1:95" ht="15" customHeight="1" outlineLevel="1" x14ac:dyDescent="0.35">
      <c r="A398" s="158"/>
      <c r="B398" s="158" t="s">
        <v>16676</v>
      </c>
      <c r="C398" s="158"/>
      <c r="D398" s="158">
        <f t="shared" ref="D398:AI398" si="300">NO2_emissions_other_TOTAL_change*-(NO2_total_secondary_PM2.5_impacts_high)</f>
        <v>0</v>
      </c>
      <c r="E398" s="158">
        <f t="shared" si="300"/>
        <v>0</v>
      </c>
      <c r="F398" s="158">
        <f t="shared" si="300"/>
        <v>0</v>
      </c>
      <c r="G398" s="158">
        <f t="shared" si="300"/>
        <v>0</v>
      </c>
      <c r="H398" s="158">
        <f t="shared" si="300"/>
        <v>0</v>
      </c>
      <c r="I398" s="158">
        <f t="shared" si="300"/>
        <v>0</v>
      </c>
      <c r="J398" s="158">
        <f t="shared" si="300"/>
        <v>0</v>
      </c>
      <c r="K398" s="158">
        <f t="shared" si="300"/>
        <v>0</v>
      </c>
      <c r="L398" s="158">
        <f t="shared" si="300"/>
        <v>0</v>
      </c>
      <c r="M398" s="158">
        <f t="shared" si="300"/>
        <v>0</v>
      </c>
      <c r="N398" s="158">
        <f t="shared" si="300"/>
        <v>0</v>
      </c>
      <c r="O398" s="158">
        <f t="shared" si="300"/>
        <v>0</v>
      </c>
      <c r="P398" s="158">
        <f t="shared" si="300"/>
        <v>0</v>
      </c>
      <c r="Q398" s="158">
        <f t="shared" si="300"/>
        <v>0</v>
      </c>
      <c r="R398" s="158">
        <f t="shared" si="300"/>
        <v>0</v>
      </c>
      <c r="S398" s="158">
        <f t="shared" si="300"/>
        <v>0</v>
      </c>
      <c r="T398" s="158">
        <f t="shared" si="300"/>
        <v>0</v>
      </c>
      <c r="U398" s="158">
        <f t="shared" si="300"/>
        <v>0</v>
      </c>
      <c r="V398" s="158">
        <f t="shared" si="300"/>
        <v>0</v>
      </c>
      <c r="W398" s="158">
        <f t="shared" si="300"/>
        <v>0</v>
      </c>
      <c r="X398" s="158">
        <f t="shared" si="300"/>
        <v>0</v>
      </c>
      <c r="Y398" s="158">
        <f t="shared" si="300"/>
        <v>0</v>
      </c>
      <c r="Z398" s="158">
        <f t="shared" si="300"/>
        <v>0</v>
      </c>
      <c r="AA398" s="158">
        <f t="shared" si="300"/>
        <v>0</v>
      </c>
      <c r="AB398" s="158">
        <f t="shared" si="300"/>
        <v>0</v>
      </c>
      <c r="AC398" s="158">
        <f t="shared" si="300"/>
        <v>0</v>
      </c>
      <c r="AD398" s="158">
        <f t="shared" si="300"/>
        <v>0</v>
      </c>
      <c r="AE398" s="158">
        <f t="shared" si="300"/>
        <v>0</v>
      </c>
      <c r="AF398" s="158">
        <f t="shared" si="300"/>
        <v>0</v>
      </c>
      <c r="AG398" s="158">
        <f t="shared" si="300"/>
        <v>0</v>
      </c>
      <c r="AH398" s="158">
        <f t="shared" si="300"/>
        <v>0</v>
      </c>
      <c r="AI398" s="158">
        <f t="shared" si="300"/>
        <v>0</v>
      </c>
      <c r="AJ398" s="158">
        <f t="shared" ref="AJ398:BO398" si="301">NO2_emissions_other_TOTAL_change*-(NO2_total_secondary_PM2.5_impacts_high)</f>
        <v>0</v>
      </c>
      <c r="AK398" s="158">
        <f t="shared" si="301"/>
        <v>0</v>
      </c>
      <c r="AL398" s="158">
        <f t="shared" si="301"/>
        <v>0</v>
      </c>
      <c r="AM398" s="158">
        <f t="shared" si="301"/>
        <v>0</v>
      </c>
      <c r="AN398" s="158">
        <f t="shared" si="301"/>
        <v>0</v>
      </c>
      <c r="AO398" s="158">
        <f t="shared" si="301"/>
        <v>0</v>
      </c>
      <c r="AP398" s="158">
        <f t="shared" si="301"/>
        <v>0</v>
      </c>
      <c r="AQ398" s="158">
        <f t="shared" si="301"/>
        <v>0</v>
      </c>
      <c r="AR398" s="158">
        <f t="shared" si="301"/>
        <v>0</v>
      </c>
      <c r="AS398" s="158">
        <f t="shared" si="301"/>
        <v>0</v>
      </c>
      <c r="AT398" s="158">
        <f t="shared" si="301"/>
        <v>0</v>
      </c>
      <c r="AU398" s="158">
        <f t="shared" si="301"/>
        <v>0</v>
      </c>
      <c r="AV398" s="158">
        <f t="shared" si="301"/>
        <v>0</v>
      </c>
      <c r="AW398" s="158">
        <f t="shared" si="301"/>
        <v>0</v>
      </c>
      <c r="AX398" s="158">
        <f t="shared" si="301"/>
        <v>0</v>
      </c>
      <c r="AY398" s="158">
        <f t="shared" si="301"/>
        <v>0</v>
      </c>
      <c r="AZ398" s="158">
        <f t="shared" si="301"/>
        <v>0</v>
      </c>
      <c r="BA398" s="158">
        <f t="shared" si="301"/>
        <v>0</v>
      </c>
      <c r="BB398" s="158">
        <f t="shared" si="301"/>
        <v>0</v>
      </c>
      <c r="BC398" s="158">
        <f t="shared" si="301"/>
        <v>0</v>
      </c>
      <c r="BD398" s="158">
        <f t="shared" si="301"/>
        <v>0</v>
      </c>
      <c r="BE398" s="158">
        <f t="shared" si="301"/>
        <v>0</v>
      </c>
      <c r="BF398" s="158">
        <f t="shared" si="301"/>
        <v>0</v>
      </c>
      <c r="BG398" s="158">
        <f t="shared" si="301"/>
        <v>0</v>
      </c>
      <c r="BH398" s="158">
        <f t="shared" si="301"/>
        <v>0</v>
      </c>
      <c r="BI398" s="158">
        <f t="shared" si="301"/>
        <v>0</v>
      </c>
      <c r="BJ398" s="158">
        <f t="shared" si="301"/>
        <v>0</v>
      </c>
      <c r="BK398" s="158">
        <f t="shared" si="301"/>
        <v>0</v>
      </c>
      <c r="BL398" s="158">
        <f t="shared" si="301"/>
        <v>0</v>
      </c>
      <c r="BM398" s="158">
        <f t="shared" si="301"/>
        <v>0</v>
      </c>
      <c r="BN398" s="158">
        <f t="shared" si="301"/>
        <v>0</v>
      </c>
      <c r="BO398" s="158">
        <f t="shared" si="301"/>
        <v>0</v>
      </c>
      <c r="BP398" s="158">
        <f t="shared" ref="BP398:CP398" si="302">NO2_emissions_other_TOTAL_change*-(NO2_total_secondary_PM2.5_impacts_high)</f>
        <v>0</v>
      </c>
      <c r="BQ398" s="158">
        <f t="shared" si="302"/>
        <v>0</v>
      </c>
      <c r="BR398" s="158">
        <f t="shared" si="302"/>
        <v>0</v>
      </c>
      <c r="BS398" s="158">
        <f t="shared" si="302"/>
        <v>0</v>
      </c>
      <c r="BT398" s="158">
        <f t="shared" si="302"/>
        <v>0</v>
      </c>
      <c r="BU398" s="158">
        <f t="shared" si="302"/>
        <v>0</v>
      </c>
      <c r="BV398" s="158">
        <f t="shared" si="302"/>
        <v>0</v>
      </c>
      <c r="BW398" s="158">
        <f t="shared" si="302"/>
        <v>0</v>
      </c>
      <c r="BX398" s="158">
        <f t="shared" si="302"/>
        <v>0</v>
      </c>
      <c r="BY398" s="158">
        <f t="shared" si="302"/>
        <v>0</v>
      </c>
      <c r="BZ398" s="158">
        <f t="shared" si="302"/>
        <v>0</v>
      </c>
      <c r="CA398" s="158">
        <f t="shared" si="302"/>
        <v>0</v>
      </c>
      <c r="CB398" s="158">
        <f t="shared" si="302"/>
        <v>0</v>
      </c>
      <c r="CC398" s="158">
        <f t="shared" si="302"/>
        <v>0</v>
      </c>
      <c r="CD398" s="158">
        <f t="shared" si="302"/>
        <v>0</v>
      </c>
      <c r="CE398" s="158">
        <f t="shared" si="302"/>
        <v>0</v>
      </c>
      <c r="CF398" s="158">
        <f t="shared" si="302"/>
        <v>0</v>
      </c>
      <c r="CG398" s="158">
        <f t="shared" si="302"/>
        <v>0</v>
      </c>
      <c r="CH398" s="158">
        <f t="shared" si="302"/>
        <v>0</v>
      </c>
      <c r="CI398" s="158">
        <f t="shared" si="302"/>
        <v>0</v>
      </c>
      <c r="CJ398" s="158">
        <f t="shared" si="302"/>
        <v>0</v>
      </c>
      <c r="CK398" s="158">
        <f t="shared" si="302"/>
        <v>0</v>
      </c>
      <c r="CL398" s="158">
        <f t="shared" si="302"/>
        <v>0</v>
      </c>
      <c r="CM398" s="158">
        <f t="shared" si="302"/>
        <v>0</v>
      </c>
      <c r="CN398" s="158">
        <f t="shared" si="302"/>
        <v>0</v>
      </c>
      <c r="CO398" s="158">
        <f t="shared" si="302"/>
        <v>0</v>
      </c>
      <c r="CP398" s="158">
        <f t="shared" si="302"/>
        <v>0</v>
      </c>
      <c r="CQ398" s="79" t="s">
        <v>16681</v>
      </c>
    </row>
    <row r="399" spans="1:95" ht="10.4" customHeight="1" outlineLevel="1" x14ac:dyDescent="0.3">
      <c r="A399" s="158"/>
      <c r="B399" s="158"/>
      <c r="C399" s="158"/>
      <c r="D399" s="158"/>
      <c r="E399" s="158"/>
      <c r="F399" s="158"/>
      <c r="G399" s="158"/>
      <c r="H399" s="158"/>
      <c r="I399" s="158"/>
      <c r="J399" s="158"/>
      <c r="K399" s="158"/>
      <c r="L399" s="158"/>
      <c r="M399" s="158"/>
      <c r="N399" s="158"/>
      <c r="O399" s="158"/>
      <c r="P399" s="158"/>
      <c r="Q399" s="158"/>
      <c r="R399" s="158"/>
      <c r="S399" s="158"/>
      <c r="T399" s="158"/>
      <c r="U399" s="158"/>
      <c r="V399" s="158"/>
      <c r="W399" s="158"/>
      <c r="X399" s="158"/>
      <c r="Y399" s="158"/>
      <c r="Z399" s="158"/>
      <c r="AA399" s="158"/>
      <c r="AB399" s="158"/>
      <c r="AC399" s="158"/>
      <c r="AD399" s="158"/>
      <c r="AE399" s="158"/>
      <c r="AF399" s="158"/>
      <c r="AG399" s="158"/>
      <c r="AH399" s="158"/>
      <c r="AI399" s="158"/>
      <c r="AJ399" s="158"/>
      <c r="AK399" s="158"/>
      <c r="AL399" s="158"/>
      <c r="AM399" s="158"/>
      <c r="AN399" s="158"/>
      <c r="AO399" s="158"/>
      <c r="AP399" s="158"/>
      <c r="AQ399" s="158"/>
      <c r="AR399" s="158"/>
      <c r="AS399" s="158"/>
      <c r="AT399" s="158"/>
      <c r="AU399" s="158"/>
      <c r="AV399" s="158"/>
      <c r="AW399" s="158"/>
      <c r="AX399" s="158"/>
      <c r="AY399" s="158"/>
      <c r="AZ399" s="158"/>
      <c r="BA399" s="158"/>
      <c r="BB399" s="158"/>
      <c r="BC399" s="158"/>
      <c r="BD399" s="158"/>
      <c r="BE399" s="158"/>
      <c r="BF399" s="158"/>
      <c r="BG399" s="158"/>
      <c r="BH399" s="158"/>
      <c r="BI399" s="158"/>
      <c r="BJ399" s="158"/>
      <c r="BK399" s="158"/>
      <c r="BL399" s="158"/>
      <c r="BM399" s="158"/>
      <c r="BN399" s="158"/>
      <c r="BO399" s="158"/>
      <c r="BP399" s="158"/>
      <c r="BQ399" s="158"/>
      <c r="BR399" s="158"/>
      <c r="BS399" s="158"/>
      <c r="BT399" s="158"/>
      <c r="BU399" s="158"/>
      <c r="BV399" s="158"/>
      <c r="BW399" s="158"/>
      <c r="BX399" s="158"/>
      <c r="BY399" s="158"/>
      <c r="BZ399" s="158"/>
      <c r="CA399" s="158"/>
      <c r="CB399" s="158"/>
      <c r="CC399" s="158"/>
      <c r="CD399" s="158"/>
      <c r="CE399" s="158"/>
      <c r="CF399" s="158"/>
      <c r="CG399" s="158"/>
      <c r="CH399" s="158"/>
      <c r="CI399" s="158"/>
      <c r="CJ399" s="158"/>
      <c r="CK399" s="158"/>
      <c r="CL399" s="158"/>
      <c r="CM399" s="158"/>
      <c r="CN399" s="158"/>
      <c r="CO399" s="158"/>
      <c r="CP399" s="158"/>
      <c r="CQ399" s="158"/>
    </row>
    <row r="400" spans="1:95" ht="15" customHeight="1" outlineLevel="1" x14ac:dyDescent="0.35">
      <c r="A400" s="82"/>
      <c r="B400" s="82" t="s">
        <v>16682</v>
      </c>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c r="AJ400" s="82"/>
      <c r="AK400" s="82"/>
      <c r="AL400" s="82"/>
      <c r="AM400" s="82"/>
      <c r="AN400" s="82"/>
      <c r="AO400" s="82"/>
      <c r="AP400" s="82"/>
      <c r="AQ400" s="82"/>
      <c r="AR400" s="82"/>
      <c r="AS400" s="82"/>
      <c r="AT400" s="82"/>
      <c r="AU400" s="82"/>
      <c r="AV400" s="82"/>
      <c r="AW400" s="82"/>
      <c r="AX400" s="82"/>
      <c r="AY400" s="82"/>
      <c r="AZ400" s="82"/>
      <c r="BA400" s="82"/>
      <c r="BB400" s="82"/>
      <c r="BC400" s="82"/>
      <c r="BD400" s="82"/>
      <c r="BE400" s="82"/>
      <c r="BF400" s="82"/>
      <c r="BG400" s="82"/>
      <c r="BH400" s="82"/>
      <c r="BI400" s="82"/>
      <c r="BJ400" s="82"/>
      <c r="BK400" s="82"/>
      <c r="BL400" s="82"/>
      <c r="BM400" s="82"/>
      <c r="BN400" s="82"/>
      <c r="BO400" s="82"/>
      <c r="BP400" s="82"/>
      <c r="BQ400" s="82"/>
      <c r="BR400" s="82"/>
      <c r="BS400" s="82"/>
      <c r="BT400" s="82"/>
      <c r="BU400" s="82"/>
      <c r="BV400" s="82"/>
      <c r="BW400" s="82"/>
      <c r="BX400" s="82"/>
      <c r="BY400" s="82"/>
      <c r="BZ400" s="82"/>
      <c r="CA400" s="82"/>
      <c r="CB400" s="82"/>
      <c r="CC400" s="82"/>
      <c r="CD400" s="82"/>
      <c r="CE400" s="82"/>
      <c r="CF400" s="82"/>
      <c r="CG400" s="82"/>
      <c r="CH400" s="82"/>
      <c r="CI400" s="82"/>
      <c r="CJ400" s="82"/>
      <c r="CK400" s="82"/>
      <c r="CL400" s="82"/>
      <c r="CM400" s="82"/>
      <c r="CN400" s="82"/>
      <c r="CO400" s="82"/>
      <c r="CP400" s="82"/>
      <c r="CQ400" s="82"/>
    </row>
    <row r="401" spans="1:95" ht="15" customHeight="1" outlineLevel="1" x14ac:dyDescent="0.35">
      <c r="A401" s="158"/>
      <c r="B401" s="79" t="s">
        <v>16671</v>
      </c>
      <c r="C401" s="158"/>
      <c r="D401" s="158"/>
      <c r="E401" s="158"/>
      <c r="F401" s="158"/>
      <c r="G401" s="158"/>
      <c r="H401" s="158"/>
      <c r="I401" s="158"/>
      <c r="J401" s="158"/>
      <c r="K401" s="158"/>
      <c r="L401" s="158"/>
      <c r="M401" s="158"/>
      <c r="N401" s="158"/>
      <c r="O401" s="158"/>
      <c r="P401" s="158"/>
      <c r="Q401" s="158"/>
      <c r="R401" s="158"/>
      <c r="S401" s="158"/>
      <c r="T401" s="158"/>
      <c r="U401" s="158"/>
      <c r="V401" s="158"/>
      <c r="W401" s="158"/>
      <c r="X401" s="158"/>
      <c r="Y401" s="158"/>
      <c r="Z401" s="158"/>
      <c r="AA401" s="158"/>
      <c r="AB401" s="158"/>
      <c r="AC401" s="158"/>
      <c r="AD401" s="158"/>
      <c r="AE401" s="158"/>
      <c r="AF401" s="158"/>
      <c r="AG401" s="158"/>
      <c r="AH401" s="158"/>
      <c r="AI401" s="158"/>
      <c r="AJ401" s="158"/>
      <c r="AK401" s="158"/>
      <c r="AL401" s="158"/>
      <c r="AM401" s="158"/>
      <c r="AN401" s="158"/>
      <c r="AO401" s="158"/>
      <c r="AP401" s="158"/>
      <c r="AQ401" s="158"/>
      <c r="AR401" s="158"/>
      <c r="AS401" s="158"/>
      <c r="AT401" s="158"/>
      <c r="AU401" s="158"/>
      <c r="AV401" s="158"/>
      <c r="AW401" s="158"/>
      <c r="AX401" s="158"/>
      <c r="AY401" s="158"/>
      <c r="AZ401" s="158"/>
      <c r="BA401" s="158"/>
      <c r="BB401" s="158"/>
      <c r="BC401" s="158"/>
      <c r="BD401" s="158"/>
      <c r="BE401" s="158"/>
      <c r="BF401" s="158"/>
      <c r="BG401" s="158"/>
      <c r="BH401" s="158"/>
      <c r="BI401" s="158"/>
      <c r="BJ401" s="158"/>
      <c r="BK401" s="158"/>
      <c r="BL401" s="158"/>
      <c r="BM401" s="158"/>
      <c r="BN401" s="158"/>
      <c r="BO401" s="158"/>
      <c r="BP401" s="158"/>
      <c r="BQ401" s="158"/>
      <c r="BR401" s="158"/>
      <c r="BS401" s="158"/>
      <c r="BT401" s="158"/>
      <c r="BU401" s="158"/>
      <c r="BV401" s="158"/>
      <c r="BW401" s="158"/>
      <c r="BX401" s="158"/>
      <c r="BY401" s="158"/>
      <c r="BZ401" s="158"/>
      <c r="CA401" s="158"/>
      <c r="CB401" s="158"/>
      <c r="CC401" s="158"/>
      <c r="CD401" s="158"/>
      <c r="CE401" s="158"/>
      <c r="CF401" s="158"/>
      <c r="CG401" s="158"/>
      <c r="CH401" s="158"/>
      <c r="CI401" s="158"/>
      <c r="CJ401" s="158"/>
      <c r="CK401" s="158"/>
      <c r="CL401" s="158"/>
      <c r="CM401" s="158"/>
      <c r="CN401" s="158"/>
      <c r="CO401" s="158"/>
      <c r="CP401" s="158"/>
      <c r="CQ401" s="158"/>
    </row>
    <row r="402" spans="1:95" ht="15" customHeight="1" outlineLevel="1" x14ac:dyDescent="0.35">
      <c r="A402" s="158"/>
      <c r="B402" s="158" t="s">
        <v>16672</v>
      </c>
      <c r="C402" s="158"/>
      <c r="D402" s="158">
        <f t="shared" ref="D402:AI402" si="303">NO2_emissions_other_TOTAL_change*-(NO2_total_other_impacts_low)</f>
        <v>0</v>
      </c>
      <c r="E402" s="158">
        <f t="shared" si="303"/>
        <v>0</v>
      </c>
      <c r="F402" s="158">
        <f t="shared" si="303"/>
        <v>0</v>
      </c>
      <c r="G402" s="158">
        <f t="shared" si="303"/>
        <v>0</v>
      </c>
      <c r="H402" s="158">
        <f t="shared" si="303"/>
        <v>0</v>
      </c>
      <c r="I402" s="158">
        <f t="shared" si="303"/>
        <v>0</v>
      </c>
      <c r="J402" s="158">
        <f t="shared" si="303"/>
        <v>0</v>
      </c>
      <c r="K402" s="158">
        <f t="shared" si="303"/>
        <v>0</v>
      </c>
      <c r="L402" s="158">
        <f t="shared" si="303"/>
        <v>0</v>
      </c>
      <c r="M402" s="158">
        <f t="shared" si="303"/>
        <v>0</v>
      </c>
      <c r="N402" s="158">
        <f t="shared" si="303"/>
        <v>0</v>
      </c>
      <c r="O402" s="158">
        <f t="shared" si="303"/>
        <v>0</v>
      </c>
      <c r="P402" s="158">
        <f t="shared" si="303"/>
        <v>0</v>
      </c>
      <c r="Q402" s="158">
        <f t="shared" si="303"/>
        <v>0</v>
      </c>
      <c r="R402" s="158">
        <f t="shared" si="303"/>
        <v>0</v>
      </c>
      <c r="S402" s="158">
        <f t="shared" si="303"/>
        <v>0</v>
      </c>
      <c r="T402" s="158">
        <f t="shared" si="303"/>
        <v>0</v>
      </c>
      <c r="U402" s="158">
        <f t="shared" si="303"/>
        <v>0</v>
      </c>
      <c r="V402" s="158">
        <f t="shared" si="303"/>
        <v>0</v>
      </c>
      <c r="W402" s="158">
        <f t="shared" si="303"/>
        <v>0</v>
      </c>
      <c r="X402" s="158">
        <f t="shared" si="303"/>
        <v>0</v>
      </c>
      <c r="Y402" s="158">
        <f t="shared" si="303"/>
        <v>0</v>
      </c>
      <c r="Z402" s="158">
        <f t="shared" si="303"/>
        <v>0</v>
      </c>
      <c r="AA402" s="158">
        <f t="shared" si="303"/>
        <v>0</v>
      </c>
      <c r="AB402" s="158">
        <f t="shared" si="303"/>
        <v>0</v>
      </c>
      <c r="AC402" s="158">
        <f t="shared" si="303"/>
        <v>0</v>
      </c>
      <c r="AD402" s="158">
        <f t="shared" si="303"/>
        <v>0</v>
      </c>
      <c r="AE402" s="158">
        <f t="shared" si="303"/>
        <v>0</v>
      </c>
      <c r="AF402" s="158">
        <f t="shared" si="303"/>
        <v>0</v>
      </c>
      <c r="AG402" s="158">
        <f t="shared" si="303"/>
        <v>0</v>
      </c>
      <c r="AH402" s="158">
        <f t="shared" si="303"/>
        <v>0</v>
      </c>
      <c r="AI402" s="158">
        <f t="shared" si="303"/>
        <v>0</v>
      </c>
      <c r="AJ402" s="158">
        <f t="shared" ref="AJ402:BO402" si="304">NO2_emissions_other_TOTAL_change*-(NO2_total_other_impacts_low)</f>
        <v>0</v>
      </c>
      <c r="AK402" s="158">
        <f t="shared" si="304"/>
        <v>0</v>
      </c>
      <c r="AL402" s="158">
        <f t="shared" si="304"/>
        <v>0</v>
      </c>
      <c r="AM402" s="158">
        <f t="shared" si="304"/>
        <v>0</v>
      </c>
      <c r="AN402" s="158">
        <f t="shared" si="304"/>
        <v>0</v>
      </c>
      <c r="AO402" s="158">
        <f t="shared" si="304"/>
        <v>0</v>
      </c>
      <c r="AP402" s="158">
        <f t="shared" si="304"/>
        <v>0</v>
      </c>
      <c r="AQ402" s="158">
        <f t="shared" si="304"/>
        <v>0</v>
      </c>
      <c r="AR402" s="158">
        <f t="shared" si="304"/>
        <v>0</v>
      </c>
      <c r="AS402" s="158">
        <f t="shared" si="304"/>
        <v>0</v>
      </c>
      <c r="AT402" s="158">
        <f t="shared" si="304"/>
        <v>0</v>
      </c>
      <c r="AU402" s="158">
        <f t="shared" si="304"/>
        <v>0</v>
      </c>
      <c r="AV402" s="158">
        <f t="shared" si="304"/>
        <v>0</v>
      </c>
      <c r="AW402" s="158">
        <f t="shared" si="304"/>
        <v>0</v>
      </c>
      <c r="AX402" s="158">
        <f t="shared" si="304"/>
        <v>0</v>
      </c>
      <c r="AY402" s="158">
        <f t="shared" si="304"/>
        <v>0</v>
      </c>
      <c r="AZ402" s="158">
        <f t="shared" si="304"/>
        <v>0</v>
      </c>
      <c r="BA402" s="158">
        <f t="shared" si="304"/>
        <v>0</v>
      </c>
      <c r="BB402" s="158">
        <f t="shared" si="304"/>
        <v>0</v>
      </c>
      <c r="BC402" s="158">
        <f t="shared" si="304"/>
        <v>0</v>
      </c>
      <c r="BD402" s="158">
        <f t="shared" si="304"/>
        <v>0</v>
      </c>
      <c r="BE402" s="158">
        <f t="shared" si="304"/>
        <v>0</v>
      </c>
      <c r="BF402" s="158">
        <f t="shared" si="304"/>
        <v>0</v>
      </c>
      <c r="BG402" s="158">
        <f t="shared" si="304"/>
        <v>0</v>
      </c>
      <c r="BH402" s="158">
        <f t="shared" si="304"/>
        <v>0</v>
      </c>
      <c r="BI402" s="158">
        <f t="shared" si="304"/>
        <v>0</v>
      </c>
      <c r="BJ402" s="158">
        <f t="shared" si="304"/>
        <v>0</v>
      </c>
      <c r="BK402" s="158">
        <f t="shared" si="304"/>
        <v>0</v>
      </c>
      <c r="BL402" s="158">
        <f t="shared" si="304"/>
        <v>0</v>
      </c>
      <c r="BM402" s="158">
        <f t="shared" si="304"/>
        <v>0</v>
      </c>
      <c r="BN402" s="158">
        <f t="shared" si="304"/>
        <v>0</v>
      </c>
      <c r="BO402" s="158">
        <f t="shared" si="304"/>
        <v>0</v>
      </c>
      <c r="BP402" s="158">
        <f t="shared" ref="BP402:CP402" si="305">NO2_emissions_other_TOTAL_change*-(NO2_total_other_impacts_low)</f>
        <v>0</v>
      </c>
      <c r="BQ402" s="158">
        <f t="shared" si="305"/>
        <v>0</v>
      </c>
      <c r="BR402" s="158">
        <f t="shared" si="305"/>
        <v>0</v>
      </c>
      <c r="BS402" s="158">
        <f t="shared" si="305"/>
        <v>0</v>
      </c>
      <c r="BT402" s="158">
        <f t="shared" si="305"/>
        <v>0</v>
      </c>
      <c r="BU402" s="158">
        <f t="shared" si="305"/>
        <v>0</v>
      </c>
      <c r="BV402" s="158">
        <f t="shared" si="305"/>
        <v>0</v>
      </c>
      <c r="BW402" s="158">
        <f t="shared" si="305"/>
        <v>0</v>
      </c>
      <c r="BX402" s="158">
        <f t="shared" si="305"/>
        <v>0</v>
      </c>
      <c r="BY402" s="158">
        <f t="shared" si="305"/>
        <v>0</v>
      </c>
      <c r="BZ402" s="158">
        <f t="shared" si="305"/>
        <v>0</v>
      </c>
      <c r="CA402" s="158">
        <f t="shared" si="305"/>
        <v>0</v>
      </c>
      <c r="CB402" s="158">
        <f t="shared" si="305"/>
        <v>0</v>
      </c>
      <c r="CC402" s="158">
        <f t="shared" si="305"/>
        <v>0</v>
      </c>
      <c r="CD402" s="158">
        <f t="shared" si="305"/>
        <v>0</v>
      </c>
      <c r="CE402" s="158">
        <f t="shared" si="305"/>
        <v>0</v>
      </c>
      <c r="CF402" s="158">
        <f t="shared" si="305"/>
        <v>0</v>
      </c>
      <c r="CG402" s="158">
        <f t="shared" si="305"/>
        <v>0</v>
      </c>
      <c r="CH402" s="158">
        <f t="shared" si="305"/>
        <v>0</v>
      </c>
      <c r="CI402" s="158">
        <f t="shared" si="305"/>
        <v>0</v>
      </c>
      <c r="CJ402" s="158">
        <f t="shared" si="305"/>
        <v>0</v>
      </c>
      <c r="CK402" s="158">
        <f t="shared" si="305"/>
        <v>0</v>
      </c>
      <c r="CL402" s="158">
        <f t="shared" si="305"/>
        <v>0</v>
      </c>
      <c r="CM402" s="158">
        <f t="shared" si="305"/>
        <v>0</v>
      </c>
      <c r="CN402" s="158">
        <f t="shared" si="305"/>
        <v>0</v>
      </c>
      <c r="CO402" s="158">
        <f t="shared" si="305"/>
        <v>0</v>
      </c>
      <c r="CP402" s="158">
        <f t="shared" si="305"/>
        <v>0</v>
      </c>
      <c r="CQ402" s="79" t="s">
        <v>16683</v>
      </c>
    </row>
    <row r="403" spans="1:95" ht="15" customHeight="1" outlineLevel="1" x14ac:dyDescent="0.35">
      <c r="A403" s="158"/>
      <c r="B403" s="158" t="s">
        <v>16674</v>
      </c>
      <c r="C403" s="158"/>
      <c r="D403" s="158">
        <f t="shared" ref="D403:AI403" si="306">NO2_emissions_other_TOTAL_change*-(NO2_total_other_impacts_central)</f>
        <v>0</v>
      </c>
      <c r="E403" s="158">
        <f t="shared" si="306"/>
        <v>0</v>
      </c>
      <c r="F403" s="158">
        <f t="shared" si="306"/>
        <v>0</v>
      </c>
      <c r="G403" s="158">
        <f t="shared" si="306"/>
        <v>0</v>
      </c>
      <c r="H403" s="158">
        <f t="shared" si="306"/>
        <v>0</v>
      </c>
      <c r="I403" s="158">
        <f t="shared" si="306"/>
        <v>0</v>
      </c>
      <c r="J403" s="158">
        <f t="shared" si="306"/>
        <v>0</v>
      </c>
      <c r="K403" s="158">
        <f t="shared" si="306"/>
        <v>0</v>
      </c>
      <c r="L403" s="158">
        <f t="shared" si="306"/>
        <v>0</v>
      </c>
      <c r="M403" s="158">
        <f t="shared" si="306"/>
        <v>0</v>
      </c>
      <c r="N403" s="158">
        <f t="shared" si="306"/>
        <v>0</v>
      </c>
      <c r="O403" s="158">
        <f t="shared" si="306"/>
        <v>0</v>
      </c>
      <c r="P403" s="158">
        <f t="shared" si="306"/>
        <v>0</v>
      </c>
      <c r="Q403" s="158">
        <f t="shared" si="306"/>
        <v>0</v>
      </c>
      <c r="R403" s="158">
        <f t="shared" si="306"/>
        <v>0</v>
      </c>
      <c r="S403" s="158">
        <f t="shared" si="306"/>
        <v>0</v>
      </c>
      <c r="T403" s="158">
        <f t="shared" si="306"/>
        <v>0</v>
      </c>
      <c r="U403" s="158">
        <f t="shared" si="306"/>
        <v>0</v>
      </c>
      <c r="V403" s="158">
        <f t="shared" si="306"/>
        <v>0</v>
      </c>
      <c r="W403" s="158">
        <f t="shared" si="306"/>
        <v>0</v>
      </c>
      <c r="X403" s="158">
        <f t="shared" si="306"/>
        <v>0</v>
      </c>
      <c r="Y403" s="158">
        <f t="shared" si="306"/>
        <v>0</v>
      </c>
      <c r="Z403" s="158">
        <f t="shared" si="306"/>
        <v>0</v>
      </c>
      <c r="AA403" s="158">
        <f t="shared" si="306"/>
        <v>0</v>
      </c>
      <c r="AB403" s="158">
        <f t="shared" si="306"/>
        <v>0</v>
      </c>
      <c r="AC403" s="158">
        <f t="shared" si="306"/>
        <v>0</v>
      </c>
      <c r="AD403" s="158">
        <f t="shared" si="306"/>
        <v>0</v>
      </c>
      <c r="AE403" s="158">
        <f t="shared" si="306"/>
        <v>0</v>
      </c>
      <c r="AF403" s="158">
        <f t="shared" si="306"/>
        <v>0</v>
      </c>
      <c r="AG403" s="158">
        <f t="shared" si="306"/>
        <v>0</v>
      </c>
      <c r="AH403" s="158">
        <f t="shared" si="306"/>
        <v>0</v>
      </c>
      <c r="AI403" s="158">
        <f t="shared" si="306"/>
        <v>0</v>
      </c>
      <c r="AJ403" s="158">
        <f t="shared" ref="AJ403:BO403" si="307">NO2_emissions_other_TOTAL_change*-(NO2_total_other_impacts_central)</f>
        <v>0</v>
      </c>
      <c r="AK403" s="158">
        <f t="shared" si="307"/>
        <v>0</v>
      </c>
      <c r="AL403" s="158">
        <f t="shared" si="307"/>
        <v>0</v>
      </c>
      <c r="AM403" s="158">
        <f t="shared" si="307"/>
        <v>0</v>
      </c>
      <c r="AN403" s="158">
        <f t="shared" si="307"/>
        <v>0</v>
      </c>
      <c r="AO403" s="158">
        <f t="shared" si="307"/>
        <v>0</v>
      </c>
      <c r="AP403" s="158">
        <f t="shared" si="307"/>
        <v>0</v>
      </c>
      <c r="AQ403" s="158">
        <f t="shared" si="307"/>
        <v>0</v>
      </c>
      <c r="AR403" s="158">
        <f t="shared" si="307"/>
        <v>0</v>
      </c>
      <c r="AS403" s="158">
        <f t="shared" si="307"/>
        <v>0</v>
      </c>
      <c r="AT403" s="158">
        <f t="shared" si="307"/>
        <v>0</v>
      </c>
      <c r="AU403" s="158">
        <f t="shared" si="307"/>
        <v>0</v>
      </c>
      <c r="AV403" s="158">
        <f t="shared" si="307"/>
        <v>0</v>
      </c>
      <c r="AW403" s="158">
        <f t="shared" si="307"/>
        <v>0</v>
      </c>
      <c r="AX403" s="158">
        <f t="shared" si="307"/>
        <v>0</v>
      </c>
      <c r="AY403" s="158">
        <f t="shared" si="307"/>
        <v>0</v>
      </c>
      <c r="AZ403" s="158">
        <f t="shared" si="307"/>
        <v>0</v>
      </c>
      <c r="BA403" s="158">
        <f t="shared" si="307"/>
        <v>0</v>
      </c>
      <c r="BB403" s="158">
        <f t="shared" si="307"/>
        <v>0</v>
      </c>
      <c r="BC403" s="158">
        <f t="shared" si="307"/>
        <v>0</v>
      </c>
      <c r="BD403" s="158">
        <f t="shared" si="307"/>
        <v>0</v>
      </c>
      <c r="BE403" s="158">
        <f t="shared" si="307"/>
        <v>0</v>
      </c>
      <c r="BF403" s="158">
        <f t="shared" si="307"/>
        <v>0</v>
      </c>
      <c r="BG403" s="158">
        <f t="shared" si="307"/>
        <v>0</v>
      </c>
      <c r="BH403" s="158">
        <f t="shared" si="307"/>
        <v>0</v>
      </c>
      <c r="BI403" s="158">
        <f t="shared" si="307"/>
        <v>0</v>
      </c>
      <c r="BJ403" s="158">
        <f t="shared" si="307"/>
        <v>0</v>
      </c>
      <c r="BK403" s="158">
        <f t="shared" si="307"/>
        <v>0</v>
      </c>
      <c r="BL403" s="158">
        <f t="shared" si="307"/>
        <v>0</v>
      </c>
      <c r="BM403" s="158">
        <f t="shared" si="307"/>
        <v>0</v>
      </c>
      <c r="BN403" s="158">
        <f t="shared" si="307"/>
        <v>0</v>
      </c>
      <c r="BO403" s="158">
        <f t="shared" si="307"/>
        <v>0</v>
      </c>
      <c r="BP403" s="158">
        <f t="shared" ref="BP403:CP403" si="308">NO2_emissions_other_TOTAL_change*-(NO2_total_other_impacts_central)</f>
        <v>0</v>
      </c>
      <c r="BQ403" s="158">
        <f t="shared" si="308"/>
        <v>0</v>
      </c>
      <c r="BR403" s="158">
        <f t="shared" si="308"/>
        <v>0</v>
      </c>
      <c r="BS403" s="158">
        <f t="shared" si="308"/>
        <v>0</v>
      </c>
      <c r="BT403" s="158">
        <f t="shared" si="308"/>
        <v>0</v>
      </c>
      <c r="BU403" s="158">
        <f t="shared" si="308"/>
        <v>0</v>
      </c>
      <c r="BV403" s="158">
        <f t="shared" si="308"/>
        <v>0</v>
      </c>
      <c r="BW403" s="158">
        <f t="shared" si="308"/>
        <v>0</v>
      </c>
      <c r="BX403" s="158">
        <f t="shared" si="308"/>
        <v>0</v>
      </c>
      <c r="BY403" s="158">
        <f t="shared" si="308"/>
        <v>0</v>
      </c>
      <c r="BZ403" s="158">
        <f t="shared" si="308"/>
        <v>0</v>
      </c>
      <c r="CA403" s="158">
        <f t="shared" si="308"/>
        <v>0</v>
      </c>
      <c r="CB403" s="158">
        <f t="shared" si="308"/>
        <v>0</v>
      </c>
      <c r="CC403" s="158">
        <f t="shared" si="308"/>
        <v>0</v>
      </c>
      <c r="CD403" s="158">
        <f t="shared" si="308"/>
        <v>0</v>
      </c>
      <c r="CE403" s="158">
        <f t="shared" si="308"/>
        <v>0</v>
      </c>
      <c r="CF403" s="158">
        <f t="shared" si="308"/>
        <v>0</v>
      </c>
      <c r="CG403" s="158">
        <f t="shared" si="308"/>
        <v>0</v>
      </c>
      <c r="CH403" s="158">
        <f t="shared" si="308"/>
        <v>0</v>
      </c>
      <c r="CI403" s="158">
        <f t="shared" si="308"/>
        <v>0</v>
      </c>
      <c r="CJ403" s="158">
        <f t="shared" si="308"/>
        <v>0</v>
      </c>
      <c r="CK403" s="158">
        <f t="shared" si="308"/>
        <v>0</v>
      </c>
      <c r="CL403" s="158">
        <f t="shared" si="308"/>
        <v>0</v>
      </c>
      <c r="CM403" s="158">
        <f t="shared" si="308"/>
        <v>0</v>
      </c>
      <c r="CN403" s="158">
        <f t="shared" si="308"/>
        <v>0</v>
      </c>
      <c r="CO403" s="158">
        <f t="shared" si="308"/>
        <v>0</v>
      </c>
      <c r="CP403" s="158">
        <f t="shared" si="308"/>
        <v>0</v>
      </c>
      <c r="CQ403" s="79" t="s">
        <v>16684</v>
      </c>
    </row>
    <row r="404" spans="1:95" ht="15" customHeight="1" outlineLevel="1" x14ac:dyDescent="0.35">
      <c r="A404" s="158"/>
      <c r="B404" s="158" t="s">
        <v>16676</v>
      </c>
      <c r="C404" s="158"/>
      <c r="D404" s="158">
        <f t="shared" ref="D404:AI404" si="309">NO2_emissions_other_TOTAL_change*-(NO2_total_other_impacts_high)</f>
        <v>0</v>
      </c>
      <c r="E404" s="158">
        <f t="shared" si="309"/>
        <v>0</v>
      </c>
      <c r="F404" s="158">
        <f t="shared" si="309"/>
        <v>0</v>
      </c>
      <c r="G404" s="158">
        <f t="shared" si="309"/>
        <v>0</v>
      </c>
      <c r="H404" s="158">
        <f t="shared" si="309"/>
        <v>0</v>
      </c>
      <c r="I404" s="158">
        <f t="shared" si="309"/>
        <v>0</v>
      </c>
      <c r="J404" s="158">
        <f t="shared" si="309"/>
        <v>0</v>
      </c>
      <c r="K404" s="158">
        <f t="shared" si="309"/>
        <v>0</v>
      </c>
      <c r="L404" s="158">
        <f t="shared" si="309"/>
        <v>0</v>
      </c>
      <c r="M404" s="158">
        <f t="shared" si="309"/>
        <v>0</v>
      </c>
      <c r="N404" s="158">
        <f t="shared" si="309"/>
        <v>0</v>
      </c>
      <c r="O404" s="158">
        <f t="shared" si="309"/>
        <v>0</v>
      </c>
      <c r="P404" s="158">
        <f t="shared" si="309"/>
        <v>0</v>
      </c>
      <c r="Q404" s="158">
        <f t="shared" si="309"/>
        <v>0</v>
      </c>
      <c r="R404" s="158">
        <f t="shared" si="309"/>
        <v>0</v>
      </c>
      <c r="S404" s="158">
        <f t="shared" si="309"/>
        <v>0</v>
      </c>
      <c r="T404" s="158">
        <f t="shared" si="309"/>
        <v>0</v>
      </c>
      <c r="U404" s="158">
        <f t="shared" si="309"/>
        <v>0</v>
      </c>
      <c r="V404" s="158">
        <f t="shared" si="309"/>
        <v>0</v>
      </c>
      <c r="W404" s="158">
        <f t="shared" si="309"/>
        <v>0</v>
      </c>
      <c r="X404" s="158">
        <f t="shared" si="309"/>
        <v>0</v>
      </c>
      <c r="Y404" s="158">
        <f t="shared" si="309"/>
        <v>0</v>
      </c>
      <c r="Z404" s="158">
        <f t="shared" si="309"/>
        <v>0</v>
      </c>
      <c r="AA404" s="158">
        <f t="shared" si="309"/>
        <v>0</v>
      </c>
      <c r="AB404" s="158">
        <f t="shared" si="309"/>
        <v>0</v>
      </c>
      <c r="AC404" s="158">
        <f t="shared" si="309"/>
        <v>0</v>
      </c>
      <c r="AD404" s="158">
        <f t="shared" si="309"/>
        <v>0</v>
      </c>
      <c r="AE404" s="158">
        <f t="shared" si="309"/>
        <v>0</v>
      </c>
      <c r="AF404" s="158">
        <f t="shared" si="309"/>
        <v>0</v>
      </c>
      <c r="AG404" s="158">
        <f t="shared" si="309"/>
        <v>0</v>
      </c>
      <c r="AH404" s="158">
        <f t="shared" si="309"/>
        <v>0</v>
      </c>
      <c r="AI404" s="158">
        <f t="shared" si="309"/>
        <v>0</v>
      </c>
      <c r="AJ404" s="158">
        <f t="shared" ref="AJ404:BO404" si="310">NO2_emissions_other_TOTAL_change*-(NO2_total_other_impacts_high)</f>
        <v>0</v>
      </c>
      <c r="AK404" s="158">
        <f t="shared" si="310"/>
        <v>0</v>
      </c>
      <c r="AL404" s="158">
        <f t="shared" si="310"/>
        <v>0</v>
      </c>
      <c r="AM404" s="158">
        <f t="shared" si="310"/>
        <v>0</v>
      </c>
      <c r="AN404" s="158">
        <f t="shared" si="310"/>
        <v>0</v>
      </c>
      <c r="AO404" s="158">
        <f t="shared" si="310"/>
        <v>0</v>
      </c>
      <c r="AP404" s="158">
        <f t="shared" si="310"/>
        <v>0</v>
      </c>
      <c r="AQ404" s="158">
        <f t="shared" si="310"/>
        <v>0</v>
      </c>
      <c r="AR404" s="158">
        <f t="shared" si="310"/>
        <v>0</v>
      </c>
      <c r="AS404" s="158">
        <f t="shared" si="310"/>
        <v>0</v>
      </c>
      <c r="AT404" s="158">
        <f t="shared" si="310"/>
        <v>0</v>
      </c>
      <c r="AU404" s="158">
        <f t="shared" si="310"/>
        <v>0</v>
      </c>
      <c r="AV404" s="158">
        <f t="shared" si="310"/>
        <v>0</v>
      </c>
      <c r="AW404" s="158">
        <f t="shared" si="310"/>
        <v>0</v>
      </c>
      <c r="AX404" s="158">
        <f t="shared" si="310"/>
        <v>0</v>
      </c>
      <c r="AY404" s="158">
        <f t="shared" si="310"/>
        <v>0</v>
      </c>
      <c r="AZ404" s="158">
        <f t="shared" si="310"/>
        <v>0</v>
      </c>
      <c r="BA404" s="158">
        <f t="shared" si="310"/>
        <v>0</v>
      </c>
      <c r="BB404" s="158">
        <f t="shared" si="310"/>
        <v>0</v>
      </c>
      <c r="BC404" s="158">
        <f t="shared" si="310"/>
        <v>0</v>
      </c>
      <c r="BD404" s="158">
        <f t="shared" si="310"/>
        <v>0</v>
      </c>
      <c r="BE404" s="158">
        <f t="shared" si="310"/>
        <v>0</v>
      </c>
      <c r="BF404" s="158">
        <f t="shared" si="310"/>
        <v>0</v>
      </c>
      <c r="BG404" s="158">
        <f t="shared" si="310"/>
        <v>0</v>
      </c>
      <c r="BH404" s="158">
        <f t="shared" si="310"/>
        <v>0</v>
      </c>
      <c r="BI404" s="158">
        <f t="shared" si="310"/>
        <v>0</v>
      </c>
      <c r="BJ404" s="158">
        <f t="shared" si="310"/>
        <v>0</v>
      </c>
      <c r="BK404" s="158">
        <f t="shared" si="310"/>
        <v>0</v>
      </c>
      <c r="BL404" s="158">
        <f t="shared" si="310"/>
        <v>0</v>
      </c>
      <c r="BM404" s="158">
        <f t="shared" si="310"/>
        <v>0</v>
      </c>
      <c r="BN404" s="158">
        <f t="shared" si="310"/>
        <v>0</v>
      </c>
      <c r="BO404" s="158">
        <f t="shared" si="310"/>
        <v>0</v>
      </c>
      <c r="BP404" s="158">
        <f t="shared" ref="BP404:CP404" si="311">NO2_emissions_other_TOTAL_change*-(NO2_total_other_impacts_high)</f>
        <v>0</v>
      </c>
      <c r="BQ404" s="158">
        <f t="shared" si="311"/>
        <v>0</v>
      </c>
      <c r="BR404" s="158">
        <f t="shared" si="311"/>
        <v>0</v>
      </c>
      <c r="BS404" s="158">
        <f t="shared" si="311"/>
        <v>0</v>
      </c>
      <c r="BT404" s="158">
        <f t="shared" si="311"/>
        <v>0</v>
      </c>
      <c r="BU404" s="158">
        <f t="shared" si="311"/>
        <v>0</v>
      </c>
      <c r="BV404" s="158">
        <f t="shared" si="311"/>
        <v>0</v>
      </c>
      <c r="BW404" s="158">
        <f t="shared" si="311"/>
        <v>0</v>
      </c>
      <c r="BX404" s="158">
        <f t="shared" si="311"/>
        <v>0</v>
      </c>
      <c r="BY404" s="158">
        <f t="shared" si="311"/>
        <v>0</v>
      </c>
      <c r="BZ404" s="158">
        <f t="shared" si="311"/>
        <v>0</v>
      </c>
      <c r="CA404" s="158">
        <f t="shared" si="311"/>
        <v>0</v>
      </c>
      <c r="CB404" s="158">
        <f t="shared" si="311"/>
        <v>0</v>
      </c>
      <c r="CC404" s="158">
        <f t="shared" si="311"/>
        <v>0</v>
      </c>
      <c r="CD404" s="158">
        <f t="shared" si="311"/>
        <v>0</v>
      </c>
      <c r="CE404" s="158">
        <f t="shared" si="311"/>
        <v>0</v>
      </c>
      <c r="CF404" s="158">
        <f t="shared" si="311"/>
        <v>0</v>
      </c>
      <c r="CG404" s="158">
        <f t="shared" si="311"/>
        <v>0</v>
      </c>
      <c r="CH404" s="158">
        <f t="shared" si="311"/>
        <v>0</v>
      </c>
      <c r="CI404" s="158">
        <f t="shared" si="311"/>
        <v>0</v>
      </c>
      <c r="CJ404" s="158">
        <f t="shared" si="311"/>
        <v>0</v>
      </c>
      <c r="CK404" s="158">
        <f t="shared" si="311"/>
        <v>0</v>
      </c>
      <c r="CL404" s="158">
        <f t="shared" si="311"/>
        <v>0</v>
      </c>
      <c r="CM404" s="158">
        <f t="shared" si="311"/>
        <v>0</v>
      </c>
      <c r="CN404" s="158">
        <f t="shared" si="311"/>
        <v>0</v>
      </c>
      <c r="CO404" s="158">
        <f t="shared" si="311"/>
        <v>0</v>
      </c>
      <c r="CP404" s="158">
        <f t="shared" si="311"/>
        <v>0</v>
      </c>
      <c r="CQ404" s="79" t="s">
        <v>16685</v>
      </c>
    </row>
    <row r="405" spans="1:95" ht="15" customHeight="1" outlineLevel="1" x14ac:dyDescent="0.3">
      <c r="A405" s="158"/>
      <c r="B405" s="158"/>
      <c r="C405" s="158"/>
      <c r="D405" s="158"/>
      <c r="E405" s="158"/>
      <c r="F405" s="158"/>
      <c r="G405" s="158"/>
      <c r="H405" s="158"/>
      <c r="I405" s="158"/>
      <c r="J405" s="158"/>
      <c r="K405" s="158"/>
      <c r="L405" s="158"/>
      <c r="M405" s="158"/>
      <c r="N405" s="158"/>
      <c r="O405" s="158"/>
      <c r="P405" s="158"/>
      <c r="Q405" s="158"/>
      <c r="R405" s="158"/>
      <c r="S405" s="158"/>
      <c r="T405" s="158"/>
      <c r="U405" s="158"/>
      <c r="V405" s="158"/>
      <c r="W405" s="158"/>
      <c r="X405" s="158"/>
      <c r="Y405" s="158"/>
      <c r="Z405" s="158"/>
      <c r="AA405" s="158"/>
      <c r="AB405" s="158"/>
      <c r="AC405" s="158"/>
      <c r="AD405" s="158"/>
      <c r="AE405" s="158"/>
      <c r="AF405" s="158"/>
      <c r="AG405" s="158"/>
      <c r="AH405" s="158"/>
      <c r="AI405" s="158"/>
      <c r="AJ405" s="158"/>
      <c r="AK405" s="158"/>
      <c r="AL405" s="158"/>
      <c r="AM405" s="158"/>
      <c r="AN405" s="158"/>
      <c r="AO405" s="158"/>
      <c r="AP405" s="158"/>
      <c r="AQ405" s="158"/>
      <c r="AR405" s="158"/>
      <c r="AS405" s="158"/>
      <c r="AT405" s="158"/>
      <c r="AU405" s="158"/>
      <c r="AV405" s="158"/>
      <c r="AW405" s="158"/>
      <c r="AX405" s="158"/>
      <c r="AY405" s="158"/>
      <c r="AZ405" s="158"/>
      <c r="BA405" s="158"/>
      <c r="BB405" s="158"/>
      <c r="BC405" s="158"/>
      <c r="BD405" s="158"/>
      <c r="BE405" s="158"/>
      <c r="BF405" s="158"/>
      <c r="BG405" s="158"/>
      <c r="BH405" s="158"/>
      <c r="BI405" s="158"/>
      <c r="BJ405" s="158"/>
      <c r="BK405" s="158"/>
      <c r="BL405" s="158"/>
      <c r="BM405" s="158"/>
      <c r="BN405" s="158"/>
      <c r="BO405" s="158"/>
      <c r="BP405" s="158"/>
      <c r="BQ405" s="158"/>
      <c r="BR405" s="158"/>
      <c r="BS405" s="158"/>
      <c r="BT405" s="158"/>
      <c r="BU405" s="158"/>
      <c r="BV405" s="158"/>
      <c r="BW405" s="158"/>
      <c r="BX405" s="158"/>
      <c r="BY405" s="158"/>
      <c r="BZ405" s="158"/>
      <c r="CA405" s="158"/>
      <c r="CB405" s="158"/>
      <c r="CC405" s="158"/>
      <c r="CD405" s="158"/>
      <c r="CE405" s="158"/>
      <c r="CF405" s="158"/>
      <c r="CG405" s="158"/>
      <c r="CH405" s="158"/>
      <c r="CI405" s="158"/>
      <c r="CJ405" s="158"/>
      <c r="CK405" s="158"/>
      <c r="CL405" s="158"/>
      <c r="CM405" s="158"/>
      <c r="CN405" s="158"/>
      <c r="CO405" s="158"/>
      <c r="CP405" s="158"/>
      <c r="CQ405" s="158"/>
    </row>
    <row r="406" spans="1:95" ht="15" customHeight="1" outlineLevel="1" x14ac:dyDescent="0.35">
      <c r="A406" s="82"/>
      <c r="B406" s="82" t="s">
        <v>16686</v>
      </c>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82"/>
      <c r="AL406" s="82"/>
      <c r="AM406" s="82"/>
      <c r="AN406" s="82"/>
      <c r="AO406" s="82"/>
      <c r="AP406" s="82"/>
      <c r="AQ406" s="82"/>
      <c r="AR406" s="82"/>
      <c r="AS406" s="82"/>
      <c r="AT406" s="82"/>
      <c r="AU406" s="82"/>
      <c r="AV406" s="82"/>
      <c r="AW406" s="82"/>
      <c r="AX406" s="82"/>
      <c r="AY406" s="82"/>
      <c r="AZ406" s="82"/>
      <c r="BA406" s="82"/>
      <c r="BB406" s="82"/>
      <c r="BC406" s="82"/>
      <c r="BD406" s="82"/>
      <c r="BE406" s="82"/>
      <c r="BF406" s="82"/>
      <c r="BG406" s="82"/>
      <c r="BH406" s="82"/>
      <c r="BI406" s="82"/>
      <c r="BJ406" s="82"/>
      <c r="BK406" s="82"/>
      <c r="BL406" s="82"/>
      <c r="BM406" s="82"/>
      <c r="BN406" s="82"/>
      <c r="BO406" s="82"/>
      <c r="BP406" s="82"/>
      <c r="BQ406" s="82"/>
      <c r="BR406" s="82"/>
      <c r="BS406" s="82"/>
      <c r="BT406" s="82"/>
      <c r="BU406" s="82"/>
      <c r="BV406" s="82"/>
      <c r="BW406" s="82"/>
      <c r="BX406" s="82"/>
      <c r="BY406" s="82"/>
      <c r="BZ406" s="82"/>
      <c r="CA406" s="82"/>
      <c r="CB406" s="82"/>
      <c r="CC406" s="82"/>
      <c r="CD406" s="82"/>
      <c r="CE406" s="82"/>
      <c r="CF406" s="82"/>
      <c r="CG406" s="82"/>
      <c r="CH406" s="82"/>
      <c r="CI406" s="82"/>
      <c r="CJ406" s="82"/>
      <c r="CK406" s="82"/>
      <c r="CL406" s="82"/>
      <c r="CM406" s="82"/>
      <c r="CN406" s="82"/>
      <c r="CO406" s="82"/>
      <c r="CP406" s="82"/>
      <c r="CQ406" s="82"/>
    </row>
    <row r="407" spans="1:95" ht="15" customHeight="1" outlineLevel="1" x14ac:dyDescent="0.35">
      <c r="A407" s="158"/>
      <c r="B407" s="79" t="s">
        <v>16671</v>
      </c>
      <c r="C407" s="158"/>
      <c r="D407" s="158"/>
      <c r="E407" s="158"/>
      <c r="F407" s="158"/>
      <c r="G407" s="158"/>
      <c r="H407" s="158"/>
      <c r="I407" s="158"/>
      <c r="J407" s="158"/>
      <c r="K407" s="158"/>
      <c r="L407" s="158"/>
      <c r="M407" s="158"/>
      <c r="N407" s="158"/>
      <c r="O407" s="158"/>
      <c r="P407" s="158"/>
      <c r="Q407" s="158"/>
      <c r="R407" s="158"/>
      <c r="S407" s="158"/>
      <c r="T407" s="158"/>
      <c r="U407" s="158"/>
      <c r="V407" s="158"/>
      <c r="W407" s="158"/>
      <c r="X407" s="158"/>
      <c r="Y407" s="158"/>
      <c r="Z407" s="158"/>
      <c r="AA407" s="158"/>
      <c r="AB407" s="158"/>
      <c r="AC407" s="158"/>
      <c r="AD407" s="158"/>
      <c r="AE407" s="158"/>
      <c r="AF407" s="158"/>
      <c r="AG407" s="158"/>
      <c r="AH407" s="158"/>
      <c r="AI407" s="158"/>
      <c r="AJ407" s="158"/>
      <c r="AK407" s="158"/>
      <c r="AL407" s="158"/>
      <c r="AM407" s="158"/>
      <c r="AN407" s="158"/>
      <c r="AO407" s="158"/>
      <c r="AP407" s="158"/>
      <c r="AQ407" s="158"/>
      <c r="AR407" s="158"/>
      <c r="AS407" s="158"/>
      <c r="AT407" s="158"/>
      <c r="AU407" s="158"/>
      <c r="AV407" s="158"/>
      <c r="AW407" s="158"/>
      <c r="AX407" s="158"/>
      <c r="AY407" s="158"/>
      <c r="AZ407" s="158"/>
      <c r="BA407" s="158"/>
      <c r="BB407" s="158"/>
      <c r="BC407" s="158"/>
      <c r="BD407" s="158"/>
      <c r="BE407" s="158"/>
      <c r="BF407" s="158"/>
      <c r="BG407" s="158"/>
      <c r="BH407" s="158"/>
      <c r="BI407" s="158"/>
      <c r="BJ407" s="158"/>
      <c r="BK407" s="158"/>
      <c r="BL407" s="158"/>
      <c r="BM407" s="158"/>
      <c r="BN407" s="158"/>
      <c r="BO407" s="158"/>
      <c r="BP407" s="158"/>
      <c r="BQ407" s="158"/>
      <c r="BR407" s="158"/>
      <c r="BS407" s="158"/>
      <c r="BT407" s="158"/>
      <c r="BU407" s="158"/>
      <c r="BV407" s="158"/>
      <c r="BW407" s="158"/>
      <c r="BX407" s="158"/>
      <c r="BY407" s="158"/>
      <c r="BZ407" s="158"/>
      <c r="CA407" s="158"/>
      <c r="CB407" s="158"/>
      <c r="CC407" s="158"/>
      <c r="CD407" s="158"/>
      <c r="CE407" s="158"/>
      <c r="CF407" s="158"/>
      <c r="CG407" s="158"/>
      <c r="CH407" s="158"/>
      <c r="CI407" s="158"/>
      <c r="CJ407" s="158"/>
      <c r="CK407" s="158"/>
      <c r="CL407" s="158"/>
      <c r="CM407" s="158"/>
      <c r="CN407" s="158"/>
      <c r="CO407" s="158"/>
      <c r="CP407" s="158"/>
      <c r="CQ407" s="158"/>
    </row>
    <row r="408" spans="1:95" ht="15" customHeight="1" outlineLevel="1" x14ac:dyDescent="0.35">
      <c r="A408" s="158"/>
      <c r="B408" s="158" t="s">
        <v>16672</v>
      </c>
      <c r="C408" s="158"/>
      <c r="D408" s="158">
        <f t="shared" ref="D408:AI408" si="312">NO2_concentrations_benefits_low+NOx_concentrations_other_impacts_low</f>
        <v>0</v>
      </c>
      <c r="E408" s="158">
        <f t="shared" si="312"/>
        <v>0</v>
      </c>
      <c r="F408" s="158">
        <f t="shared" si="312"/>
        <v>0</v>
      </c>
      <c r="G408" s="158">
        <f t="shared" si="312"/>
        <v>0</v>
      </c>
      <c r="H408" s="158">
        <f t="shared" si="312"/>
        <v>0</v>
      </c>
      <c r="I408" s="158">
        <f t="shared" si="312"/>
        <v>0</v>
      </c>
      <c r="J408" s="158">
        <f t="shared" si="312"/>
        <v>0</v>
      </c>
      <c r="K408" s="158">
        <f t="shared" si="312"/>
        <v>0</v>
      </c>
      <c r="L408" s="158">
        <f t="shared" si="312"/>
        <v>0</v>
      </c>
      <c r="M408" s="158">
        <f t="shared" si="312"/>
        <v>0</v>
      </c>
      <c r="N408" s="158">
        <f t="shared" si="312"/>
        <v>0</v>
      </c>
      <c r="O408" s="158">
        <f t="shared" si="312"/>
        <v>0</v>
      </c>
      <c r="P408" s="158">
        <f t="shared" si="312"/>
        <v>0</v>
      </c>
      <c r="Q408" s="158">
        <f t="shared" si="312"/>
        <v>0</v>
      </c>
      <c r="R408" s="158">
        <f t="shared" si="312"/>
        <v>0</v>
      </c>
      <c r="S408" s="158">
        <f t="shared" si="312"/>
        <v>0</v>
      </c>
      <c r="T408" s="158">
        <f t="shared" si="312"/>
        <v>0</v>
      </c>
      <c r="U408" s="158">
        <f t="shared" si="312"/>
        <v>0</v>
      </c>
      <c r="V408" s="158">
        <f t="shared" si="312"/>
        <v>0</v>
      </c>
      <c r="W408" s="158">
        <f t="shared" si="312"/>
        <v>0</v>
      </c>
      <c r="X408" s="158">
        <f t="shared" si="312"/>
        <v>0</v>
      </c>
      <c r="Y408" s="158">
        <f t="shared" si="312"/>
        <v>0</v>
      </c>
      <c r="Z408" s="158">
        <f t="shared" si="312"/>
        <v>0</v>
      </c>
      <c r="AA408" s="158">
        <f t="shared" si="312"/>
        <v>0</v>
      </c>
      <c r="AB408" s="158">
        <f t="shared" si="312"/>
        <v>0</v>
      </c>
      <c r="AC408" s="158">
        <f t="shared" si="312"/>
        <v>0</v>
      </c>
      <c r="AD408" s="158">
        <f t="shared" si="312"/>
        <v>0</v>
      </c>
      <c r="AE408" s="158">
        <f t="shared" si="312"/>
        <v>0</v>
      </c>
      <c r="AF408" s="158">
        <f t="shared" si="312"/>
        <v>0</v>
      </c>
      <c r="AG408" s="158">
        <f t="shared" si="312"/>
        <v>0</v>
      </c>
      <c r="AH408" s="158">
        <f t="shared" si="312"/>
        <v>0</v>
      </c>
      <c r="AI408" s="158">
        <f t="shared" si="312"/>
        <v>0</v>
      </c>
      <c r="AJ408" s="158">
        <f t="shared" ref="AJ408:BJ408" si="313">NO2_concentrations_benefits_low+NOx_concentrations_other_impacts_low</f>
        <v>0</v>
      </c>
      <c r="AK408" s="158">
        <f t="shared" si="313"/>
        <v>0</v>
      </c>
      <c r="AL408" s="158">
        <f t="shared" si="313"/>
        <v>0</v>
      </c>
      <c r="AM408" s="158">
        <f t="shared" si="313"/>
        <v>0</v>
      </c>
      <c r="AN408" s="158">
        <f t="shared" si="313"/>
        <v>0</v>
      </c>
      <c r="AO408" s="158">
        <f t="shared" si="313"/>
        <v>0</v>
      </c>
      <c r="AP408" s="158">
        <f t="shared" si="313"/>
        <v>0</v>
      </c>
      <c r="AQ408" s="158">
        <f t="shared" si="313"/>
        <v>0</v>
      </c>
      <c r="AR408" s="158">
        <f t="shared" si="313"/>
        <v>0</v>
      </c>
      <c r="AS408" s="158">
        <f t="shared" si="313"/>
        <v>0</v>
      </c>
      <c r="AT408" s="158">
        <f t="shared" si="313"/>
        <v>0</v>
      </c>
      <c r="AU408" s="158">
        <f t="shared" si="313"/>
        <v>0</v>
      </c>
      <c r="AV408" s="158">
        <f t="shared" si="313"/>
        <v>0</v>
      </c>
      <c r="AW408" s="158">
        <f t="shared" si="313"/>
        <v>0</v>
      </c>
      <c r="AX408" s="158">
        <f t="shared" si="313"/>
        <v>0</v>
      </c>
      <c r="AY408" s="158">
        <f t="shared" si="313"/>
        <v>0</v>
      </c>
      <c r="AZ408" s="158">
        <f t="shared" si="313"/>
        <v>0</v>
      </c>
      <c r="BA408" s="158">
        <f t="shared" si="313"/>
        <v>0</v>
      </c>
      <c r="BB408" s="158">
        <f t="shared" si="313"/>
        <v>0</v>
      </c>
      <c r="BC408" s="158">
        <f t="shared" si="313"/>
        <v>0</v>
      </c>
      <c r="BD408" s="158">
        <f t="shared" si="313"/>
        <v>0</v>
      </c>
      <c r="BE408" s="158">
        <f t="shared" si="313"/>
        <v>0</v>
      </c>
      <c r="BF408" s="158">
        <f t="shared" si="313"/>
        <v>0</v>
      </c>
      <c r="BG408" s="158">
        <f t="shared" si="313"/>
        <v>0</v>
      </c>
      <c r="BH408" s="158">
        <f t="shared" si="313"/>
        <v>0</v>
      </c>
      <c r="BI408" s="158">
        <f t="shared" si="313"/>
        <v>0</v>
      </c>
      <c r="BJ408" s="158">
        <f t="shared" si="313"/>
        <v>0</v>
      </c>
      <c r="BK408" s="158">
        <f t="shared" ref="BK408:CP408" si="314">NO2_concentrations_benefits_low+NOx_concentrations_other_impacts_low+NOx_concentrations_secondary_PM2.5_impacts_low</f>
        <v>0</v>
      </c>
      <c r="BL408" s="158">
        <f t="shared" si="314"/>
        <v>0</v>
      </c>
      <c r="BM408" s="158">
        <f t="shared" si="314"/>
        <v>0</v>
      </c>
      <c r="BN408" s="158">
        <f t="shared" si="314"/>
        <v>0</v>
      </c>
      <c r="BO408" s="158">
        <f t="shared" si="314"/>
        <v>0</v>
      </c>
      <c r="BP408" s="158">
        <f t="shared" si="314"/>
        <v>0</v>
      </c>
      <c r="BQ408" s="158">
        <f t="shared" si="314"/>
        <v>0</v>
      </c>
      <c r="BR408" s="158">
        <f t="shared" si="314"/>
        <v>0</v>
      </c>
      <c r="BS408" s="158">
        <f t="shared" si="314"/>
        <v>0</v>
      </c>
      <c r="BT408" s="158">
        <f t="shared" si="314"/>
        <v>0</v>
      </c>
      <c r="BU408" s="158">
        <f t="shared" si="314"/>
        <v>0</v>
      </c>
      <c r="BV408" s="158">
        <f t="shared" si="314"/>
        <v>0</v>
      </c>
      <c r="BW408" s="158">
        <f t="shared" si="314"/>
        <v>0</v>
      </c>
      <c r="BX408" s="158">
        <f t="shared" si="314"/>
        <v>0</v>
      </c>
      <c r="BY408" s="158">
        <f t="shared" si="314"/>
        <v>0</v>
      </c>
      <c r="BZ408" s="158">
        <f t="shared" si="314"/>
        <v>0</v>
      </c>
      <c r="CA408" s="158">
        <f t="shared" si="314"/>
        <v>0</v>
      </c>
      <c r="CB408" s="158">
        <f t="shared" si="314"/>
        <v>0</v>
      </c>
      <c r="CC408" s="158">
        <f t="shared" si="314"/>
        <v>0</v>
      </c>
      <c r="CD408" s="158">
        <f t="shared" si="314"/>
        <v>0</v>
      </c>
      <c r="CE408" s="158">
        <f t="shared" si="314"/>
        <v>0</v>
      </c>
      <c r="CF408" s="158">
        <f t="shared" si="314"/>
        <v>0</v>
      </c>
      <c r="CG408" s="158">
        <f t="shared" si="314"/>
        <v>0</v>
      </c>
      <c r="CH408" s="158">
        <f t="shared" si="314"/>
        <v>0</v>
      </c>
      <c r="CI408" s="158">
        <f t="shared" si="314"/>
        <v>0</v>
      </c>
      <c r="CJ408" s="158">
        <f t="shared" si="314"/>
        <v>0</v>
      </c>
      <c r="CK408" s="158">
        <f t="shared" si="314"/>
        <v>0</v>
      </c>
      <c r="CL408" s="158">
        <f t="shared" si="314"/>
        <v>0</v>
      </c>
      <c r="CM408" s="158">
        <f t="shared" si="314"/>
        <v>0</v>
      </c>
      <c r="CN408" s="158">
        <f t="shared" si="314"/>
        <v>0</v>
      </c>
      <c r="CO408" s="158">
        <f t="shared" si="314"/>
        <v>0</v>
      </c>
      <c r="CP408" s="158">
        <f t="shared" si="314"/>
        <v>0</v>
      </c>
      <c r="CQ408" s="79" t="s">
        <v>16687</v>
      </c>
    </row>
    <row r="409" spans="1:95" ht="15" customHeight="1" outlineLevel="1" x14ac:dyDescent="0.35">
      <c r="A409" s="158"/>
      <c r="B409" s="158" t="s">
        <v>16674</v>
      </c>
      <c r="C409" s="158"/>
      <c r="D409" s="158">
        <f t="shared" ref="D409:AI409" si="315">NO2_concentrations_benefits_central+NOx_concentrations_other_impacts_central</f>
        <v>0</v>
      </c>
      <c r="E409" s="158">
        <f t="shared" si="315"/>
        <v>0</v>
      </c>
      <c r="F409" s="158">
        <f t="shared" si="315"/>
        <v>0</v>
      </c>
      <c r="G409" s="158">
        <f t="shared" si="315"/>
        <v>0</v>
      </c>
      <c r="H409" s="158">
        <f t="shared" si="315"/>
        <v>0</v>
      </c>
      <c r="I409" s="158">
        <f t="shared" si="315"/>
        <v>0</v>
      </c>
      <c r="J409" s="158">
        <f t="shared" si="315"/>
        <v>0</v>
      </c>
      <c r="K409" s="158">
        <f t="shared" si="315"/>
        <v>0</v>
      </c>
      <c r="L409" s="158">
        <f t="shared" si="315"/>
        <v>0</v>
      </c>
      <c r="M409" s="158">
        <f t="shared" si="315"/>
        <v>0</v>
      </c>
      <c r="N409" s="158">
        <f t="shared" si="315"/>
        <v>0</v>
      </c>
      <c r="O409" s="158">
        <f t="shared" si="315"/>
        <v>0</v>
      </c>
      <c r="P409" s="158">
        <f t="shared" si="315"/>
        <v>0</v>
      </c>
      <c r="Q409" s="158">
        <f t="shared" si="315"/>
        <v>0</v>
      </c>
      <c r="R409" s="158">
        <f t="shared" si="315"/>
        <v>0</v>
      </c>
      <c r="S409" s="158">
        <f t="shared" si="315"/>
        <v>0</v>
      </c>
      <c r="T409" s="158">
        <f t="shared" si="315"/>
        <v>0</v>
      </c>
      <c r="U409" s="158">
        <f t="shared" si="315"/>
        <v>0</v>
      </c>
      <c r="V409" s="158">
        <f t="shared" si="315"/>
        <v>0</v>
      </c>
      <c r="W409" s="158">
        <f t="shared" si="315"/>
        <v>0</v>
      </c>
      <c r="X409" s="158">
        <f t="shared" si="315"/>
        <v>0</v>
      </c>
      <c r="Y409" s="158">
        <f t="shared" si="315"/>
        <v>0</v>
      </c>
      <c r="Z409" s="158">
        <f t="shared" si="315"/>
        <v>0</v>
      </c>
      <c r="AA409" s="158">
        <f t="shared" si="315"/>
        <v>0</v>
      </c>
      <c r="AB409" s="158">
        <f t="shared" si="315"/>
        <v>0</v>
      </c>
      <c r="AC409" s="158">
        <f t="shared" si="315"/>
        <v>0</v>
      </c>
      <c r="AD409" s="158">
        <f t="shared" si="315"/>
        <v>0</v>
      </c>
      <c r="AE409" s="158">
        <f t="shared" si="315"/>
        <v>0</v>
      </c>
      <c r="AF409" s="158">
        <f t="shared" si="315"/>
        <v>0</v>
      </c>
      <c r="AG409" s="158">
        <f t="shared" si="315"/>
        <v>0</v>
      </c>
      <c r="AH409" s="158">
        <f t="shared" si="315"/>
        <v>0</v>
      </c>
      <c r="AI409" s="158">
        <f t="shared" si="315"/>
        <v>0</v>
      </c>
      <c r="AJ409" s="158">
        <f t="shared" ref="AJ409:BJ409" si="316">NO2_concentrations_benefits_central+NOx_concentrations_other_impacts_central</f>
        <v>0</v>
      </c>
      <c r="AK409" s="158">
        <f t="shared" si="316"/>
        <v>0</v>
      </c>
      <c r="AL409" s="158">
        <f t="shared" si="316"/>
        <v>0</v>
      </c>
      <c r="AM409" s="158">
        <f t="shared" si="316"/>
        <v>0</v>
      </c>
      <c r="AN409" s="158">
        <f t="shared" si="316"/>
        <v>0</v>
      </c>
      <c r="AO409" s="158">
        <f t="shared" si="316"/>
        <v>0</v>
      </c>
      <c r="AP409" s="158">
        <f t="shared" si="316"/>
        <v>0</v>
      </c>
      <c r="AQ409" s="158">
        <f t="shared" si="316"/>
        <v>0</v>
      </c>
      <c r="AR409" s="158">
        <f t="shared" si="316"/>
        <v>0</v>
      </c>
      <c r="AS409" s="158">
        <f t="shared" si="316"/>
        <v>0</v>
      </c>
      <c r="AT409" s="158">
        <f t="shared" si="316"/>
        <v>0</v>
      </c>
      <c r="AU409" s="158">
        <f t="shared" si="316"/>
        <v>0</v>
      </c>
      <c r="AV409" s="158">
        <f t="shared" si="316"/>
        <v>0</v>
      </c>
      <c r="AW409" s="158">
        <f t="shared" si="316"/>
        <v>0</v>
      </c>
      <c r="AX409" s="158">
        <f t="shared" si="316"/>
        <v>0</v>
      </c>
      <c r="AY409" s="158">
        <f t="shared" si="316"/>
        <v>0</v>
      </c>
      <c r="AZ409" s="158">
        <f t="shared" si="316"/>
        <v>0</v>
      </c>
      <c r="BA409" s="158">
        <f t="shared" si="316"/>
        <v>0</v>
      </c>
      <c r="BB409" s="158">
        <f t="shared" si="316"/>
        <v>0</v>
      </c>
      <c r="BC409" s="158">
        <f t="shared" si="316"/>
        <v>0</v>
      </c>
      <c r="BD409" s="158">
        <f t="shared" si="316"/>
        <v>0</v>
      </c>
      <c r="BE409" s="158">
        <f t="shared" si="316"/>
        <v>0</v>
      </c>
      <c r="BF409" s="158">
        <f t="shared" si="316"/>
        <v>0</v>
      </c>
      <c r="BG409" s="158">
        <f t="shared" si="316"/>
        <v>0</v>
      </c>
      <c r="BH409" s="158">
        <f t="shared" si="316"/>
        <v>0</v>
      </c>
      <c r="BI409" s="158">
        <f t="shared" si="316"/>
        <v>0</v>
      </c>
      <c r="BJ409" s="158">
        <f t="shared" si="316"/>
        <v>0</v>
      </c>
      <c r="BK409" s="158">
        <f t="shared" ref="BK409:CP409" si="317">NO2_concentrations_benefits_central+NOx_concentrations_other_impacts_central+NOx_concentrations_secondary_PM2.5_impacts_central</f>
        <v>0</v>
      </c>
      <c r="BL409" s="158">
        <f t="shared" si="317"/>
        <v>0</v>
      </c>
      <c r="BM409" s="158">
        <f t="shared" si="317"/>
        <v>0</v>
      </c>
      <c r="BN409" s="158">
        <f t="shared" si="317"/>
        <v>0</v>
      </c>
      <c r="BO409" s="158">
        <f t="shared" si="317"/>
        <v>0</v>
      </c>
      <c r="BP409" s="158">
        <f t="shared" si="317"/>
        <v>0</v>
      </c>
      <c r="BQ409" s="158">
        <f t="shared" si="317"/>
        <v>0</v>
      </c>
      <c r="BR409" s="158">
        <f t="shared" si="317"/>
        <v>0</v>
      </c>
      <c r="BS409" s="158">
        <f t="shared" si="317"/>
        <v>0</v>
      </c>
      <c r="BT409" s="158">
        <f t="shared" si="317"/>
        <v>0</v>
      </c>
      <c r="BU409" s="158">
        <f t="shared" si="317"/>
        <v>0</v>
      </c>
      <c r="BV409" s="158">
        <f t="shared" si="317"/>
        <v>0</v>
      </c>
      <c r="BW409" s="158">
        <f t="shared" si="317"/>
        <v>0</v>
      </c>
      <c r="BX409" s="158">
        <f t="shared" si="317"/>
        <v>0</v>
      </c>
      <c r="BY409" s="158">
        <f t="shared" si="317"/>
        <v>0</v>
      </c>
      <c r="BZ409" s="158">
        <f t="shared" si="317"/>
        <v>0</v>
      </c>
      <c r="CA409" s="158">
        <f t="shared" si="317"/>
        <v>0</v>
      </c>
      <c r="CB409" s="158">
        <f t="shared" si="317"/>
        <v>0</v>
      </c>
      <c r="CC409" s="158">
        <f t="shared" si="317"/>
        <v>0</v>
      </c>
      <c r="CD409" s="158">
        <f t="shared" si="317"/>
        <v>0</v>
      </c>
      <c r="CE409" s="158">
        <f t="shared" si="317"/>
        <v>0</v>
      </c>
      <c r="CF409" s="158">
        <f t="shared" si="317"/>
        <v>0</v>
      </c>
      <c r="CG409" s="158">
        <f t="shared" si="317"/>
        <v>0</v>
      </c>
      <c r="CH409" s="158">
        <f t="shared" si="317"/>
        <v>0</v>
      </c>
      <c r="CI409" s="158">
        <f t="shared" si="317"/>
        <v>0</v>
      </c>
      <c r="CJ409" s="158">
        <f t="shared" si="317"/>
        <v>0</v>
      </c>
      <c r="CK409" s="158">
        <f t="shared" si="317"/>
        <v>0</v>
      </c>
      <c r="CL409" s="158">
        <f t="shared" si="317"/>
        <v>0</v>
      </c>
      <c r="CM409" s="158">
        <f t="shared" si="317"/>
        <v>0</v>
      </c>
      <c r="CN409" s="158">
        <f t="shared" si="317"/>
        <v>0</v>
      </c>
      <c r="CO409" s="158">
        <f t="shared" si="317"/>
        <v>0</v>
      </c>
      <c r="CP409" s="158">
        <f t="shared" si="317"/>
        <v>0</v>
      </c>
      <c r="CQ409" s="79" t="s">
        <v>16688</v>
      </c>
    </row>
    <row r="410" spans="1:95" ht="15" customHeight="1" outlineLevel="1" x14ac:dyDescent="0.35">
      <c r="A410" s="158"/>
      <c r="B410" s="158" t="s">
        <v>16676</v>
      </c>
      <c r="C410" s="158"/>
      <c r="D410" s="158">
        <f t="shared" ref="D410:AI410" si="318">NO2_concentrations_benefits_high+NOx_concentrations_other_impacts_high</f>
        <v>0</v>
      </c>
      <c r="E410" s="158">
        <f t="shared" si="318"/>
        <v>0</v>
      </c>
      <c r="F410" s="158">
        <f t="shared" si="318"/>
        <v>0</v>
      </c>
      <c r="G410" s="158">
        <f t="shared" si="318"/>
        <v>0</v>
      </c>
      <c r="H410" s="158">
        <f t="shared" si="318"/>
        <v>0</v>
      </c>
      <c r="I410" s="158">
        <f t="shared" si="318"/>
        <v>0</v>
      </c>
      <c r="J410" s="158">
        <f t="shared" si="318"/>
        <v>0</v>
      </c>
      <c r="K410" s="158">
        <f t="shared" si="318"/>
        <v>0</v>
      </c>
      <c r="L410" s="158">
        <f t="shared" si="318"/>
        <v>0</v>
      </c>
      <c r="M410" s="158">
        <f t="shared" si="318"/>
        <v>0</v>
      </c>
      <c r="N410" s="158">
        <f t="shared" si="318"/>
        <v>0</v>
      </c>
      <c r="O410" s="158">
        <f t="shared" si="318"/>
        <v>0</v>
      </c>
      <c r="P410" s="158">
        <f t="shared" si="318"/>
        <v>0</v>
      </c>
      <c r="Q410" s="158">
        <f t="shared" si="318"/>
        <v>0</v>
      </c>
      <c r="R410" s="158">
        <f t="shared" si="318"/>
        <v>0</v>
      </c>
      <c r="S410" s="158">
        <f t="shared" si="318"/>
        <v>0</v>
      </c>
      <c r="T410" s="158">
        <f t="shared" si="318"/>
        <v>0</v>
      </c>
      <c r="U410" s="158">
        <f t="shared" si="318"/>
        <v>0</v>
      </c>
      <c r="V410" s="158">
        <f t="shared" si="318"/>
        <v>0</v>
      </c>
      <c r="W410" s="158">
        <f t="shared" si="318"/>
        <v>0</v>
      </c>
      <c r="X410" s="158">
        <f t="shared" si="318"/>
        <v>0</v>
      </c>
      <c r="Y410" s="158">
        <f t="shared" si="318"/>
        <v>0</v>
      </c>
      <c r="Z410" s="158">
        <f t="shared" si="318"/>
        <v>0</v>
      </c>
      <c r="AA410" s="158">
        <f t="shared" si="318"/>
        <v>0</v>
      </c>
      <c r="AB410" s="158">
        <f t="shared" si="318"/>
        <v>0</v>
      </c>
      <c r="AC410" s="158">
        <f t="shared" si="318"/>
        <v>0</v>
      </c>
      <c r="AD410" s="158">
        <f t="shared" si="318"/>
        <v>0</v>
      </c>
      <c r="AE410" s="158">
        <f t="shared" si="318"/>
        <v>0</v>
      </c>
      <c r="AF410" s="158">
        <f t="shared" si="318"/>
        <v>0</v>
      </c>
      <c r="AG410" s="158">
        <f t="shared" si="318"/>
        <v>0</v>
      </c>
      <c r="AH410" s="158">
        <f t="shared" si="318"/>
        <v>0</v>
      </c>
      <c r="AI410" s="158">
        <f t="shared" si="318"/>
        <v>0</v>
      </c>
      <c r="AJ410" s="158">
        <f t="shared" ref="AJ410:BJ410" si="319">NO2_concentrations_benefits_high+NOx_concentrations_other_impacts_high</f>
        <v>0</v>
      </c>
      <c r="AK410" s="158">
        <f t="shared" si="319"/>
        <v>0</v>
      </c>
      <c r="AL410" s="158">
        <f t="shared" si="319"/>
        <v>0</v>
      </c>
      <c r="AM410" s="158">
        <f t="shared" si="319"/>
        <v>0</v>
      </c>
      <c r="AN410" s="158">
        <f t="shared" si="319"/>
        <v>0</v>
      </c>
      <c r="AO410" s="158">
        <f t="shared" si="319"/>
        <v>0</v>
      </c>
      <c r="AP410" s="158">
        <f t="shared" si="319"/>
        <v>0</v>
      </c>
      <c r="AQ410" s="158">
        <f t="shared" si="319"/>
        <v>0</v>
      </c>
      <c r="AR410" s="158">
        <f t="shared" si="319"/>
        <v>0</v>
      </c>
      <c r="AS410" s="158">
        <f t="shared" si="319"/>
        <v>0</v>
      </c>
      <c r="AT410" s="158">
        <f t="shared" si="319"/>
        <v>0</v>
      </c>
      <c r="AU410" s="158">
        <f t="shared" si="319"/>
        <v>0</v>
      </c>
      <c r="AV410" s="158">
        <f t="shared" si="319"/>
        <v>0</v>
      </c>
      <c r="AW410" s="158">
        <f t="shared" si="319"/>
        <v>0</v>
      </c>
      <c r="AX410" s="158">
        <f t="shared" si="319"/>
        <v>0</v>
      </c>
      <c r="AY410" s="158">
        <f t="shared" si="319"/>
        <v>0</v>
      </c>
      <c r="AZ410" s="158">
        <f t="shared" si="319"/>
        <v>0</v>
      </c>
      <c r="BA410" s="158">
        <f t="shared" si="319"/>
        <v>0</v>
      </c>
      <c r="BB410" s="158">
        <f t="shared" si="319"/>
        <v>0</v>
      </c>
      <c r="BC410" s="158">
        <f t="shared" si="319"/>
        <v>0</v>
      </c>
      <c r="BD410" s="158">
        <f t="shared" si="319"/>
        <v>0</v>
      </c>
      <c r="BE410" s="158">
        <f t="shared" si="319"/>
        <v>0</v>
      </c>
      <c r="BF410" s="158">
        <f t="shared" si="319"/>
        <v>0</v>
      </c>
      <c r="BG410" s="158">
        <f t="shared" si="319"/>
        <v>0</v>
      </c>
      <c r="BH410" s="158">
        <f t="shared" si="319"/>
        <v>0</v>
      </c>
      <c r="BI410" s="158">
        <f t="shared" si="319"/>
        <v>0</v>
      </c>
      <c r="BJ410" s="158">
        <f t="shared" si="319"/>
        <v>0</v>
      </c>
      <c r="BK410" s="158">
        <f t="shared" ref="BK410:CP410" si="320">NO2_concentrations_benefits_high+NOx_concentrations_other_impacts_high+NOx_concentrations_secondary_PM2.5_impacts_high</f>
        <v>0</v>
      </c>
      <c r="BL410" s="158">
        <f t="shared" si="320"/>
        <v>0</v>
      </c>
      <c r="BM410" s="158">
        <f t="shared" si="320"/>
        <v>0</v>
      </c>
      <c r="BN410" s="158">
        <f t="shared" si="320"/>
        <v>0</v>
      </c>
      <c r="BO410" s="158">
        <f t="shared" si="320"/>
        <v>0</v>
      </c>
      <c r="BP410" s="158">
        <f t="shared" si="320"/>
        <v>0</v>
      </c>
      <c r="BQ410" s="158">
        <f t="shared" si="320"/>
        <v>0</v>
      </c>
      <c r="BR410" s="158">
        <f t="shared" si="320"/>
        <v>0</v>
      </c>
      <c r="BS410" s="158">
        <f t="shared" si="320"/>
        <v>0</v>
      </c>
      <c r="BT410" s="158">
        <f t="shared" si="320"/>
        <v>0</v>
      </c>
      <c r="BU410" s="158">
        <f t="shared" si="320"/>
        <v>0</v>
      </c>
      <c r="BV410" s="158">
        <f t="shared" si="320"/>
        <v>0</v>
      </c>
      <c r="BW410" s="158">
        <f t="shared" si="320"/>
        <v>0</v>
      </c>
      <c r="BX410" s="158">
        <f t="shared" si="320"/>
        <v>0</v>
      </c>
      <c r="BY410" s="158">
        <f t="shared" si="320"/>
        <v>0</v>
      </c>
      <c r="BZ410" s="158">
        <f t="shared" si="320"/>
        <v>0</v>
      </c>
      <c r="CA410" s="158">
        <f t="shared" si="320"/>
        <v>0</v>
      </c>
      <c r="CB410" s="158">
        <f t="shared" si="320"/>
        <v>0</v>
      </c>
      <c r="CC410" s="158">
        <f t="shared" si="320"/>
        <v>0</v>
      </c>
      <c r="CD410" s="158">
        <f t="shared" si="320"/>
        <v>0</v>
      </c>
      <c r="CE410" s="158">
        <f t="shared" si="320"/>
        <v>0</v>
      </c>
      <c r="CF410" s="158">
        <f t="shared" si="320"/>
        <v>0</v>
      </c>
      <c r="CG410" s="158">
        <f t="shared" si="320"/>
        <v>0</v>
      </c>
      <c r="CH410" s="158">
        <f t="shared" si="320"/>
        <v>0</v>
      </c>
      <c r="CI410" s="158">
        <f t="shared" si="320"/>
        <v>0</v>
      </c>
      <c r="CJ410" s="158">
        <f t="shared" si="320"/>
        <v>0</v>
      </c>
      <c r="CK410" s="158">
        <f t="shared" si="320"/>
        <v>0</v>
      </c>
      <c r="CL410" s="158">
        <f t="shared" si="320"/>
        <v>0</v>
      </c>
      <c r="CM410" s="158">
        <f t="shared" si="320"/>
        <v>0</v>
      </c>
      <c r="CN410" s="158">
        <f t="shared" si="320"/>
        <v>0</v>
      </c>
      <c r="CO410" s="158">
        <f t="shared" si="320"/>
        <v>0</v>
      </c>
      <c r="CP410" s="158">
        <f t="shared" si="320"/>
        <v>0</v>
      </c>
      <c r="CQ410" s="79" t="s">
        <v>16689</v>
      </c>
    </row>
    <row r="411" spans="1:95" ht="15" customHeight="1" outlineLevel="1" x14ac:dyDescent="0.3">
      <c r="A411" s="158"/>
      <c r="B411" s="158"/>
      <c r="C411" s="158"/>
      <c r="D411" s="158"/>
      <c r="E411" s="158"/>
      <c r="F411" s="158"/>
      <c r="G411" s="158"/>
      <c r="H411" s="158"/>
      <c r="I411" s="158"/>
      <c r="J411" s="158"/>
      <c r="K411" s="158"/>
      <c r="L411" s="158"/>
      <c r="M411" s="158"/>
      <c r="N411" s="158"/>
      <c r="O411" s="158"/>
      <c r="P411" s="158"/>
      <c r="Q411" s="158"/>
      <c r="R411" s="158"/>
      <c r="S411" s="158"/>
      <c r="T411" s="158"/>
      <c r="U411" s="158"/>
      <c r="V411" s="158"/>
      <c r="W411" s="158"/>
      <c r="X411" s="158"/>
      <c r="Y411" s="158"/>
      <c r="Z411" s="158"/>
      <c r="AA411" s="158"/>
      <c r="AB411" s="158"/>
      <c r="AC411" s="158"/>
      <c r="AD411" s="158"/>
      <c r="AE411" s="158"/>
      <c r="AF411" s="158"/>
      <c r="AG411" s="158"/>
      <c r="AH411" s="158"/>
      <c r="AI411" s="158"/>
      <c r="AJ411" s="158"/>
      <c r="AK411" s="158"/>
      <c r="AL411" s="158"/>
      <c r="AM411" s="158"/>
      <c r="AN411" s="158"/>
      <c r="AO411" s="158"/>
      <c r="AP411" s="158"/>
      <c r="AQ411" s="158"/>
      <c r="AR411" s="158"/>
      <c r="AS411" s="158"/>
      <c r="AT411" s="158"/>
      <c r="AU411" s="158"/>
      <c r="AV411" s="158"/>
      <c r="AW411" s="158"/>
      <c r="AX411" s="158"/>
      <c r="AY411" s="158"/>
      <c r="AZ411" s="158"/>
      <c r="BA411" s="158"/>
      <c r="BB411" s="158"/>
      <c r="BC411" s="158"/>
      <c r="BD411" s="158"/>
      <c r="BE411" s="158"/>
      <c r="BF411" s="158"/>
      <c r="BG411" s="158"/>
      <c r="BH411" s="158"/>
      <c r="BI411" s="158"/>
      <c r="BJ411" s="158"/>
      <c r="BK411" s="158"/>
      <c r="BL411" s="158"/>
      <c r="BM411" s="158"/>
      <c r="BN411" s="158"/>
      <c r="BO411" s="158"/>
      <c r="BP411" s="158"/>
      <c r="BQ411" s="158"/>
      <c r="BR411" s="158"/>
      <c r="BS411" s="158"/>
      <c r="BT411" s="158"/>
      <c r="BU411" s="158"/>
      <c r="BV411" s="158"/>
      <c r="BW411" s="158"/>
      <c r="BX411" s="158"/>
      <c r="BY411" s="158"/>
      <c r="BZ411" s="158"/>
      <c r="CA411" s="158"/>
      <c r="CB411" s="158"/>
      <c r="CC411" s="158"/>
      <c r="CD411" s="158"/>
      <c r="CE411" s="158"/>
      <c r="CF411" s="158"/>
      <c r="CG411" s="158"/>
      <c r="CH411" s="158"/>
      <c r="CI411" s="158"/>
      <c r="CJ411" s="158"/>
      <c r="CK411" s="158"/>
      <c r="CL411" s="158"/>
      <c r="CM411" s="158"/>
      <c r="CN411" s="158"/>
      <c r="CO411" s="158"/>
      <c r="CP411" s="158"/>
      <c r="CQ411" s="158"/>
    </row>
    <row r="412" spans="1:95" s="143" customFormat="1" ht="31" outlineLevel="1" x14ac:dyDescent="0.35">
      <c r="A412" s="146"/>
      <c r="B412" s="147" t="s">
        <v>16690</v>
      </c>
      <c r="C412" s="146"/>
      <c r="D412" s="146"/>
      <c r="E412" s="146"/>
      <c r="F412" s="146"/>
      <c r="G412" s="146"/>
      <c r="H412" s="146"/>
      <c r="I412" s="146"/>
      <c r="J412" s="146"/>
      <c r="K412" s="146"/>
      <c r="L412" s="146"/>
      <c r="M412" s="146"/>
      <c r="N412" s="146"/>
      <c r="O412" s="146"/>
      <c r="P412" s="146"/>
      <c r="Q412" s="146"/>
      <c r="R412" s="146"/>
      <c r="S412" s="146"/>
      <c r="T412" s="146"/>
      <c r="U412" s="146"/>
      <c r="V412" s="146"/>
      <c r="W412" s="146"/>
      <c r="X412" s="146"/>
      <c r="Y412" s="146"/>
      <c r="Z412" s="146"/>
      <c r="AA412" s="146"/>
      <c r="AB412" s="146"/>
      <c r="AC412" s="146"/>
      <c r="AD412" s="146"/>
      <c r="AE412" s="146"/>
      <c r="AF412" s="146"/>
      <c r="AG412" s="146"/>
      <c r="AH412" s="146"/>
      <c r="AI412" s="146"/>
      <c r="AJ412" s="146"/>
      <c r="AK412" s="146"/>
      <c r="AL412" s="146"/>
      <c r="AM412" s="146"/>
      <c r="AN412" s="146"/>
      <c r="AO412" s="146"/>
      <c r="AP412" s="146"/>
      <c r="AQ412" s="146"/>
      <c r="AR412" s="146"/>
      <c r="AS412" s="146"/>
      <c r="AT412" s="146"/>
      <c r="AU412" s="146"/>
      <c r="AV412" s="146"/>
      <c r="AW412" s="146"/>
      <c r="AX412" s="146"/>
      <c r="AY412" s="146"/>
      <c r="AZ412" s="146"/>
      <c r="BA412" s="146"/>
      <c r="BB412" s="146"/>
      <c r="BC412" s="146"/>
      <c r="BD412" s="146"/>
      <c r="BE412" s="146"/>
      <c r="BF412" s="146"/>
      <c r="BG412" s="146"/>
      <c r="BH412" s="146"/>
      <c r="BI412" s="146"/>
      <c r="BJ412" s="146"/>
      <c r="BK412" s="146"/>
      <c r="BL412" s="146"/>
      <c r="BM412" s="146"/>
      <c r="BN412" s="146"/>
      <c r="BO412" s="146"/>
      <c r="BP412" s="146"/>
      <c r="BQ412" s="146"/>
      <c r="BR412" s="146"/>
      <c r="BS412" s="146"/>
      <c r="BT412" s="146"/>
      <c r="BU412" s="146"/>
      <c r="BV412" s="146"/>
      <c r="BW412" s="146"/>
      <c r="BX412" s="146"/>
      <c r="BY412" s="146"/>
      <c r="BZ412" s="146"/>
      <c r="CA412" s="146"/>
      <c r="CB412" s="146"/>
      <c r="CC412" s="146"/>
      <c r="CD412" s="146"/>
      <c r="CE412" s="146"/>
      <c r="CF412" s="146"/>
      <c r="CG412" s="146"/>
      <c r="CH412" s="146"/>
      <c r="CI412" s="146"/>
      <c r="CJ412" s="146"/>
      <c r="CK412" s="146"/>
      <c r="CL412" s="146"/>
      <c r="CM412" s="146"/>
      <c r="CN412" s="146"/>
      <c r="CO412" s="146"/>
      <c r="CP412" s="146"/>
      <c r="CQ412" s="146"/>
    </row>
    <row r="413" spans="1:95" ht="31" outlineLevel="1" x14ac:dyDescent="0.35">
      <c r="A413" s="82"/>
      <c r="B413" s="116" t="s">
        <v>16691</v>
      </c>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c r="AJ413" s="82"/>
      <c r="AK413" s="82"/>
      <c r="AL413" s="82"/>
      <c r="AM413" s="82"/>
      <c r="AN413" s="82"/>
      <c r="AO413" s="82"/>
      <c r="AP413" s="82"/>
      <c r="AQ413" s="82"/>
      <c r="AR413" s="82"/>
      <c r="AS413" s="82"/>
      <c r="AT413" s="82"/>
      <c r="AU413" s="82"/>
      <c r="AV413" s="82"/>
      <c r="AW413" s="82"/>
      <c r="AX413" s="82"/>
      <c r="AY413" s="82"/>
      <c r="AZ413" s="82"/>
      <c r="BA413" s="82"/>
      <c r="BB413" s="82"/>
      <c r="BC413" s="82"/>
      <c r="BD413" s="82"/>
      <c r="BE413" s="82"/>
      <c r="BF413" s="82"/>
      <c r="BG413" s="82"/>
      <c r="BH413" s="82"/>
      <c r="BI413" s="82"/>
      <c r="BJ413" s="82"/>
      <c r="BK413" s="82"/>
      <c r="BL413" s="82"/>
      <c r="BM413" s="82"/>
      <c r="BN413" s="82"/>
      <c r="BO413" s="82"/>
      <c r="BP413" s="82"/>
      <c r="BQ413" s="82"/>
      <c r="BR413" s="82"/>
      <c r="BS413" s="82"/>
      <c r="BT413" s="82"/>
      <c r="BU413" s="82"/>
      <c r="BV413" s="82"/>
      <c r="BW413" s="82"/>
      <c r="BX413" s="82"/>
      <c r="BY413" s="82"/>
      <c r="BZ413" s="82"/>
      <c r="CA413" s="82"/>
      <c r="CB413" s="82"/>
      <c r="CC413" s="82"/>
      <c r="CD413" s="82"/>
      <c r="CE413" s="82"/>
      <c r="CF413" s="82"/>
      <c r="CG413" s="82"/>
      <c r="CH413" s="82"/>
      <c r="CI413" s="82"/>
      <c r="CJ413" s="82"/>
      <c r="CK413" s="82"/>
      <c r="CL413" s="82"/>
      <c r="CM413" s="82"/>
      <c r="CN413" s="82"/>
      <c r="CO413" s="82"/>
      <c r="CP413" s="82"/>
      <c r="CQ413" s="82"/>
    </row>
    <row r="414" spans="1:95" ht="14.5" outlineLevel="1" x14ac:dyDescent="0.35">
      <c r="A414" s="158"/>
      <c r="B414" s="79" t="s">
        <v>16671</v>
      </c>
      <c r="C414" s="158"/>
      <c r="D414" s="158"/>
      <c r="E414" s="158"/>
      <c r="F414" s="158"/>
      <c r="G414" s="158"/>
      <c r="H414" s="158"/>
      <c r="I414" s="158"/>
      <c r="J414" s="158"/>
      <c r="K414" s="158"/>
      <c r="L414" s="158"/>
      <c r="M414" s="158"/>
      <c r="N414" s="158"/>
      <c r="O414" s="158"/>
      <c r="P414" s="158"/>
      <c r="Q414" s="158"/>
      <c r="R414" s="158"/>
      <c r="S414" s="158"/>
      <c r="T414" s="158"/>
      <c r="U414" s="158"/>
      <c r="V414" s="158"/>
      <c r="W414" s="158"/>
      <c r="X414" s="158"/>
      <c r="Y414" s="158"/>
      <c r="Z414" s="158"/>
      <c r="AA414" s="158"/>
      <c r="AB414" s="158"/>
      <c r="AC414" s="158"/>
      <c r="AD414" s="158"/>
      <c r="AE414" s="158"/>
      <c r="AF414" s="158"/>
      <c r="AG414" s="158"/>
      <c r="AH414" s="158"/>
      <c r="AI414" s="158"/>
      <c r="AJ414" s="158"/>
      <c r="AK414" s="158"/>
      <c r="AL414" s="158"/>
      <c r="AM414" s="158"/>
      <c r="AN414" s="158"/>
      <c r="AO414" s="158"/>
      <c r="AP414" s="158"/>
      <c r="AQ414" s="158"/>
      <c r="AR414" s="158"/>
      <c r="AS414" s="158"/>
      <c r="AT414" s="158"/>
      <c r="AU414" s="158"/>
      <c r="AV414" s="158"/>
      <c r="AW414" s="158"/>
      <c r="AX414" s="158"/>
      <c r="AY414" s="158"/>
      <c r="AZ414" s="158"/>
      <c r="BA414" s="158"/>
      <c r="BB414" s="158"/>
      <c r="BC414" s="158"/>
      <c r="BD414" s="158"/>
      <c r="BE414" s="158"/>
      <c r="BF414" s="158"/>
      <c r="BG414" s="158"/>
      <c r="BH414" s="158"/>
      <c r="BI414" s="158"/>
      <c r="BJ414" s="158"/>
      <c r="BK414" s="158"/>
      <c r="BL414" s="158"/>
      <c r="BM414" s="158"/>
      <c r="BN414" s="158"/>
      <c r="BO414" s="158"/>
      <c r="BP414" s="158"/>
      <c r="BQ414" s="158"/>
      <c r="BR414" s="158"/>
      <c r="BS414" s="158"/>
      <c r="BT414" s="158"/>
      <c r="BU414" s="158"/>
      <c r="BV414" s="158"/>
      <c r="BW414" s="158"/>
      <c r="BX414" s="158"/>
      <c r="BY414" s="158"/>
      <c r="BZ414" s="158"/>
      <c r="CA414" s="158"/>
      <c r="CB414" s="158"/>
      <c r="CC414" s="158"/>
      <c r="CD414" s="158"/>
      <c r="CE414" s="158"/>
      <c r="CF414" s="158"/>
      <c r="CG414" s="158"/>
      <c r="CH414" s="158"/>
      <c r="CI414" s="158"/>
      <c r="CJ414" s="158"/>
      <c r="CK414" s="158"/>
      <c r="CL414" s="158"/>
      <c r="CM414" s="158"/>
      <c r="CN414" s="158"/>
      <c r="CO414" s="158"/>
      <c r="CP414" s="158"/>
      <c r="CQ414" s="158"/>
    </row>
    <row r="415" spans="1:95" ht="14.5" outlineLevel="1" x14ac:dyDescent="0.35">
      <c r="A415" s="158"/>
      <c r="B415" s="158" t="s">
        <v>16672</v>
      </c>
      <c r="C415" s="158"/>
      <c r="D415" s="185">
        <f>Change_NOx_emissions_not_in_exceedance*-(NOx_damage_costs_low)</f>
        <v>0</v>
      </c>
      <c r="E415" s="185">
        <f t="shared" ref="E415:BO415" si="321">Change_NOx_emissions_not_in_exceedance*-(NOx_damage_costs_low)</f>
        <v>0</v>
      </c>
      <c r="F415" s="185">
        <f t="shared" si="321"/>
        <v>0</v>
      </c>
      <c r="G415" s="185">
        <f t="shared" si="321"/>
        <v>0</v>
      </c>
      <c r="H415" s="185">
        <f t="shared" si="321"/>
        <v>0</v>
      </c>
      <c r="I415" s="185">
        <f t="shared" si="321"/>
        <v>0</v>
      </c>
      <c r="J415" s="185">
        <f>Change_NOx_emissions_not_in_exceedance*-(NOx_damage_costs_low)</f>
        <v>0</v>
      </c>
      <c r="K415" s="185">
        <f t="shared" si="321"/>
        <v>0</v>
      </c>
      <c r="L415" s="185">
        <f t="shared" si="321"/>
        <v>0</v>
      </c>
      <c r="M415" s="185">
        <f t="shared" si="321"/>
        <v>0</v>
      </c>
      <c r="N415" s="185">
        <f t="shared" si="321"/>
        <v>0</v>
      </c>
      <c r="O415" s="185">
        <f t="shared" si="321"/>
        <v>0</v>
      </c>
      <c r="P415" s="185">
        <f t="shared" si="321"/>
        <v>0</v>
      </c>
      <c r="Q415" s="185">
        <f t="shared" si="321"/>
        <v>0</v>
      </c>
      <c r="R415" s="185">
        <f t="shared" si="321"/>
        <v>0</v>
      </c>
      <c r="S415" s="185">
        <f t="shared" si="321"/>
        <v>0</v>
      </c>
      <c r="T415" s="185">
        <f t="shared" si="321"/>
        <v>0</v>
      </c>
      <c r="U415" s="185">
        <f t="shared" si="321"/>
        <v>0</v>
      </c>
      <c r="V415" s="185">
        <f t="shared" si="321"/>
        <v>0</v>
      </c>
      <c r="W415" s="185">
        <f t="shared" si="321"/>
        <v>0</v>
      </c>
      <c r="X415" s="185">
        <f t="shared" si="321"/>
        <v>0</v>
      </c>
      <c r="Y415" s="185">
        <f t="shared" si="321"/>
        <v>0</v>
      </c>
      <c r="Z415" s="185">
        <f t="shared" si="321"/>
        <v>0</v>
      </c>
      <c r="AA415" s="185">
        <f t="shared" si="321"/>
        <v>0</v>
      </c>
      <c r="AB415" s="185">
        <f t="shared" si="321"/>
        <v>0</v>
      </c>
      <c r="AC415" s="185">
        <f t="shared" si="321"/>
        <v>0</v>
      </c>
      <c r="AD415" s="185">
        <f t="shared" si="321"/>
        <v>0</v>
      </c>
      <c r="AE415" s="185">
        <f t="shared" si="321"/>
        <v>0</v>
      </c>
      <c r="AF415" s="185">
        <f t="shared" si="321"/>
        <v>0</v>
      </c>
      <c r="AG415" s="185">
        <f t="shared" si="321"/>
        <v>0</v>
      </c>
      <c r="AH415" s="185">
        <f t="shared" si="321"/>
        <v>0</v>
      </c>
      <c r="AI415" s="185">
        <f t="shared" si="321"/>
        <v>0</v>
      </c>
      <c r="AJ415" s="185">
        <f t="shared" si="321"/>
        <v>0</v>
      </c>
      <c r="AK415" s="185">
        <f t="shared" si="321"/>
        <v>0</v>
      </c>
      <c r="AL415" s="185">
        <f t="shared" si="321"/>
        <v>0</v>
      </c>
      <c r="AM415" s="185">
        <f t="shared" si="321"/>
        <v>0</v>
      </c>
      <c r="AN415" s="185">
        <f t="shared" si="321"/>
        <v>0</v>
      </c>
      <c r="AO415" s="185">
        <f t="shared" si="321"/>
        <v>0</v>
      </c>
      <c r="AP415" s="185">
        <f t="shared" si="321"/>
        <v>0</v>
      </c>
      <c r="AQ415" s="185">
        <f t="shared" si="321"/>
        <v>0</v>
      </c>
      <c r="AR415" s="185">
        <f t="shared" si="321"/>
        <v>0</v>
      </c>
      <c r="AS415" s="185">
        <f t="shared" si="321"/>
        <v>0</v>
      </c>
      <c r="AT415" s="185">
        <f t="shared" si="321"/>
        <v>0</v>
      </c>
      <c r="AU415" s="185">
        <f t="shared" si="321"/>
        <v>0</v>
      </c>
      <c r="AV415" s="185">
        <f t="shared" si="321"/>
        <v>0</v>
      </c>
      <c r="AW415" s="185">
        <f t="shared" si="321"/>
        <v>0</v>
      </c>
      <c r="AX415" s="185">
        <f t="shared" si="321"/>
        <v>0</v>
      </c>
      <c r="AY415" s="185">
        <f t="shared" si="321"/>
        <v>0</v>
      </c>
      <c r="AZ415" s="185">
        <f t="shared" si="321"/>
        <v>0</v>
      </c>
      <c r="BA415" s="185">
        <f t="shared" si="321"/>
        <v>0</v>
      </c>
      <c r="BB415" s="185">
        <f t="shared" si="321"/>
        <v>0</v>
      </c>
      <c r="BC415" s="185">
        <f t="shared" si="321"/>
        <v>0</v>
      </c>
      <c r="BD415" s="185">
        <f t="shared" si="321"/>
        <v>0</v>
      </c>
      <c r="BE415" s="185">
        <f t="shared" si="321"/>
        <v>0</v>
      </c>
      <c r="BF415" s="185">
        <f t="shared" si="321"/>
        <v>0</v>
      </c>
      <c r="BG415" s="185">
        <f t="shared" si="321"/>
        <v>0</v>
      </c>
      <c r="BH415" s="185">
        <f t="shared" si="321"/>
        <v>0</v>
      </c>
      <c r="BI415" s="185">
        <f t="shared" si="321"/>
        <v>0</v>
      </c>
      <c r="BJ415" s="185">
        <f t="shared" si="321"/>
        <v>0</v>
      </c>
      <c r="BK415" s="185">
        <f t="shared" si="321"/>
        <v>0</v>
      </c>
      <c r="BL415" s="185">
        <f t="shared" si="321"/>
        <v>0</v>
      </c>
      <c r="BM415" s="185">
        <f t="shared" si="321"/>
        <v>0</v>
      </c>
      <c r="BN415" s="185">
        <f t="shared" si="321"/>
        <v>0</v>
      </c>
      <c r="BO415" s="185">
        <f t="shared" si="321"/>
        <v>0</v>
      </c>
      <c r="BP415" s="185">
        <f t="shared" ref="BP415:CP415" si="322">Change_NOx_emissions_not_in_exceedance*-(NOx_damage_costs_low)</f>
        <v>0</v>
      </c>
      <c r="BQ415" s="185">
        <f t="shared" si="322"/>
        <v>0</v>
      </c>
      <c r="BR415" s="185">
        <f t="shared" si="322"/>
        <v>0</v>
      </c>
      <c r="BS415" s="185">
        <f t="shared" si="322"/>
        <v>0</v>
      </c>
      <c r="BT415" s="185">
        <f t="shared" si="322"/>
        <v>0</v>
      </c>
      <c r="BU415" s="185">
        <f t="shared" si="322"/>
        <v>0</v>
      </c>
      <c r="BV415" s="185">
        <f t="shared" si="322"/>
        <v>0</v>
      </c>
      <c r="BW415" s="185">
        <f t="shared" si="322"/>
        <v>0</v>
      </c>
      <c r="BX415" s="185">
        <f t="shared" si="322"/>
        <v>0</v>
      </c>
      <c r="BY415" s="185">
        <f t="shared" si="322"/>
        <v>0</v>
      </c>
      <c r="BZ415" s="185">
        <f t="shared" si="322"/>
        <v>0</v>
      </c>
      <c r="CA415" s="185">
        <f t="shared" si="322"/>
        <v>0</v>
      </c>
      <c r="CB415" s="185">
        <f t="shared" si="322"/>
        <v>0</v>
      </c>
      <c r="CC415" s="185">
        <f t="shared" si="322"/>
        <v>0</v>
      </c>
      <c r="CD415" s="185">
        <f t="shared" si="322"/>
        <v>0</v>
      </c>
      <c r="CE415" s="185">
        <f t="shared" si="322"/>
        <v>0</v>
      </c>
      <c r="CF415" s="185">
        <f t="shared" si="322"/>
        <v>0</v>
      </c>
      <c r="CG415" s="185">
        <f t="shared" si="322"/>
        <v>0</v>
      </c>
      <c r="CH415" s="185">
        <f t="shared" si="322"/>
        <v>0</v>
      </c>
      <c r="CI415" s="185">
        <f t="shared" si="322"/>
        <v>0</v>
      </c>
      <c r="CJ415" s="185">
        <f t="shared" si="322"/>
        <v>0</v>
      </c>
      <c r="CK415" s="185">
        <f t="shared" si="322"/>
        <v>0</v>
      </c>
      <c r="CL415" s="185">
        <f t="shared" si="322"/>
        <v>0</v>
      </c>
      <c r="CM415" s="185">
        <f t="shared" si="322"/>
        <v>0</v>
      </c>
      <c r="CN415" s="185">
        <f t="shared" si="322"/>
        <v>0</v>
      </c>
      <c r="CO415" s="185">
        <f t="shared" si="322"/>
        <v>0</v>
      </c>
      <c r="CP415" s="185">
        <f t="shared" si="322"/>
        <v>0</v>
      </c>
      <c r="CQ415" s="79" t="s">
        <v>16692</v>
      </c>
    </row>
    <row r="416" spans="1:95" ht="14.5" outlineLevel="1" x14ac:dyDescent="0.35">
      <c r="A416" s="158"/>
      <c r="B416" s="158" t="s">
        <v>16674</v>
      </c>
      <c r="C416" s="158"/>
      <c r="D416" s="185">
        <f t="shared" ref="D416:BO416" si="323">Change_NOx_emissions_not_in_exceedance*-(NOx_damage_costs_central)</f>
        <v>0</v>
      </c>
      <c r="E416" s="185">
        <f t="shared" si="323"/>
        <v>0</v>
      </c>
      <c r="F416" s="185">
        <f t="shared" si="323"/>
        <v>0</v>
      </c>
      <c r="G416" s="185">
        <f t="shared" si="323"/>
        <v>0</v>
      </c>
      <c r="H416" s="185">
        <f t="shared" si="323"/>
        <v>0</v>
      </c>
      <c r="I416" s="185">
        <f t="shared" si="323"/>
        <v>0</v>
      </c>
      <c r="J416" s="185">
        <f t="shared" si="323"/>
        <v>0</v>
      </c>
      <c r="K416" s="185">
        <f t="shared" si="323"/>
        <v>0</v>
      </c>
      <c r="L416" s="185">
        <f t="shared" si="323"/>
        <v>0</v>
      </c>
      <c r="M416" s="185">
        <f t="shared" si="323"/>
        <v>0</v>
      </c>
      <c r="N416" s="185">
        <f t="shared" si="323"/>
        <v>0</v>
      </c>
      <c r="O416" s="185">
        <f>Change_NOx_emissions_not_in_exceedance*-(NOx_damage_costs_central)</f>
        <v>0</v>
      </c>
      <c r="P416" s="185">
        <f t="shared" si="323"/>
        <v>0</v>
      </c>
      <c r="Q416" s="185">
        <f t="shared" si="323"/>
        <v>0</v>
      </c>
      <c r="R416" s="185">
        <f t="shared" si="323"/>
        <v>0</v>
      </c>
      <c r="S416" s="185">
        <f t="shared" si="323"/>
        <v>0</v>
      </c>
      <c r="T416" s="185">
        <f t="shared" si="323"/>
        <v>0</v>
      </c>
      <c r="U416" s="185">
        <f t="shared" si="323"/>
        <v>0</v>
      </c>
      <c r="V416" s="185">
        <f t="shared" si="323"/>
        <v>0</v>
      </c>
      <c r="W416" s="185">
        <f t="shared" si="323"/>
        <v>0</v>
      </c>
      <c r="X416" s="185">
        <f>Change_NOx_emissions_not_in_exceedance*-(NOx_damage_costs_central)</f>
        <v>0</v>
      </c>
      <c r="Y416" s="185">
        <f t="shared" si="323"/>
        <v>0</v>
      </c>
      <c r="Z416" s="185">
        <f t="shared" si="323"/>
        <v>0</v>
      </c>
      <c r="AA416" s="185">
        <f t="shared" si="323"/>
        <v>0</v>
      </c>
      <c r="AB416" s="185">
        <f t="shared" si="323"/>
        <v>0</v>
      </c>
      <c r="AC416" s="185">
        <f t="shared" si="323"/>
        <v>0</v>
      </c>
      <c r="AD416" s="185">
        <f t="shared" si="323"/>
        <v>0</v>
      </c>
      <c r="AE416" s="185">
        <f t="shared" si="323"/>
        <v>0</v>
      </c>
      <c r="AF416" s="185">
        <f t="shared" si="323"/>
        <v>0</v>
      </c>
      <c r="AG416" s="185">
        <f t="shared" si="323"/>
        <v>0</v>
      </c>
      <c r="AH416" s="185">
        <f t="shared" si="323"/>
        <v>0</v>
      </c>
      <c r="AI416" s="185">
        <f t="shared" si="323"/>
        <v>0</v>
      </c>
      <c r="AJ416" s="185">
        <f t="shared" si="323"/>
        <v>0</v>
      </c>
      <c r="AK416" s="185">
        <f t="shared" si="323"/>
        <v>0</v>
      </c>
      <c r="AL416" s="185">
        <f t="shared" si="323"/>
        <v>0</v>
      </c>
      <c r="AM416" s="185">
        <f t="shared" si="323"/>
        <v>0</v>
      </c>
      <c r="AN416" s="185">
        <f t="shared" si="323"/>
        <v>0</v>
      </c>
      <c r="AO416" s="185">
        <f t="shared" si="323"/>
        <v>0</v>
      </c>
      <c r="AP416" s="185">
        <f t="shared" si="323"/>
        <v>0</v>
      </c>
      <c r="AQ416" s="185">
        <f t="shared" si="323"/>
        <v>0</v>
      </c>
      <c r="AR416" s="185">
        <f t="shared" si="323"/>
        <v>0</v>
      </c>
      <c r="AS416" s="185">
        <f t="shared" si="323"/>
        <v>0</v>
      </c>
      <c r="AT416" s="185">
        <f t="shared" si="323"/>
        <v>0</v>
      </c>
      <c r="AU416" s="185">
        <f t="shared" si="323"/>
        <v>0</v>
      </c>
      <c r="AV416" s="185">
        <f t="shared" si="323"/>
        <v>0</v>
      </c>
      <c r="AW416" s="185">
        <f t="shared" si="323"/>
        <v>0</v>
      </c>
      <c r="AX416" s="185">
        <f t="shared" si="323"/>
        <v>0</v>
      </c>
      <c r="AY416" s="185">
        <f t="shared" si="323"/>
        <v>0</v>
      </c>
      <c r="AZ416" s="185">
        <f t="shared" si="323"/>
        <v>0</v>
      </c>
      <c r="BA416" s="185">
        <f t="shared" si="323"/>
        <v>0</v>
      </c>
      <c r="BB416" s="185">
        <f t="shared" si="323"/>
        <v>0</v>
      </c>
      <c r="BC416" s="185">
        <f t="shared" si="323"/>
        <v>0</v>
      </c>
      <c r="BD416" s="185">
        <f t="shared" si="323"/>
        <v>0</v>
      </c>
      <c r="BE416" s="185">
        <f t="shared" si="323"/>
        <v>0</v>
      </c>
      <c r="BF416" s="185">
        <f t="shared" si="323"/>
        <v>0</v>
      </c>
      <c r="BG416" s="185">
        <f t="shared" si="323"/>
        <v>0</v>
      </c>
      <c r="BH416" s="185">
        <f t="shared" si="323"/>
        <v>0</v>
      </c>
      <c r="BI416" s="185">
        <f t="shared" si="323"/>
        <v>0</v>
      </c>
      <c r="BJ416" s="185">
        <f t="shared" si="323"/>
        <v>0</v>
      </c>
      <c r="BK416" s="185">
        <f t="shared" si="323"/>
        <v>0</v>
      </c>
      <c r="BL416" s="185">
        <f t="shared" si="323"/>
        <v>0</v>
      </c>
      <c r="BM416" s="185">
        <f t="shared" si="323"/>
        <v>0</v>
      </c>
      <c r="BN416" s="185">
        <f t="shared" si="323"/>
        <v>0</v>
      </c>
      <c r="BO416" s="185">
        <f t="shared" si="323"/>
        <v>0</v>
      </c>
      <c r="BP416" s="185">
        <f t="shared" ref="BP416:CP416" si="324">Change_NOx_emissions_not_in_exceedance*-(NOx_damage_costs_central)</f>
        <v>0</v>
      </c>
      <c r="BQ416" s="185">
        <f t="shared" si="324"/>
        <v>0</v>
      </c>
      <c r="BR416" s="185">
        <f t="shared" si="324"/>
        <v>0</v>
      </c>
      <c r="BS416" s="185">
        <f t="shared" si="324"/>
        <v>0</v>
      </c>
      <c r="BT416" s="185">
        <f t="shared" si="324"/>
        <v>0</v>
      </c>
      <c r="BU416" s="185">
        <f t="shared" si="324"/>
        <v>0</v>
      </c>
      <c r="BV416" s="185">
        <f t="shared" si="324"/>
        <v>0</v>
      </c>
      <c r="BW416" s="185">
        <f t="shared" si="324"/>
        <v>0</v>
      </c>
      <c r="BX416" s="185">
        <f t="shared" si="324"/>
        <v>0</v>
      </c>
      <c r="BY416" s="185">
        <f t="shared" si="324"/>
        <v>0</v>
      </c>
      <c r="BZ416" s="185">
        <f t="shared" si="324"/>
        <v>0</v>
      </c>
      <c r="CA416" s="185">
        <f t="shared" si="324"/>
        <v>0</v>
      </c>
      <c r="CB416" s="185">
        <f t="shared" si="324"/>
        <v>0</v>
      </c>
      <c r="CC416" s="185">
        <f t="shared" si="324"/>
        <v>0</v>
      </c>
      <c r="CD416" s="185">
        <f t="shared" si="324"/>
        <v>0</v>
      </c>
      <c r="CE416" s="185">
        <f t="shared" si="324"/>
        <v>0</v>
      </c>
      <c r="CF416" s="185">
        <f t="shared" si="324"/>
        <v>0</v>
      </c>
      <c r="CG416" s="185">
        <f t="shared" si="324"/>
        <v>0</v>
      </c>
      <c r="CH416" s="185">
        <f t="shared" si="324"/>
        <v>0</v>
      </c>
      <c r="CI416" s="185">
        <f t="shared" si="324"/>
        <v>0</v>
      </c>
      <c r="CJ416" s="185">
        <f t="shared" si="324"/>
        <v>0</v>
      </c>
      <c r="CK416" s="185">
        <f t="shared" si="324"/>
        <v>0</v>
      </c>
      <c r="CL416" s="185">
        <f t="shared" si="324"/>
        <v>0</v>
      </c>
      <c r="CM416" s="185">
        <f t="shared" si="324"/>
        <v>0</v>
      </c>
      <c r="CN416" s="185">
        <f t="shared" si="324"/>
        <v>0</v>
      </c>
      <c r="CO416" s="185">
        <f t="shared" si="324"/>
        <v>0</v>
      </c>
      <c r="CP416" s="185">
        <f t="shared" si="324"/>
        <v>0</v>
      </c>
      <c r="CQ416" s="79" t="s">
        <v>16693</v>
      </c>
    </row>
    <row r="417" spans="1:95" ht="14.5" outlineLevel="1" x14ac:dyDescent="0.35">
      <c r="A417" s="158"/>
      <c r="B417" s="158" t="s">
        <v>16676</v>
      </c>
      <c r="C417" s="158"/>
      <c r="D417" s="185">
        <f t="shared" ref="D417:BO417" si="325">Change_NOx_emissions_not_in_exceedance*-(NOx_damage_costs_high)</f>
        <v>0</v>
      </c>
      <c r="E417" s="185">
        <f t="shared" si="325"/>
        <v>0</v>
      </c>
      <c r="F417" s="185">
        <f t="shared" si="325"/>
        <v>0</v>
      </c>
      <c r="G417" s="185">
        <f t="shared" si="325"/>
        <v>0</v>
      </c>
      <c r="H417" s="185">
        <f t="shared" si="325"/>
        <v>0</v>
      </c>
      <c r="I417" s="185">
        <f t="shared" si="325"/>
        <v>0</v>
      </c>
      <c r="J417" s="185">
        <f t="shared" si="325"/>
        <v>0</v>
      </c>
      <c r="K417" s="185">
        <f t="shared" si="325"/>
        <v>0</v>
      </c>
      <c r="L417" s="185">
        <f t="shared" si="325"/>
        <v>0</v>
      </c>
      <c r="M417" s="185">
        <f t="shared" si="325"/>
        <v>0</v>
      </c>
      <c r="N417" s="185">
        <f t="shared" si="325"/>
        <v>0</v>
      </c>
      <c r="O417" s="185">
        <f t="shared" si="325"/>
        <v>0</v>
      </c>
      <c r="P417" s="185">
        <f t="shared" si="325"/>
        <v>0</v>
      </c>
      <c r="Q417" s="185">
        <f t="shared" si="325"/>
        <v>0</v>
      </c>
      <c r="R417" s="185">
        <f t="shared" si="325"/>
        <v>0</v>
      </c>
      <c r="S417" s="185">
        <f t="shared" si="325"/>
        <v>0</v>
      </c>
      <c r="T417" s="185">
        <f t="shared" si="325"/>
        <v>0</v>
      </c>
      <c r="U417" s="185">
        <f t="shared" si="325"/>
        <v>0</v>
      </c>
      <c r="V417" s="185">
        <f t="shared" si="325"/>
        <v>0</v>
      </c>
      <c r="W417" s="185">
        <f t="shared" si="325"/>
        <v>0</v>
      </c>
      <c r="X417" s="185">
        <f t="shared" si="325"/>
        <v>0</v>
      </c>
      <c r="Y417" s="185">
        <f t="shared" si="325"/>
        <v>0</v>
      </c>
      <c r="Z417" s="185">
        <f t="shared" si="325"/>
        <v>0</v>
      </c>
      <c r="AA417" s="185">
        <f t="shared" si="325"/>
        <v>0</v>
      </c>
      <c r="AB417" s="185">
        <f t="shared" si="325"/>
        <v>0</v>
      </c>
      <c r="AC417" s="185">
        <f t="shared" si="325"/>
        <v>0</v>
      </c>
      <c r="AD417" s="185">
        <f t="shared" si="325"/>
        <v>0</v>
      </c>
      <c r="AE417" s="185">
        <f t="shared" si="325"/>
        <v>0</v>
      </c>
      <c r="AF417" s="185">
        <f t="shared" si="325"/>
        <v>0</v>
      </c>
      <c r="AG417" s="185">
        <f t="shared" si="325"/>
        <v>0</v>
      </c>
      <c r="AH417" s="185">
        <f t="shared" si="325"/>
        <v>0</v>
      </c>
      <c r="AI417" s="185">
        <f t="shared" si="325"/>
        <v>0</v>
      </c>
      <c r="AJ417" s="185">
        <f t="shared" si="325"/>
        <v>0</v>
      </c>
      <c r="AK417" s="185">
        <f t="shared" si="325"/>
        <v>0</v>
      </c>
      <c r="AL417" s="185">
        <f t="shared" si="325"/>
        <v>0</v>
      </c>
      <c r="AM417" s="185">
        <f t="shared" si="325"/>
        <v>0</v>
      </c>
      <c r="AN417" s="185">
        <f t="shared" si="325"/>
        <v>0</v>
      </c>
      <c r="AO417" s="185">
        <f t="shared" si="325"/>
        <v>0</v>
      </c>
      <c r="AP417" s="185">
        <f t="shared" si="325"/>
        <v>0</v>
      </c>
      <c r="AQ417" s="185">
        <f t="shared" si="325"/>
        <v>0</v>
      </c>
      <c r="AR417" s="185">
        <f t="shared" si="325"/>
        <v>0</v>
      </c>
      <c r="AS417" s="185">
        <f t="shared" si="325"/>
        <v>0</v>
      </c>
      <c r="AT417" s="185">
        <f t="shared" si="325"/>
        <v>0</v>
      </c>
      <c r="AU417" s="185">
        <f t="shared" si="325"/>
        <v>0</v>
      </c>
      <c r="AV417" s="185">
        <f t="shared" si="325"/>
        <v>0</v>
      </c>
      <c r="AW417" s="185">
        <f t="shared" si="325"/>
        <v>0</v>
      </c>
      <c r="AX417" s="185">
        <f t="shared" si="325"/>
        <v>0</v>
      </c>
      <c r="AY417" s="185">
        <f t="shared" si="325"/>
        <v>0</v>
      </c>
      <c r="AZ417" s="185">
        <f t="shared" si="325"/>
        <v>0</v>
      </c>
      <c r="BA417" s="185">
        <f t="shared" si="325"/>
        <v>0</v>
      </c>
      <c r="BB417" s="185">
        <f t="shared" si="325"/>
        <v>0</v>
      </c>
      <c r="BC417" s="185">
        <f t="shared" si="325"/>
        <v>0</v>
      </c>
      <c r="BD417" s="185">
        <f t="shared" si="325"/>
        <v>0</v>
      </c>
      <c r="BE417" s="185">
        <f t="shared" si="325"/>
        <v>0</v>
      </c>
      <c r="BF417" s="185">
        <f t="shared" si="325"/>
        <v>0</v>
      </c>
      <c r="BG417" s="185">
        <f t="shared" si="325"/>
        <v>0</v>
      </c>
      <c r="BH417" s="185">
        <f t="shared" si="325"/>
        <v>0</v>
      </c>
      <c r="BI417" s="185">
        <f t="shared" si="325"/>
        <v>0</v>
      </c>
      <c r="BJ417" s="185">
        <f t="shared" si="325"/>
        <v>0</v>
      </c>
      <c r="BK417" s="185">
        <f t="shared" si="325"/>
        <v>0</v>
      </c>
      <c r="BL417" s="185">
        <f t="shared" si="325"/>
        <v>0</v>
      </c>
      <c r="BM417" s="185">
        <f t="shared" si="325"/>
        <v>0</v>
      </c>
      <c r="BN417" s="185">
        <f t="shared" si="325"/>
        <v>0</v>
      </c>
      <c r="BO417" s="185">
        <f t="shared" si="325"/>
        <v>0</v>
      </c>
      <c r="BP417" s="185">
        <f t="shared" ref="BP417:CP417" si="326">Change_NOx_emissions_not_in_exceedance*-(NOx_damage_costs_high)</f>
        <v>0</v>
      </c>
      <c r="BQ417" s="185">
        <f t="shared" si="326"/>
        <v>0</v>
      </c>
      <c r="BR417" s="185">
        <f t="shared" si="326"/>
        <v>0</v>
      </c>
      <c r="BS417" s="185">
        <f t="shared" si="326"/>
        <v>0</v>
      </c>
      <c r="BT417" s="185">
        <f t="shared" si="326"/>
        <v>0</v>
      </c>
      <c r="BU417" s="185">
        <f t="shared" si="326"/>
        <v>0</v>
      </c>
      <c r="BV417" s="185">
        <f t="shared" si="326"/>
        <v>0</v>
      </c>
      <c r="BW417" s="185">
        <f t="shared" si="326"/>
        <v>0</v>
      </c>
      <c r="BX417" s="185">
        <f t="shared" si="326"/>
        <v>0</v>
      </c>
      <c r="BY417" s="185">
        <f t="shared" si="326"/>
        <v>0</v>
      </c>
      <c r="BZ417" s="185">
        <f t="shared" si="326"/>
        <v>0</v>
      </c>
      <c r="CA417" s="185">
        <f t="shared" si="326"/>
        <v>0</v>
      </c>
      <c r="CB417" s="185">
        <f t="shared" si="326"/>
        <v>0</v>
      </c>
      <c r="CC417" s="185">
        <f t="shared" si="326"/>
        <v>0</v>
      </c>
      <c r="CD417" s="185">
        <f t="shared" si="326"/>
        <v>0</v>
      </c>
      <c r="CE417" s="185">
        <f t="shared" si="326"/>
        <v>0</v>
      </c>
      <c r="CF417" s="185">
        <f t="shared" si="326"/>
        <v>0</v>
      </c>
      <c r="CG417" s="185">
        <f t="shared" si="326"/>
        <v>0</v>
      </c>
      <c r="CH417" s="185">
        <f t="shared" si="326"/>
        <v>0</v>
      </c>
      <c r="CI417" s="185">
        <f t="shared" si="326"/>
        <v>0</v>
      </c>
      <c r="CJ417" s="185">
        <f t="shared" si="326"/>
        <v>0</v>
      </c>
      <c r="CK417" s="185">
        <f t="shared" si="326"/>
        <v>0</v>
      </c>
      <c r="CL417" s="185">
        <f t="shared" si="326"/>
        <v>0</v>
      </c>
      <c r="CM417" s="185">
        <f t="shared" si="326"/>
        <v>0</v>
      </c>
      <c r="CN417" s="185">
        <f t="shared" si="326"/>
        <v>0</v>
      </c>
      <c r="CO417" s="185">
        <f t="shared" si="326"/>
        <v>0</v>
      </c>
      <c r="CP417" s="185">
        <f t="shared" si="326"/>
        <v>0</v>
      </c>
      <c r="CQ417" s="79" t="s">
        <v>16694</v>
      </c>
    </row>
    <row r="418" spans="1:95" ht="14.5" outlineLevel="1" x14ac:dyDescent="0.35">
      <c r="A418" s="158"/>
      <c r="B418" s="158"/>
      <c r="C418" s="158"/>
      <c r="D418" s="158"/>
      <c r="E418" s="183"/>
      <c r="F418" s="183"/>
      <c r="G418" s="183"/>
      <c r="H418" s="183"/>
      <c r="I418" s="183"/>
      <c r="J418" s="183"/>
      <c r="K418" s="183"/>
      <c r="L418" s="183"/>
      <c r="M418" s="183"/>
      <c r="N418" s="183"/>
      <c r="O418" s="183"/>
      <c r="P418" s="183"/>
      <c r="Q418" s="183"/>
      <c r="R418" s="183"/>
      <c r="S418" s="183"/>
      <c r="T418" s="183"/>
      <c r="U418" s="183"/>
      <c r="V418" s="183"/>
      <c r="W418" s="183"/>
      <c r="X418" s="183"/>
      <c r="Y418" s="183"/>
      <c r="Z418" s="183"/>
      <c r="AA418" s="183"/>
      <c r="AB418" s="183"/>
      <c r="AC418" s="183"/>
      <c r="AD418" s="183"/>
      <c r="AE418" s="183"/>
      <c r="AF418" s="183"/>
      <c r="AG418" s="183"/>
      <c r="AH418" s="183"/>
      <c r="AI418" s="183"/>
      <c r="AJ418" s="183"/>
      <c r="AK418" s="183"/>
      <c r="AL418" s="183"/>
      <c r="AM418" s="183"/>
      <c r="AN418" s="183"/>
      <c r="AO418" s="183"/>
      <c r="AP418" s="183"/>
      <c r="AQ418" s="183"/>
      <c r="AR418" s="183"/>
      <c r="AS418" s="183"/>
      <c r="AT418" s="183"/>
      <c r="AU418" s="183"/>
      <c r="AV418" s="183"/>
      <c r="AW418" s="183"/>
      <c r="AX418" s="183"/>
      <c r="AY418" s="183"/>
      <c r="AZ418" s="183"/>
      <c r="BA418" s="183"/>
      <c r="BB418" s="183"/>
      <c r="BC418" s="183"/>
      <c r="BD418" s="183"/>
      <c r="BE418" s="183"/>
      <c r="BF418" s="183"/>
      <c r="BG418" s="183"/>
      <c r="BH418" s="183"/>
      <c r="BI418" s="183"/>
      <c r="BJ418" s="183"/>
      <c r="BK418" s="183"/>
      <c r="BL418" s="183"/>
      <c r="BM418" s="183"/>
      <c r="BN418" s="183"/>
      <c r="BO418" s="183"/>
      <c r="BP418" s="183"/>
      <c r="BQ418" s="183"/>
      <c r="BR418" s="183"/>
      <c r="BS418" s="183"/>
      <c r="BT418" s="183"/>
      <c r="BU418" s="183"/>
      <c r="BV418" s="183"/>
      <c r="BW418" s="183"/>
      <c r="BX418" s="183"/>
      <c r="BY418" s="183"/>
      <c r="BZ418" s="183"/>
      <c r="CA418" s="183"/>
      <c r="CB418" s="183"/>
      <c r="CC418" s="183"/>
      <c r="CD418" s="183"/>
      <c r="CE418" s="183"/>
      <c r="CF418" s="183"/>
      <c r="CG418" s="183"/>
      <c r="CH418" s="183"/>
      <c r="CI418" s="183"/>
      <c r="CJ418" s="183"/>
      <c r="CK418" s="183"/>
      <c r="CL418" s="183"/>
      <c r="CM418" s="183"/>
      <c r="CN418" s="183"/>
      <c r="CO418" s="183"/>
      <c r="CP418" s="183"/>
      <c r="CQ418" s="79"/>
    </row>
    <row r="419" spans="1:95" ht="31" outlineLevel="1" x14ac:dyDescent="0.35">
      <c r="A419" s="82"/>
      <c r="B419" s="116" t="s">
        <v>16695</v>
      </c>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c r="AJ419" s="82"/>
      <c r="AK419" s="82"/>
      <c r="AL419" s="82"/>
      <c r="AM419" s="82"/>
      <c r="AN419" s="82"/>
      <c r="AO419" s="82"/>
      <c r="AP419" s="82"/>
      <c r="AQ419" s="82"/>
      <c r="AR419" s="82"/>
      <c r="AS419" s="82"/>
      <c r="AT419" s="82"/>
      <c r="AU419" s="82"/>
      <c r="AV419" s="82"/>
      <c r="AW419" s="82"/>
      <c r="AX419" s="82"/>
      <c r="AY419" s="82"/>
      <c r="AZ419" s="82"/>
      <c r="BA419" s="82"/>
      <c r="BB419" s="82"/>
      <c r="BC419" s="82"/>
      <c r="BD419" s="82"/>
      <c r="BE419" s="82"/>
      <c r="BF419" s="82"/>
      <c r="BG419" s="82"/>
      <c r="BH419" s="82"/>
      <c r="BI419" s="82"/>
      <c r="BJ419" s="82"/>
      <c r="BK419" s="82"/>
      <c r="BL419" s="82"/>
      <c r="BM419" s="82"/>
      <c r="BN419" s="82"/>
      <c r="BO419" s="82"/>
      <c r="BP419" s="82"/>
      <c r="BQ419" s="82"/>
      <c r="BR419" s="82"/>
      <c r="BS419" s="82"/>
      <c r="BT419" s="82"/>
      <c r="BU419" s="82"/>
      <c r="BV419" s="82"/>
      <c r="BW419" s="82"/>
      <c r="BX419" s="82"/>
      <c r="BY419" s="82"/>
      <c r="BZ419" s="82"/>
      <c r="CA419" s="82"/>
      <c r="CB419" s="82"/>
      <c r="CC419" s="82"/>
      <c r="CD419" s="82"/>
      <c r="CE419" s="82"/>
      <c r="CF419" s="82"/>
      <c r="CG419" s="82"/>
      <c r="CH419" s="82"/>
      <c r="CI419" s="82"/>
      <c r="CJ419" s="82"/>
      <c r="CK419" s="82"/>
      <c r="CL419" s="82"/>
      <c r="CM419" s="82"/>
      <c r="CN419" s="82"/>
      <c r="CO419" s="82"/>
      <c r="CP419" s="82"/>
      <c r="CQ419" s="82"/>
    </row>
    <row r="420" spans="1:95" ht="14.5" outlineLevel="1" x14ac:dyDescent="0.35">
      <c r="A420" s="158"/>
      <c r="B420" s="79" t="s">
        <v>16671</v>
      </c>
      <c r="C420" s="158"/>
      <c r="D420" s="158"/>
      <c r="E420" s="158"/>
      <c r="F420" s="158"/>
      <c r="G420" s="158"/>
      <c r="H420" s="158"/>
      <c r="I420" s="158"/>
      <c r="J420" s="158"/>
      <c r="K420" s="158"/>
      <c r="L420" s="158"/>
      <c r="M420" s="158"/>
      <c r="N420" s="158"/>
      <c r="O420" s="158"/>
      <c r="P420" s="158"/>
      <c r="Q420" s="158"/>
      <c r="R420" s="158"/>
      <c r="S420" s="158"/>
      <c r="T420" s="158"/>
      <c r="U420" s="158"/>
      <c r="V420" s="158"/>
      <c r="W420" s="158"/>
      <c r="X420" s="158"/>
      <c r="Y420" s="158"/>
      <c r="Z420" s="158"/>
      <c r="AA420" s="158"/>
      <c r="AB420" s="158"/>
      <c r="AC420" s="158"/>
      <c r="AD420" s="158"/>
      <c r="AE420" s="158"/>
      <c r="AF420" s="158"/>
      <c r="AG420" s="158"/>
      <c r="AH420" s="158"/>
      <c r="AI420" s="158"/>
      <c r="AJ420" s="158"/>
      <c r="AK420" s="158"/>
      <c r="AL420" s="158"/>
      <c r="AM420" s="158"/>
      <c r="AN420" s="158"/>
      <c r="AO420" s="158"/>
      <c r="AP420" s="158"/>
      <c r="AQ420" s="158"/>
      <c r="AR420" s="158"/>
      <c r="AS420" s="158"/>
      <c r="AT420" s="158"/>
      <c r="AU420" s="158"/>
      <c r="AV420" s="158"/>
      <c r="AW420" s="158"/>
      <c r="AX420" s="158"/>
      <c r="AY420" s="158"/>
      <c r="AZ420" s="158"/>
      <c r="BA420" s="158"/>
      <c r="BB420" s="158"/>
      <c r="BC420" s="158"/>
      <c r="BD420" s="158"/>
      <c r="BE420" s="158"/>
      <c r="BF420" s="158"/>
      <c r="BG420" s="158"/>
      <c r="BH420" s="158"/>
      <c r="BI420" s="158"/>
      <c r="BJ420" s="158"/>
      <c r="BK420" s="158"/>
      <c r="BL420" s="158"/>
      <c r="BM420" s="158"/>
      <c r="BN420" s="158"/>
      <c r="BO420" s="158"/>
      <c r="BP420" s="158"/>
      <c r="BQ420" s="158"/>
      <c r="BR420" s="158"/>
      <c r="BS420" s="158"/>
      <c r="BT420" s="158"/>
      <c r="BU420" s="158"/>
      <c r="BV420" s="158"/>
      <c r="BW420" s="158"/>
      <c r="BX420" s="158"/>
      <c r="BY420" s="158"/>
      <c r="BZ420" s="158"/>
      <c r="CA420" s="158"/>
      <c r="CB420" s="158"/>
      <c r="CC420" s="158"/>
      <c r="CD420" s="158"/>
      <c r="CE420" s="158"/>
      <c r="CF420" s="158"/>
      <c r="CG420" s="158"/>
      <c r="CH420" s="158"/>
      <c r="CI420" s="158"/>
      <c r="CJ420" s="158"/>
      <c r="CK420" s="158"/>
      <c r="CL420" s="158"/>
      <c r="CM420" s="158"/>
      <c r="CN420" s="158"/>
      <c r="CO420" s="158"/>
      <c r="CP420" s="158"/>
      <c r="CQ420" s="158"/>
    </row>
    <row r="421" spans="1:95" ht="14.5" outlineLevel="1" x14ac:dyDescent="0.35">
      <c r="A421" s="158"/>
      <c r="B421" s="158" t="s">
        <v>16672</v>
      </c>
      <c r="C421" s="158"/>
      <c r="D421" s="185">
        <f t="shared" ref="D421:AI421" si="327">Change_NOx_emissions_in_exceedance*-NOx_damage_costs_low</f>
        <v>0</v>
      </c>
      <c r="E421" s="185">
        <f t="shared" si="327"/>
        <v>0</v>
      </c>
      <c r="F421" s="185">
        <f t="shared" si="327"/>
        <v>0</v>
      </c>
      <c r="G421" s="185">
        <f t="shared" si="327"/>
        <v>0</v>
      </c>
      <c r="H421" s="185">
        <f t="shared" si="327"/>
        <v>0</v>
      </c>
      <c r="I421" s="185">
        <f t="shared" si="327"/>
        <v>0</v>
      </c>
      <c r="J421" s="185">
        <f t="shared" si="327"/>
        <v>0</v>
      </c>
      <c r="K421" s="185">
        <f t="shared" si="327"/>
        <v>0</v>
      </c>
      <c r="L421" s="185">
        <f t="shared" si="327"/>
        <v>0</v>
      </c>
      <c r="M421" s="185">
        <f t="shared" si="327"/>
        <v>0</v>
      </c>
      <c r="N421" s="185">
        <f t="shared" si="327"/>
        <v>0</v>
      </c>
      <c r="O421" s="185">
        <f t="shared" si="327"/>
        <v>0</v>
      </c>
      <c r="P421" s="185">
        <f t="shared" si="327"/>
        <v>0</v>
      </c>
      <c r="Q421" s="185">
        <f t="shared" si="327"/>
        <v>0</v>
      </c>
      <c r="R421" s="185">
        <f t="shared" si="327"/>
        <v>0</v>
      </c>
      <c r="S421" s="185">
        <f t="shared" si="327"/>
        <v>0</v>
      </c>
      <c r="T421" s="185">
        <f t="shared" si="327"/>
        <v>0</v>
      </c>
      <c r="U421" s="185">
        <f t="shared" si="327"/>
        <v>0</v>
      </c>
      <c r="V421" s="185">
        <f t="shared" si="327"/>
        <v>0</v>
      </c>
      <c r="W421" s="185">
        <f t="shared" si="327"/>
        <v>0</v>
      </c>
      <c r="X421" s="185">
        <f t="shared" si="327"/>
        <v>0</v>
      </c>
      <c r="Y421" s="185">
        <f t="shared" si="327"/>
        <v>0</v>
      </c>
      <c r="Z421" s="185">
        <f t="shared" si="327"/>
        <v>0</v>
      </c>
      <c r="AA421" s="185">
        <f t="shared" si="327"/>
        <v>0</v>
      </c>
      <c r="AB421" s="185">
        <f t="shared" si="327"/>
        <v>0</v>
      </c>
      <c r="AC421" s="185">
        <f t="shared" si="327"/>
        <v>0</v>
      </c>
      <c r="AD421" s="185">
        <f t="shared" si="327"/>
        <v>0</v>
      </c>
      <c r="AE421" s="185">
        <f t="shared" si="327"/>
        <v>0</v>
      </c>
      <c r="AF421" s="185">
        <f t="shared" si="327"/>
        <v>0</v>
      </c>
      <c r="AG421" s="185">
        <f t="shared" si="327"/>
        <v>0</v>
      </c>
      <c r="AH421" s="185">
        <f t="shared" si="327"/>
        <v>0</v>
      </c>
      <c r="AI421" s="185">
        <f t="shared" si="327"/>
        <v>0</v>
      </c>
      <c r="AJ421" s="185">
        <f t="shared" ref="AJ421:BO421" si="328">Change_NOx_emissions_in_exceedance*-NOx_damage_costs_low</f>
        <v>0</v>
      </c>
      <c r="AK421" s="185">
        <f t="shared" si="328"/>
        <v>0</v>
      </c>
      <c r="AL421" s="185">
        <f t="shared" si="328"/>
        <v>0</v>
      </c>
      <c r="AM421" s="185">
        <f t="shared" si="328"/>
        <v>0</v>
      </c>
      <c r="AN421" s="185">
        <f t="shared" si="328"/>
        <v>0</v>
      </c>
      <c r="AO421" s="185">
        <f t="shared" si="328"/>
        <v>0</v>
      </c>
      <c r="AP421" s="185">
        <f t="shared" si="328"/>
        <v>0</v>
      </c>
      <c r="AQ421" s="185">
        <f t="shared" si="328"/>
        <v>0</v>
      </c>
      <c r="AR421" s="185">
        <f t="shared" si="328"/>
        <v>0</v>
      </c>
      <c r="AS421" s="185">
        <f t="shared" si="328"/>
        <v>0</v>
      </c>
      <c r="AT421" s="185">
        <f t="shared" si="328"/>
        <v>0</v>
      </c>
      <c r="AU421" s="185">
        <f t="shared" si="328"/>
        <v>0</v>
      </c>
      <c r="AV421" s="185">
        <f t="shared" si="328"/>
        <v>0</v>
      </c>
      <c r="AW421" s="185">
        <f t="shared" si="328"/>
        <v>0</v>
      </c>
      <c r="AX421" s="185">
        <f t="shared" si="328"/>
        <v>0</v>
      </c>
      <c r="AY421" s="185">
        <f t="shared" si="328"/>
        <v>0</v>
      </c>
      <c r="AZ421" s="185">
        <f t="shared" si="328"/>
        <v>0</v>
      </c>
      <c r="BA421" s="185">
        <f t="shared" si="328"/>
        <v>0</v>
      </c>
      <c r="BB421" s="185">
        <f t="shared" si="328"/>
        <v>0</v>
      </c>
      <c r="BC421" s="185">
        <f t="shared" si="328"/>
        <v>0</v>
      </c>
      <c r="BD421" s="185">
        <f t="shared" si="328"/>
        <v>0</v>
      </c>
      <c r="BE421" s="185">
        <f t="shared" si="328"/>
        <v>0</v>
      </c>
      <c r="BF421" s="185">
        <f t="shared" si="328"/>
        <v>0</v>
      </c>
      <c r="BG421" s="185">
        <f t="shared" si="328"/>
        <v>0</v>
      </c>
      <c r="BH421" s="185">
        <f t="shared" si="328"/>
        <v>0</v>
      </c>
      <c r="BI421" s="185">
        <f t="shared" si="328"/>
        <v>0</v>
      </c>
      <c r="BJ421" s="185">
        <f t="shared" si="328"/>
        <v>0</v>
      </c>
      <c r="BK421" s="185">
        <f t="shared" si="328"/>
        <v>0</v>
      </c>
      <c r="BL421" s="185">
        <f t="shared" si="328"/>
        <v>0</v>
      </c>
      <c r="BM421" s="185">
        <f t="shared" si="328"/>
        <v>0</v>
      </c>
      <c r="BN421" s="185">
        <f t="shared" si="328"/>
        <v>0</v>
      </c>
      <c r="BO421" s="185">
        <f t="shared" si="328"/>
        <v>0</v>
      </c>
      <c r="BP421" s="185">
        <f t="shared" ref="BP421:CP421" si="329">Change_NOx_emissions_in_exceedance*-NOx_damage_costs_low</f>
        <v>0</v>
      </c>
      <c r="BQ421" s="185">
        <f t="shared" si="329"/>
        <v>0</v>
      </c>
      <c r="BR421" s="185">
        <f t="shared" si="329"/>
        <v>0</v>
      </c>
      <c r="BS421" s="185">
        <f t="shared" si="329"/>
        <v>0</v>
      </c>
      <c r="BT421" s="185">
        <f t="shared" si="329"/>
        <v>0</v>
      </c>
      <c r="BU421" s="185">
        <f t="shared" si="329"/>
        <v>0</v>
      </c>
      <c r="BV421" s="185">
        <f t="shared" si="329"/>
        <v>0</v>
      </c>
      <c r="BW421" s="185">
        <f t="shared" si="329"/>
        <v>0</v>
      </c>
      <c r="BX421" s="185">
        <f t="shared" si="329"/>
        <v>0</v>
      </c>
      <c r="BY421" s="185">
        <f t="shared" si="329"/>
        <v>0</v>
      </c>
      <c r="BZ421" s="185">
        <f t="shared" si="329"/>
        <v>0</v>
      </c>
      <c r="CA421" s="185">
        <f t="shared" si="329"/>
        <v>0</v>
      </c>
      <c r="CB421" s="185">
        <f t="shared" si="329"/>
        <v>0</v>
      </c>
      <c r="CC421" s="185">
        <f t="shared" si="329"/>
        <v>0</v>
      </c>
      <c r="CD421" s="185">
        <f t="shared" si="329"/>
        <v>0</v>
      </c>
      <c r="CE421" s="185">
        <f t="shared" si="329"/>
        <v>0</v>
      </c>
      <c r="CF421" s="185">
        <f t="shared" si="329"/>
        <v>0</v>
      </c>
      <c r="CG421" s="185">
        <f t="shared" si="329"/>
        <v>0</v>
      </c>
      <c r="CH421" s="185">
        <f t="shared" si="329"/>
        <v>0</v>
      </c>
      <c r="CI421" s="185">
        <f t="shared" si="329"/>
        <v>0</v>
      </c>
      <c r="CJ421" s="185">
        <f t="shared" si="329"/>
        <v>0</v>
      </c>
      <c r="CK421" s="185">
        <f t="shared" si="329"/>
        <v>0</v>
      </c>
      <c r="CL421" s="185">
        <f t="shared" si="329"/>
        <v>0</v>
      </c>
      <c r="CM421" s="185">
        <f t="shared" si="329"/>
        <v>0</v>
      </c>
      <c r="CN421" s="185">
        <f t="shared" si="329"/>
        <v>0</v>
      </c>
      <c r="CO421" s="185">
        <f t="shared" si="329"/>
        <v>0</v>
      </c>
      <c r="CP421" s="185">
        <f t="shared" si="329"/>
        <v>0</v>
      </c>
      <c r="CQ421" s="79" t="s">
        <v>16696</v>
      </c>
    </row>
    <row r="422" spans="1:95" ht="14.5" outlineLevel="1" x14ac:dyDescent="0.35">
      <c r="A422" s="158"/>
      <c r="B422" s="158" t="s">
        <v>16674</v>
      </c>
      <c r="C422" s="158"/>
      <c r="D422" s="185">
        <f t="shared" ref="D422:AI422" si="330">Change_NOx_emissions_in_exceedance*-NOx_damage_costs_central</f>
        <v>0</v>
      </c>
      <c r="E422" s="185">
        <f t="shared" si="330"/>
        <v>0</v>
      </c>
      <c r="F422" s="185">
        <f t="shared" si="330"/>
        <v>0</v>
      </c>
      <c r="G422" s="185">
        <f t="shared" si="330"/>
        <v>0</v>
      </c>
      <c r="H422" s="185">
        <f t="shared" si="330"/>
        <v>0</v>
      </c>
      <c r="I422" s="185">
        <f t="shared" si="330"/>
        <v>0</v>
      </c>
      <c r="J422" s="185">
        <f t="shared" si="330"/>
        <v>0</v>
      </c>
      <c r="K422" s="185">
        <f t="shared" si="330"/>
        <v>0</v>
      </c>
      <c r="L422" s="185">
        <f t="shared" si="330"/>
        <v>0</v>
      </c>
      <c r="M422" s="185">
        <f t="shared" si="330"/>
        <v>0</v>
      </c>
      <c r="N422" s="185">
        <f t="shared" si="330"/>
        <v>0</v>
      </c>
      <c r="O422" s="185">
        <f t="shared" si="330"/>
        <v>0</v>
      </c>
      <c r="P422" s="185">
        <f t="shared" si="330"/>
        <v>0</v>
      </c>
      <c r="Q422" s="185">
        <f t="shared" si="330"/>
        <v>0</v>
      </c>
      <c r="R422" s="185">
        <f t="shared" si="330"/>
        <v>0</v>
      </c>
      <c r="S422" s="185">
        <f t="shared" si="330"/>
        <v>0</v>
      </c>
      <c r="T422" s="185">
        <f t="shared" si="330"/>
        <v>0</v>
      </c>
      <c r="U422" s="185">
        <f t="shared" si="330"/>
        <v>0</v>
      </c>
      <c r="V422" s="185">
        <f t="shared" si="330"/>
        <v>0</v>
      </c>
      <c r="W422" s="185">
        <f t="shared" si="330"/>
        <v>0</v>
      </c>
      <c r="X422" s="185">
        <f t="shared" si="330"/>
        <v>0</v>
      </c>
      <c r="Y422" s="185">
        <f t="shared" si="330"/>
        <v>0</v>
      </c>
      <c r="Z422" s="185">
        <f t="shared" si="330"/>
        <v>0</v>
      </c>
      <c r="AA422" s="185">
        <f t="shared" si="330"/>
        <v>0</v>
      </c>
      <c r="AB422" s="185">
        <f t="shared" si="330"/>
        <v>0</v>
      </c>
      <c r="AC422" s="185">
        <f t="shared" si="330"/>
        <v>0</v>
      </c>
      <c r="AD422" s="185">
        <f t="shared" si="330"/>
        <v>0</v>
      </c>
      <c r="AE422" s="185">
        <f t="shared" si="330"/>
        <v>0</v>
      </c>
      <c r="AF422" s="185">
        <f t="shared" si="330"/>
        <v>0</v>
      </c>
      <c r="AG422" s="185">
        <f t="shared" si="330"/>
        <v>0</v>
      </c>
      <c r="AH422" s="185">
        <f t="shared" si="330"/>
        <v>0</v>
      </c>
      <c r="AI422" s="185">
        <f t="shared" si="330"/>
        <v>0</v>
      </c>
      <c r="AJ422" s="185">
        <f t="shared" ref="AJ422:BO422" si="331">Change_NOx_emissions_in_exceedance*-NOx_damage_costs_central</f>
        <v>0</v>
      </c>
      <c r="AK422" s="185">
        <f t="shared" si="331"/>
        <v>0</v>
      </c>
      <c r="AL422" s="185">
        <f t="shared" si="331"/>
        <v>0</v>
      </c>
      <c r="AM422" s="185">
        <f t="shared" si="331"/>
        <v>0</v>
      </c>
      <c r="AN422" s="185">
        <f t="shared" si="331"/>
        <v>0</v>
      </c>
      <c r="AO422" s="185">
        <f t="shared" si="331"/>
        <v>0</v>
      </c>
      <c r="AP422" s="185">
        <f t="shared" si="331"/>
        <v>0</v>
      </c>
      <c r="AQ422" s="185">
        <f t="shared" si="331"/>
        <v>0</v>
      </c>
      <c r="AR422" s="185">
        <f t="shared" si="331"/>
        <v>0</v>
      </c>
      <c r="AS422" s="185">
        <f t="shared" si="331"/>
        <v>0</v>
      </c>
      <c r="AT422" s="185">
        <f t="shared" si="331"/>
        <v>0</v>
      </c>
      <c r="AU422" s="185">
        <f t="shared" si="331"/>
        <v>0</v>
      </c>
      <c r="AV422" s="185">
        <f t="shared" si="331"/>
        <v>0</v>
      </c>
      <c r="AW422" s="185">
        <f t="shared" si="331"/>
        <v>0</v>
      </c>
      <c r="AX422" s="185">
        <f t="shared" si="331"/>
        <v>0</v>
      </c>
      <c r="AY422" s="185">
        <f t="shared" si="331"/>
        <v>0</v>
      </c>
      <c r="AZ422" s="185">
        <f t="shared" si="331"/>
        <v>0</v>
      </c>
      <c r="BA422" s="185">
        <f t="shared" si="331"/>
        <v>0</v>
      </c>
      <c r="BB422" s="185">
        <f t="shared" si="331"/>
        <v>0</v>
      </c>
      <c r="BC422" s="185">
        <f t="shared" si="331"/>
        <v>0</v>
      </c>
      <c r="BD422" s="185">
        <f t="shared" si="331"/>
        <v>0</v>
      </c>
      <c r="BE422" s="185">
        <f t="shared" si="331"/>
        <v>0</v>
      </c>
      <c r="BF422" s="185">
        <f t="shared" si="331"/>
        <v>0</v>
      </c>
      <c r="BG422" s="185">
        <f t="shared" si="331"/>
        <v>0</v>
      </c>
      <c r="BH422" s="185">
        <f t="shared" si="331"/>
        <v>0</v>
      </c>
      <c r="BI422" s="185">
        <f t="shared" si="331"/>
        <v>0</v>
      </c>
      <c r="BJ422" s="185">
        <f t="shared" si="331"/>
        <v>0</v>
      </c>
      <c r="BK422" s="185">
        <f t="shared" si="331"/>
        <v>0</v>
      </c>
      <c r="BL422" s="185">
        <f t="shared" si="331"/>
        <v>0</v>
      </c>
      <c r="BM422" s="185">
        <f t="shared" si="331"/>
        <v>0</v>
      </c>
      <c r="BN422" s="185">
        <f t="shared" si="331"/>
        <v>0</v>
      </c>
      <c r="BO422" s="185">
        <f t="shared" si="331"/>
        <v>0</v>
      </c>
      <c r="BP422" s="185">
        <f t="shared" ref="BP422:CP422" si="332">Change_NOx_emissions_in_exceedance*-NOx_damage_costs_central</f>
        <v>0</v>
      </c>
      <c r="BQ422" s="185">
        <f t="shared" si="332"/>
        <v>0</v>
      </c>
      <c r="BR422" s="185">
        <f t="shared" si="332"/>
        <v>0</v>
      </c>
      <c r="BS422" s="185">
        <f t="shared" si="332"/>
        <v>0</v>
      </c>
      <c r="BT422" s="185">
        <f t="shared" si="332"/>
        <v>0</v>
      </c>
      <c r="BU422" s="185">
        <f t="shared" si="332"/>
        <v>0</v>
      </c>
      <c r="BV422" s="185">
        <f t="shared" si="332"/>
        <v>0</v>
      </c>
      <c r="BW422" s="185">
        <f t="shared" si="332"/>
        <v>0</v>
      </c>
      <c r="BX422" s="185">
        <f t="shared" si="332"/>
        <v>0</v>
      </c>
      <c r="BY422" s="185">
        <f t="shared" si="332"/>
        <v>0</v>
      </c>
      <c r="BZ422" s="185">
        <f t="shared" si="332"/>
        <v>0</v>
      </c>
      <c r="CA422" s="185">
        <f t="shared" si="332"/>
        <v>0</v>
      </c>
      <c r="CB422" s="185">
        <f t="shared" si="332"/>
        <v>0</v>
      </c>
      <c r="CC422" s="185">
        <f t="shared" si="332"/>
        <v>0</v>
      </c>
      <c r="CD422" s="185">
        <f t="shared" si="332"/>
        <v>0</v>
      </c>
      <c r="CE422" s="185">
        <f t="shared" si="332"/>
        <v>0</v>
      </c>
      <c r="CF422" s="185">
        <f t="shared" si="332"/>
        <v>0</v>
      </c>
      <c r="CG422" s="185">
        <f t="shared" si="332"/>
        <v>0</v>
      </c>
      <c r="CH422" s="185">
        <f t="shared" si="332"/>
        <v>0</v>
      </c>
      <c r="CI422" s="185">
        <f t="shared" si="332"/>
        <v>0</v>
      </c>
      <c r="CJ422" s="185">
        <f t="shared" si="332"/>
        <v>0</v>
      </c>
      <c r="CK422" s="185">
        <f t="shared" si="332"/>
        <v>0</v>
      </c>
      <c r="CL422" s="185">
        <f t="shared" si="332"/>
        <v>0</v>
      </c>
      <c r="CM422" s="185">
        <f t="shared" si="332"/>
        <v>0</v>
      </c>
      <c r="CN422" s="185">
        <f t="shared" si="332"/>
        <v>0</v>
      </c>
      <c r="CO422" s="185">
        <f t="shared" si="332"/>
        <v>0</v>
      </c>
      <c r="CP422" s="185">
        <f t="shared" si="332"/>
        <v>0</v>
      </c>
      <c r="CQ422" s="79" t="s">
        <v>16697</v>
      </c>
    </row>
    <row r="423" spans="1:95" ht="14.5" outlineLevel="1" x14ac:dyDescent="0.35">
      <c r="A423" s="158"/>
      <c r="B423" s="158" t="s">
        <v>16676</v>
      </c>
      <c r="C423" s="158"/>
      <c r="D423" s="185">
        <f t="shared" ref="D423:AI423" si="333">Change_NOx_emissions_in_exceedance*-NOx_damage_costs_high</f>
        <v>0</v>
      </c>
      <c r="E423" s="185">
        <f t="shared" si="333"/>
        <v>0</v>
      </c>
      <c r="F423" s="185">
        <f t="shared" si="333"/>
        <v>0</v>
      </c>
      <c r="G423" s="185">
        <f t="shared" si="333"/>
        <v>0</v>
      </c>
      <c r="H423" s="185">
        <f t="shared" si="333"/>
        <v>0</v>
      </c>
      <c r="I423" s="185">
        <f t="shared" si="333"/>
        <v>0</v>
      </c>
      <c r="J423" s="185">
        <f t="shared" si="333"/>
        <v>0</v>
      </c>
      <c r="K423" s="185">
        <f t="shared" si="333"/>
        <v>0</v>
      </c>
      <c r="L423" s="185">
        <f t="shared" si="333"/>
        <v>0</v>
      </c>
      <c r="M423" s="185">
        <f t="shared" si="333"/>
        <v>0</v>
      </c>
      <c r="N423" s="185">
        <f t="shared" si="333"/>
        <v>0</v>
      </c>
      <c r="O423" s="185">
        <f t="shared" si="333"/>
        <v>0</v>
      </c>
      <c r="P423" s="185">
        <f t="shared" si="333"/>
        <v>0</v>
      </c>
      <c r="Q423" s="185">
        <f t="shared" si="333"/>
        <v>0</v>
      </c>
      <c r="R423" s="185">
        <f t="shared" si="333"/>
        <v>0</v>
      </c>
      <c r="S423" s="185">
        <f t="shared" si="333"/>
        <v>0</v>
      </c>
      <c r="T423" s="185">
        <f t="shared" si="333"/>
        <v>0</v>
      </c>
      <c r="U423" s="185">
        <f t="shared" si="333"/>
        <v>0</v>
      </c>
      <c r="V423" s="185">
        <f t="shared" si="333"/>
        <v>0</v>
      </c>
      <c r="W423" s="185">
        <f t="shared" si="333"/>
        <v>0</v>
      </c>
      <c r="X423" s="185">
        <f t="shared" si="333"/>
        <v>0</v>
      </c>
      <c r="Y423" s="185">
        <f t="shared" si="333"/>
        <v>0</v>
      </c>
      <c r="Z423" s="185">
        <f t="shared" si="333"/>
        <v>0</v>
      </c>
      <c r="AA423" s="185">
        <f t="shared" si="333"/>
        <v>0</v>
      </c>
      <c r="AB423" s="185">
        <f t="shared" si="333"/>
        <v>0</v>
      </c>
      <c r="AC423" s="185">
        <f t="shared" si="333"/>
        <v>0</v>
      </c>
      <c r="AD423" s="185">
        <f t="shared" si="333"/>
        <v>0</v>
      </c>
      <c r="AE423" s="185">
        <f t="shared" si="333"/>
        <v>0</v>
      </c>
      <c r="AF423" s="185">
        <f t="shared" si="333"/>
        <v>0</v>
      </c>
      <c r="AG423" s="185">
        <f t="shared" si="333"/>
        <v>0</v>
      </c>
      <c r="AH423" s="185">
        <f t="shared" si="333"/>
        <v>0</v>
      </c>
      <c r="AI423" s="185">
        <f t="shared" si="333"/>
        <v>0</v>
      </c>
      <c r="AJ423" s="185">
        <f t="shared" ref="AJ423:BO423" si="334">Change_NOx_emissions_in_exceedance*-NOx_damage_costs_high</f>
        <v>0</v>
      </c>
      <c r="AK423" s="185">
        <f t="shared" si="334"/>
        <v>0</v>
      </c>
      <c r="AL423" s="185">
        <f t="shared" si="334"/>
        <v>0</v>
      </c>
      <c r="AM423" s="185">
        <f t="shared" si="334"/>
        <v>0</v>
      </c>
      <c r="AN423" s="185">
        <f t="shared" si="334"/>
        <v>0</v>
      </c>
      <c r="AO423" s="185">
        <f t="shared" si="334"/>
        <v>0</v>
      </c>
      <c r="AP423" s="185">
        <f t="shared" si="334"/>
        <v>0</v>
      </c>
      <c r="AQ423" s="185">
        <f t="shared" si="334"/>
        <v>0</v>
      </c>
      <c r="AR423" s="185">
        <f t="shared" si="334"/>
        <v>0</v>
      </c>
      <c r="AS423" s="185">
        <f t="shared" si="334"/>
        <v>0</v>
      </c>
      <c r="AT423" s="185">
        <f t="shared" si="334"/>
        <v>0</v>
      </c>
      <c r="AU423" s="185">
        <f t="shared" si="334"/>
        <v>0</v>
      </c>
      <c r="AV423" s="185">
        <f t="shared" si="334"/>
        <v>0</v>
      </c>
      <c r="AW423" s="185">
        <f t="shared" si="334"/>
        <v>0</v>
      </c>
      <c r="AX423" s="185">
        <f t="shared" si="334"/>
        <v>0</v>
      </c>
      <c r="AY423" s="185">
        <f t="shared" si="334"/>
        <v>0</v>
      </c>
      <c r="AZ423" s="185">
        <f t="shared" si="334"/>
        <v>0</v>
      </c>
      <c r="BA423" s="185">
        <f t="shared" si="334"/>
        <v>0</v>
      </c>
      <c r="BB423" s="185">
        <f t="shared" si="334"/>
        <v>0</v>
      </c>
      <c r="BC423" s="185">
        <f t="shared" si="334"/>
        <v>0</v>
      </c>
      <c r="BD423" s="185">
        <f t="shared" si="334"/>
        <v>0</v>
      </c>
      <c r="BE423" s="185">
        <f t="shared" si="334"/>
        <v>0</v>
      </c>
      <c r="BF423" s="185">
        <f t="shared" si="334"/>
        <v>0</v>
      </c>
      <c r="BG423" s="185">
        <f t="shared" si="334"/>
        <v>0</v>
      </c>
      <c r="BH423" s="185">
        <f t="shared" si="334"/>
        <v>0</v>
      </c>
      <c r="BI423" s="185">
        <f t="shared" si="334"/>
        <v>0</v>
      </c>
      <c r="BJ423" s="185">
        <f t="shared" si="334"/>
        <v>0</v>
      </c>
      <c r="BK423" s="185">
        <f t="shared" si="334"/>
        <v>0</v>
      </c>
      <c r="BL423" s="185">
        <f t="shared" si="334"/>
        <v>0</v>
      </c>
      <c r="BM423" s="185">
        <f t="shared" si="334"/>
        <v>0</v>
      </c>
      <c r="BN423" s="185">
        <f t="shared" si="334"/>
        <v>0</v>
      </c>
      <c r="BO423" s="185">
        <f t="shared" si="334"/>
        <v>0</v>
      </c>
      <c r="BP423" s="185">
        <f t="shared" ref="BP423:CP423" si="335">Change_NOx_emissions_in_exceedance*-NOx_damage_costs_high</f>
        <v>0</v>
      </c>
      <c r="BQ423" s="185">
        <f t="shared" si="335"/>
        <v>0</v>
      </c>
      <c r="BR423" s="185">
        <f t="shared" si="335"/>
        <v>0</v>
      </c>
      <c r="BS423" s="185">
        <f t="shared" si="335"/>
        <v>0</v>
      </c>
      <c r="BT423" s="185">
        <f t="shared" si="335"/>
        <v>0</v>
      </c>
      <c r="BU423" s="185">
        <f t="shared" si="335"/>
        <v>0</v>
      </c>
      <c r="BV423" s="185">
        <f t="shared" si="335"/>
        <v>0</v>
      </c>
      <c r="BW423" s="185">
        <f t="shared" si="335"/>
        <v>0</v>
      </c>
      <c r="BX423" s="185">
        <f t="shared" si="335"/>
        <v>0</v>
      </c>
      <c r="BY423" s="185">
        <f t="shared" si="335"/>
        <v>0</v>
      </c>
      <c r="BZ423" s="185">
        <f t="shared" si="335"/>
        <v>0</v>
      </c>
      <c r="CA423" s="185">
        <f t="shared" si="335"/>
        <v>0</v>
      </c>
      <c r="CB423" s="185">
        <f t="shared" si="335"/>
        <v>0</v>
      </c>
      <c r="CC423" s="185">
        <f t="shared" si="335"/>
        <v>0</v>
      </c>
      <c r="CD423" s="185">
        <f t="shared" si="335"/>
        <v>0</v>
      </c>
      <c r="CE423" s="185">
        <f t="shared" si="335"/>
        <v>0</v>
      </c>
      <c r="CF423" s="185">
        <f t="shared" si="335"/>
        <v>0</v>
      </c>
      <c r="CG423" s="185">
        <f t="shared" si="335"/>
        <v>0</v>
      </c>
      <c r="CH423" s="185">
        <f t="shared" si="335"/>
        <v>0</v>
      </c>
      <c r="CI423" s="185">
        <f t="shared" si="335"/>
        <v>0</v>
      </c>
      <c r="CJ423" s="185">
        <f t="shared" si="335"/>
        <v>0</v>
      </c>
      <c r="CK423" s="185">
        <f t="shared" si="335"/>
        <v>0</v>
      </c>
      <c r="CL423" s="185">
        <f t="shared" si="335"/>
        <v>0</v>
      </c>
      <c r="CM423" s="185">
        <f t="shared" si="335"/>
        <v>0</v>
      </c>
      <c r="CN423" s="185">
        <f t="shared" si="335"/>
        <v>0</v>
      </c>
      <c r="CO423" s="185">
        <f t="shared" si="335"/>
        <v>0</v>
      </c>
      <c r="CP423" s="185">
        <f t="shared" si="335"/>
        <v>0</v>
      </c>
      <c r="CQ423" s="79" t="s">
        <v>16698</v>
      </c>
    </row>
    <row r="424" spans="1:95" ht="14.5" outlineLevel="1" x14ac:dyDescent="0.35">
      <c r="A424" s="158"/>
      <c r="B424" s="158"/>
      <c r="C424" s="158"/>
      <c r="D424" s="158"/>
      <c r="E424" s="183"/>
      <c r="F424" s="183"/>
      <c r="G424" s="183"/>
      <c r="H424" s="183"/>
      <c r="I424" s="183"/>
      <c r="J424" s="183"/>
      <c r="K424" s="183"/>
      <c r="L424" s="183"/>
      <c r="M424" s="183"/>
      <c r="N424" s="183"/>
      <c r="O424" s="183"/>
      <c r="P424" s="183"/>
      <c r="Q424" s="183"/>
      <c r="R424" s="183"/>
      <c r="S424" s="183"/>
      <c r="T424" s="183"/>
      <c r="U424" s="183"/>
      <c r="V424" s="183"/>
      <c r="W424" s="183"/>
      <c r="X424" s="183"/>
      <c r="Y424" s="183"/>
      <c r="Z424" s="183"/>
      <c r="AA424" s="183"/>
      <c r="AB424" s="183"/>
      <c r="AC424" s="183"/>
      <c r="AD424" s="183"/>
      <c r="AE424" s="183"/>
      <c r="AF424" s="183"/>
      <c r="AG424" s="183"/>
      <c r="AH424" s="183"/>
      <c r="AI424" s="183"/>
      <c r="AJ424" s="183"/>
      <c r="AK424" s="183"/>
      <c r="AL424" s="183"/>
      <c r="AM424" s="183"/>
      <c r="AN424" s="183"/>
      <c r="AO424" s="183"/>
      <c r="AP424" s="183"/>
      <c r="AQ424" s="183"/>
      <c r="AR424" s="183"/>
      <c r="AS424" s="183"/>
      <c r="AT424" s="183"/>
      <c r="AU424" s="183"/>
      <c r="AV424" s="183"/>
      <c r="AW424" s="183"/>
      <c r="AX424" s="183"/>
      <c r="AY424" s="183"/>
      <c r="AZ424" s="183"/>
      <c r="BA424" s="183"/>
      <c r="BB424" s="183"/>
      <c r="BC424" s="183"/>
      <c r="BD424" s="183"/>
      <c r="BE424" s="183"/>
      <c r="BF424" s="183"/>
      <c r="BG424" s="183"/>
      <c r="BH424" s="183"/>
      <c r="BI424" s="183"/>
      <c r="BJ424" s="183"/>
      <c r="BK424" s="183"/>
      <c r="BL424" s="183"/>
      <c r="BM424" s="183"/>
      <c r="BN424" s="183"/>
      <c r="BO424" s="183"/>
      <c r="BP424" s="183"/>
      <c r="BQ424" s="183"/>
      <c r="BR424" s="183"/>
      <c r="BS424" s="183"/>
      <c r="BT424" s="183"/>
      <c r="BU424" s="183"/>
      <c r="BV424" s="183"/>
      <c r="BW424" s="183"/>
      <c r="BX424" s="183"/>
      <c r="BY424" s="183"/>
      <c r="BZ424" s="183"/>
      <c r="CA424" s="183"/>
      <c r="CB424" s="183"/>
      <c r="CC424" s="183"/>
      <c r="CD424" s="183"/>
      <c r="CE424" s="183"/>
      <c r="CF424" s="183"/>
      <c r="CG424" s="183"/>
      <c r="CH424" s="183"/>
      <c r="CI424" s="183"/>
      <c r="CJ424" s="183"/>
      <c r="CK424" s="183"/>
      <c r="CL424" s="183"/>
      <c r="CM424" s="183"/>
      <c r="CN424" s="183"/>
      <c r="CO424" s="183"/>
      <c r="CP424" s="183"/>
      <c r="CQ424" s="79"/>
    </row>
    <row r="425" spans="1:95" s="143" customFormat="1" ht="27.65" customHeight="1" outlineLevel="1" x14ac:dyDescent="0.35">
      <c r="A425" s="146"/>
      <c r="B425" s="147" t="s">
        <v>16699</v>
      </c>
      <c r="C425" s="146"/>
      <c r="D425" s="146"/>
      <c r="E425" s="146"/>
      <c r="F425" s="146"/>
      <c r="G425" s="146"/>
      <c r="H425" s="146"/>
      <c r="I425" s="146"/>
      <c r="J425" s="146"/>
      <c r="K425" s="146"/>
      <c r="L425" s="146"/>
      <c r="M425" s="146"/>
      <c r="N425" s="146"/>
      <c r="O425" s="146"/>
      <c r="P425" s="146"/>
      <c r="Q425" s="146"/>
      <c r="R425" s="146"/>
      <c r="S425" s="146"/>
      <c r="T425" s="146"/>
      <c r="U425" s="146"/>
      <c r="V425" s="146"/>
      <c r="W425" s="146"/>
      <c r="X425" s="146"/>
      <c r="Y425" s="146"/>
      <c r="Z425" s="146"/>
      <c r="AA425" s="146"/>
      <c r="AB425" s="146"/>
      <c r="AC425" s="146"/>
      <c r="AD425" s="146"/>
      <c r="AE425" s="146"/>
      <c r="AF425" s="146"/>
      <c r="AG425" s="146"/>
      <c r="AH425" s="146"/>
      <c r="AI425" s="146"/>
      <c r="AJ425" s="146"/>
      <c r="AK425" s="146"/>
      <c r="AL425" s="146"/>
      <c r="AM425" s="146"/>
      <c r="AN425" s="146"/>
      <c r="AO425" s="146"/>
      <c r="AP425" s="146"/>
      <c r="AQ425" s="146"/>
      <c r="AR425" s="146"/>
      <c r="AS425" s="146"/>
      <c r="AT425" s="146"/>
      <c r="AU425" s="146"/>
      <c r="AV425" s="146"/>
      <c r="AW425" s="146"/>
      <c r="AX425" s="146"/>
      <c r="AY425" s="146"/>
      <c r="AZ425" s="146"/>
      <c r="BA425" s="146"/>
      <c r="BB425" s="146"/>
      <c r="BC425" s="146"/>
      <c r="BD425" s="146"/>
      <c r="BE425" s="146"/>
      <c r="BF425" s="146"/>
      <c r="BG425" s="146"/>
      <c r="BH425" s="146"/>
      <c r="BI425" s="146"/>
      <c r="BJ425" s="146"/>
      <c r="BK425" s="146"/>
      <c r="BL425" s="146"/>
      <c r="BM425" s="146"/>
      <c r="BN425" s="146"/>
      <c r="BO425" s="146"/>
      <c r="BP425" s="146"/>
      <c r="BQ425" s="146"/>
      <c r="BR425" s="146"/>
      <c r="BS425" s="146"/>
      <c r="BT425" s="146"/>
      <c r="BU425" s="146"/>
      <c r="BV425" s="146"/>
      <c r="BW425" s="146"/>
      <c r="BX425" s="146"/>
      <c r="BY425" s="146"/>
      <c r="BZ425" s="146"/>
      <c r="CA425" s="146"/>
      <c r="CB425" s="146"/>
      <c r="CC425" s="146"/>
      <c r="CD425" s="146"/>
      <c r="CE425" s="146"/>
      <c r="CF425" s="146"/>
      <c r="CG425" s="146"/>
      <c r="CH425" s="146"/>
      <c r="CI425" s="146"/>
      <c r="CJ425" s="146"/>
      <c r="CK425" s="146"/>
      <c r="CL425" s="146"/>
      <c r="CM425" s="146"/>
      <c r="CN425" s="146"/>
      <c r="CO425" s="146"/>
      <c r="CP425" s="146"/>
      <c r="CQ425" s="146"/>
    </row>
    <row r="426" spans="1:95" ht="31" outlineLevel="1" x14ac:dyDescent="0.35">
      <c r="A426" s="82"/>
      <c r="B426" s="116" t="s">
        <v>16700</v>
      </c>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c r="AJ426" s="82"/>
      <c r="AK426" s="82"/>
      <c r="AL426" s="82"/>
      <c r="AM426" s="82"/>
      <c r="AN426" s="82"/>
      <c r="AO426" s="82"/>
      <c r="AP426" s="82"/>
      <c r="AQ426" s="82"/>
      <c r="AR426" s="82"/>
      <c r="AS426" s="82"/>
      <c r="AT426" s="82"/>
      <c r="AU426" s="82"/>
      <c r="AV426" s="82"/>
      <c r="AW426" s="82"/>
      <c r="AX426" s="82"/>
      <c r="AY426" s="82"/>
      <c r="AZ426" s="82"/>
      <c r="BA426" s="82"/>
      <c r="BB426" s="82"/>
      <c r="BC426" s="82"/>
      <c r="BD426" s="82"/>
      <c r="BE426" s="82"/>
      <c r="BF426" s="82"/>
      <c r="BG426" s="82"/>
      <c r="BH426" s="82"/>
      <c r="BI426" s="82"/>
      <c r="BJ426" s="82"/>
      <c r="BK426" s="82"/>
      <c r="BL426" s="82"/>
      <c r="BM426" s="82"/>
      <c r="BN426" s="82"/>
      <c r="BO426" s="82"/>
      <c r="BP426" s="82"/>
      <c r="BQ426" s="82"/>
      <c r="BR426" s="82"/>
      <c r="BS426" s="82"/>
      <c r="BT426" s="82"/>
      <c r="BU426" s="82"/>
      <c r="BV426" s="82"/>
      <c r="BW426" s="82"/>
      <c r="BX426" s="82"/>
      <c r="BY426" s="82"/>
      <c r="BZ426" s="82"/>
      <c r="CA426" s="82"/>
      <c r="CB426" s="82"/>
      <c r="CC426" s="82"/>
      <c r="CD426" s="82"/>
      <c r="CE426" s="82"/>
      <c r="CF426" s="82"/>
      <c r="CG426" s="82"/>
      <c r="CH426" s="82"/>
      <c r="CI426" s="82"/>
      <c r="CJ426" s="82"/>
      <c r="CK426" s="82"/>
      <c r="CL426" s="82"/>
      <c r="CM426" s="82"/>
      <c r="CN426" s="82"/>
      <c r="CO426" s="82"/>
      <c r="CP426" s="82"/>
      <c r="CQ426" s="82"/>
    </row>
    <row r="427" spans="1:95" ht="14.5" outlineLevel="1" x14ac:dyDescent="0.35">
      <c r="A427" s="158"/>
      <c r="B427" s="79" t="s">
        <v>16671</v>
      </c>
      <c r="C427" s="158"/>
      <c r="D427" s="158"/>
      <c r="E427" s="158"/>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8"/>
      <c r="AY427" s="158"/>
      <c r="AZ427" s="158"/>
      <c r="BA427" s="158"/>
      <c r="BB427" s="158"/>
      <c r="BC427" s="158"/>
      <c r="BD427" s="158"/>
      <c r="BE427" s="158"/>
      <c r="BF427" s="158"/>
      <c r="BG427" s="158"/>
      <c r="BH427" s="158"/>
      <c r="BI427" s="158"/>
      <c r="BJ427" s="158"/>
      <c r="BK427" s="158"/>
      <c r="BL427" s="158"/>
      <c r="BM427" s="158"/>
      <c r="BN427" s="158"/>
      <c r="BO427" s="158"/>
      <c r="BP427" s="158"/>
      <c r="BQ427" s="158"/>
      <c r="BR427" s="158"/>
      <c r="BS427" s="158"/>
      <c r="BT427" s="158"/>
      <c r="BU427" s="158"/>
      <c r="BV427" s="158"/>
      <c r="BW427" s="158"/>
      <c r="BX427" s="158"/>
      <c r="BY427" s="158"/>
      <c r="BZ427" s="158"/>
      <c r="CA427" s="158"/>
      <c r="CB427" s="158"/>
      <c r="CC427" s="158"/>
      <c r="CD427" s="158"/>
      <c r="CE427" s="158"/>
      <c r="CF427" s="158"/>
      <c r="CG427" s="158"/>
      <c r="CH427" s="158"/>
      <c r="CI427" s="158"/>
      <c r="CJ427" s="158"/>
      <c r="CK427" s="158"/>
      <c r="CL427" s="158"/>
      <c r="CM427" s="158"/>
      <c r="CN427" s="158"/>
      <c r="CO427" s="158"/>
      <c r="CP427" s="158"/>
      <c r="CQ427" s="158"/>
    </row>
    <row r="428" spans="1:95" ht="14.5" outlineLevel="1" x14ac:dyDescent="0.35">
      <c r="A428" s="158"/>
      <c r="B428" s="158" t="s">
        <v>16672</v>
      </c>
      <c r="C428" s="158"/>
      <c r="D428" s="168">
        <f t="shared" ref="D428:AI428" si="336">Change_in_PM2.5_concentrations_net_total_assessment*-(PM2.5_concentration_costs_low)</f>
        <v>0</v>
      </c>
      <c r="E428" s="168">
        <f t="shared" si="336"/>
        <v>0</v>
      </c>
      <c r="F428" s="168">
        <f t="shared" si="336"/>
        <v>0</v>
      </c>
      <c r="G428" s="168">
        <f t="shared" si="336"/>
        <v>0</v>
      </c>
      <c r="H428" s="168">
        <f t="shared" si="336"/>
        <v>0</v>
      </c>
      <c r="I428" s="168">
        <f t="shared" si="336"/>
        <v>0</v>
      </c>
      <c r="J428" s="168">
        <f t="shared" si="336"/>
        <v>0</v>
      </c>
      <c r="K428" s="168">
        <f t="shared" si="336"/>
        <v>0</v>
      </c>
      <c r="L428" s="168">
        <f t="shared" si="336"/>
        <v>0</v>
      </c>
      <c r="M428" s="168">
        <f t="shared" si="336"/>
        <v>0</v>
      </c>
      <c r="N428" s="168">
        <f t="shared" si="336"/>
        <v>0</v>
      </c>
      <c r="O428" s="168">
        <f t="shared" si="336"/>
        <v>0</v>
      </c>
      <c r="P428" s="168">
        <f t="shared" si="336"/>
        <v>0</v>
      </c>
      <c r="Q428" s="168">
        <f t="shared" si="336"/>
        <v>0</v>
      </c>
      <c r="R428" s="168">
        <f t="shared" si="336"/>
        <v>0</v>
      </c>
      <c r="S428" s="168">
        <f t="shared" si="336"/>
        <v>0</v>
      </c>
      <c r="T428" s="168">
        <f t="shared" si="336"/>
        <v>0</v>
      </c>
      <c r="U428" s="168">
        <f t="shared" si="336"/>
        <v>0</v>
      </c>
      <c r="V428" s="168">
        <f t="shared" si="336"/>
        <v>0</v>
      </c>
      <c r="W428" s="168">
        <f t="shared" si="336"/>
        <v>0</v>
      </c>
      <c r="X428" s="168">
        <f t="shared" si="336"/>
        <v>0</v>
      </c>
      <c r="Y428" s="168">
        <f t="shared" si="336"/>
        <v>0</v>
      </c>
      <c r="Z428" s="168">
        <f t="shared" si="336"/>
        <v>0</v>
      </c>
      <c r="AA428" s="168">
        <f t="shared" si="336"/>
        <v>0</v>
      </c>
      <c r="AB428" s="168">
        <f t="shared" si="336"/>
        <v>0</v>
      </c>
      <c r="AC428" s="168">
        <f t="shared" si="336"/>
        <v>0</v>
      </c>
      <c r="AD428" s="168">
        <f t="shared" si="336"/>
        <v>0</v>
      </c>
      <c r="AE428" s="168">
        <f t="shared" si="336"/>
        <v>0</v>
      </c>
      <c r="AF428" s="168">
        <f t="shared" si="336"/>
        <v>0</v>
      </c>
      <c r="AG428" s="168">
        <f t="shared" si="336"/>
        <v>0</v>
      </c>
      <c r="AH428" s="168">
        <f t="shared" si="336"/>
        <v>0</v>
      </c>
      <c r="AI428" s="168">
        <f t="shared" si="336"/>
        <v>0</v>
      </c>
      <c r="AJ428" s="168">
        <f t="shared" ref="AJ428:BO428" si="337">Change_in_PM2.5_concentrations_net_total_assessment*-(PM2.5_concentration_costs_low)</f>
        <v>0</v>
      </c>
      <c r="AK428" s="168">
        <f t="shared" si="337"/>
        <v>0</v>
      </c>
      <c r="AL428" s="168">
        <f t="shared" si="337"/>
        <v>0</v>
      </c>
      <c r="AM428" s="168">
        <f t="shared" si="337"/>
        <v>0</v>
      </c>
      <c r="AN428" s="168">
        <f t="shared" si="337"/>
        <v>0</v>
      </c>
      <c r="AO428" s="168">
        <f t="shared" si="337"/>
        <v>0</v>
      </c>
      <c r="AP428" s="168">
        <f t="shared" si="337"/>
        <v>0</v>
      </c>
      <c r="AQ428" s="168">
        <f t="shared" si="337"/>
        <v>0</v>
      </c>
      <c r="AR428" s="168">
        <f t="shared" si="337"/>
        <v>0</v>
      </c>
      <c r="AS428" s="168">
        <f t="shared" si="337"/>
        <v>0</v>
      </c>
      <c r="AT428" s="168">
        <f t="shared" si="337"/>
        <v>0</v>
      </c>
      <c r="AU428" s="168">
        <f t="shared" si="337"/>
        <v>0</v>
      </c>
      <c r="AV428" s="168">
        <f t="shared" si="337"/>
        <v>0</v>
      </c>
      <c r="AW428" s="168">
        <f t="shared" si="337"/>
        <v>0</v>
      </c>
      <c r="AX428" s="168">
        <f t="shared" si="337"/>
        <v>0</v>
      </c>
      <c r="AY428" s="168">
        <f t="shared" si="337"/>
        <v>0</v>
      </c>
      <c r="AZ428" s="168">
        <f t="shared" si="337"/>
        <v>0</v>
      </c>
      <c r="BA428" s="168">
        <f t="shared" si="337"/>
        <v>0</v>
      </c>
      <c r="BB428" s="168">
        <f t="shared" si="337"/>
        <v>0</v>
      </c>
      <c r="BC428" s="168">
        <f t="shared" si="337"/>
        <v>0</v>
      </c>
      <c r="BD428" s="168">
        <f t="shared" si="337"/>
        <v>0</v>
      </c>
      <c r="BE428" s="168">
        <f t="shared" si="337"/>
        <v>0</v>
      </c>
      <c r="BF428" s="168">
        <f t="shared" si="337"/>
        <v>0</v>
      </c>
      <c r="BG428" s="168">
        <f t="shared" si="337"/>
        <v>0</v>
      </c>
      <c r="BH428" s="168">
        <f t="shared" si="337"/>
        <v>0</v>
      </c>
      <c r="BI428" s="168">
        <f t="shared" si="337"/>
        <v>0</v>
      </c>
      <c r="BJ428" s="168">
        <f t="shared" si="337"/>
        <v>0</v>
      </c>
      <c r="BK428" s="168">
        <f t="shared" si="337"/>
        <v>0</v>
      </c>
      <c r="BL428" s="168">
        <f t="shared" si="337"/>
        <v>0</v>
      </c>
      <c r="BM428" s="168">
        <f t="shared" si="337"/>
        <v>0</v>
      </c>
      <c r="BN428" s="168">
        <f t="shared" si="337"/>
        <v>0</v>
      </c>
      <c r="BO428" s="168">
        <f t="shared" si="337"/>
        <v>0</v>
      </c>
      <c r="BP428" s="168">
        <f t="shared" ref="BP428:CP428" si="338">Change_in_PM2.5_concentrations_net_total_assessment*-(PM2.5_concentration_costs_low)</f>
        <v>0</v>
      </c>
      <c r="BQ428" s="168">
        <f t="shared" si="338"/>
        <v>0</v>
      </c>
      <c r="BR428" s="168">
        <f t="shared" si="338"/>
        <v>0</v>
      </c>
      <c r="BS428" s="168">
        <f t="shared" si="338"/>
        <v>0</v>
      </c>
      <c r="BT428" s="168">
        <f t="shared" si="338"/>
        <v>0</v>
      </c>
      <c r="BU428" s="168">
        <f t="shared" si="338"/>
        <v>0</v>
      </c>
      <c r="BV428" s="168">
        <f t="shared" si="338"/>
        <v>0</v>
      </c>
      <c r="BW428" s="168">
        <f t="shared" si="338"/>
        <v>0</v>
      </c>
      <c r="BX428" s="168">
        <f t="shared" si="338"/>
        <v>0</v>
      </c>
      <c r="BY428" s="168">
        <f t="shared" si="338"/>
        <v>0</v>
      </c>
      <c r="BZ428" s="168">
        <f t="shared" si="338"/>
        <v>0</v>
      </c>
      <c r="CA428" s="168">
        <f t="shared" si="338"/>
        <v>0</v>
      </c>
      <c r="CB428" s="168">
        <f t="shared" si="338"/>
        <v>0</v>
      </c>
      <c r="CC428" s="168">
        <f t="shared" si="338"/>
        <v>0</v>
      </c>
      <c r="CD428" s="168">
        <f t="shared" si="338"/>
        <v>0</v>
      </c>
      <c r="CE428" s="168">
        <f t="shared" si="338"/>
        <v>0</v>
      </c>
      <c r="CF428" s="168">
        <f t="shared" si="338"/>
        <v>0</v>
      </c>
      <c r="CG428" s="168">
        <f t="shared" si="338"/>
        <v>0</v>
      </c>
      <c r="CH428" s="168">
        <f t="shared" si="338"/>
        <v>0</v>
      </c>
      <c r="CI428" s="168">
        <f t="shared" si="338"/>
        <v>0</v>
      </c>
      <c r="CJ428" s="168">
        <f t="shared" si="338"/>
        <v>0</v>
      </c>
      <c r="CK428" s="168">
        <f t="shared" si="338"/>
        <v>0</v>
      </c>
      <c r="CL428" s="168">
        <f t="shared" si="338"/>
        <v>0</v>
      </c>
      <c r="CM428" s="168">
        <f t="shared" si="338"/>
        <v>0</v>
      </c>
      <c r="CN428" s="168">
        <f t="shared" si="338"/>
        <v>0</v>
      </c>
      <c r="CO428" s="168">
        <f t="shared" si="338"/>
        <v>0</v>
      </c>
      <c r="CP428" s="168">
        <f t="shared" si="338"/>
        <v>0</v>
      </c>
      <c r="CQ428" s="79" t="s">
        <v>16701</v>
      </c>
    </row>
    <row r="429" spans="1:95" ht="14.5" outlineLevel="1" x14ac:dyDescent="0.35">
      <c r="A429" s="158"/>
      <c r="B429" s="158" t="s">
        <v>16674</v>
      </c>
      <c r="C429" s="158"/>
      <c r="D429" s="168">
        <f t="shared" ref="D429:AI429" si="339">Change_in_PM2.5_concentrations_net_total_assessment*-(PM2.5_concentration_costs_central)</f>
        <v>0</v>
      </c>
      <c r="E429" s="168">
        <f t="shared" si="339"/>
        <v>0</v>
      </c>
      <c r="F429" s="168">
        <f t="shared" si="339"/>
        <v>0</v>
      </c>
      <c r="G429" s="168">
        <f t="shared" si="339"/>
        <v>0</v>
      </c>
      <c r="H429" s="168">
        <f t="shared" si="339"/>
        <v>0</v>
      </c>
      <c r="I429" s="168">
        <f t="shared" si="339"/>
        <v>0</v>
      </c>
      <c r="J429" s="168">
        <f t="shared" si="339"/>
        <v>0</v>
      </c>
      <c r="K429" s="168">
        <f t="shared" si="339"/>
        <v>0</v>
      </c>
      <c r="L429" s="168">
        <f t="shared" si="339"/>
        <v>0</v>
      </c>
      <c r="M429" s="168">
        <f t="shared" si="339"/>
        <v>0</v>
      </c>
      <c r="N429" s="168">
        <f t="shared" si="339"/>
        <v>0</v>
      </c>
      <c r="O429" s="168">
        <f t="shared" si="339"/>
        <v>0</v>
      </c>
      <c r="P429" s="168">
        <f t="shared" si="339"/>
        <v>0</v>
      </c>
      <c r="Q429" s="168">
        <f t="shared" si="339"/>
        <v>0</v>
      </c>
      <c r="R429" s="168">
        <f t="shared" si="339"/>
        <v>0</v>
      </c>
      <c r="S429" s="168">
        <f t="shared" si="339"/>
        <v>0</v>
      </c>
      <c r="T429" s="168">
        <f t="shared" si="339"/>
        <v>0</v>
      </c>
      <c r="U429" s="168">
        <f t="shared" si="339"/>
        <v>0</v>
      </c>
      <c r="V429" s="168">
        <f t="shared" si="339"/>
        <v>0</v>
      </c>
      <c r="W429" s="168">
        <f t="shared" si="339"/>
        <v>0</v>
      </c>
      <c r="X429" s="168">
        <f t="shared" si="339"/>
        <v>0</v>
      </c>
      <c r="Y429" s="168">
        <f t="shared" si="339"/>
        <v>0</v>
      </c>
      <c r="Z429" s="168">
        <f t="shared" si="339"/>
        <v>0</v>
      </c>
      <c r="AA429" s="168">
        <f t="shared" si="339"/>
        <v>0</v>
      </c>
      <c r="AB429" s="168">
        <f t="shared" si="339"/>
        <v>0</v>
      </c>
      <c r="AC429" s="168">
        <f t="shared" si="339"/>
        <v>0</v>
      </c>
      <c r="AD429" s="168">
        <f t="shared" si="339"/>
        <v>0</v>
      </c>
      <c r="AE429" s="168">
        <f t="shared" si="339"/>
        <v>0</v>
      </c>
      <c r="AF429" s="168">
        <f t="shared" si="339"/>
        <v>0</v>
      </c>
      <c r="AG429" s="168">
        <f t="shared" si="339"/>
        <v>0</v>
      </c>
      <c r="AH429" s="168">
        <f t="shared" si="339"/>
        <v>0</v>
      </c>
      <c r="AI429" s="168">
        <f t="shared" si="339"/>
        <v>0</v>
      </c>
      <c r="AJ429" s="168">
        <f t="shared" ref="AJ429:BO429" si="340">Change_in_PM2.5_concentrations_net_total_assessment*-(PM2.5_concentration_costs_central)</f>
        <v>0</v>
      </c>
      <c r="AK429" s="168">
        <f t="shared" si="340"/>
        <v>0</v>
      </c>
      <c r="AL429" s="168">
        <f t="shared" si="340"/>
        <v>0</v>
      </c>
      <c r="AM429" s="168">
        <f t="shared" si="340"/>
        <v>0</v>
      </c>
      <c r="AN429" s="168">
        <f t="shared" si="340"/>
        <v>0</v>
      </c>
      <c r="AO429" s="168">
        <f t="shared" si="340"/>
        <v>0</v>
      </c>
      <c r="AP429" s="168">
        <f t="shared" si="340"/>
        <v>0</v>
      </c>
      <c r="AQ429" s="168">
        <f t="shared" si="340"/>
        <v>0</v>
      </c>
      <c r="AR429" s="168">
        <f t="shared" si="340"/>
        <v>0</v>
      </c>
      <c r="AS429" s="168">
        <f t="shared" si="340"/>
        <v>0</v>
      </c>
      <c r="AT429" s="168">
        <f t="shared" si="340"/>
        <v>0</v>
      </c>
      <c r="AU429" s="168">
        <f t="shared" si="340"/>
        <v>0</v>
      </c>
      <c r="AV429" s="168">
        <f t="shared" si="340"/>
        <v>0</v>
      </c>
      <c r="AW429" s="168">
        <f t="shared" si="340"/>
        <v>0</v>
      </c>
      <c r="AX429" s="168">
        <f t="shared" si="340"/>
        <v>0</v>
      </c>
      <c r="AY429" s="168">
        <f t="shared" si="340"/>
        <v>0</v>
      </c>
      <c r="AZ429" s="168">
        <f t="shared" si="340"/>
        <v>0</v>
      </c>
      <c r="BA429" s="168">
        <f t="shared" si="340"/>
        <v>0</v>
      </c>
      <c r="BB429" s="168">
        <f t="shared" si="340"/>
        <v>0</v>
      </c>
      <c r="BC429" s="168">
        <f t="shared" si="340"/>
        <v>0</v>
      </c>
      <c r="BD429" s="168">
        <f t="shared" si="340"/>
        <v>0</v>
      </c>
      <c r="BE429" s="168">
        <f t="shared" si="340"/>
        <v>0</v>
      </c>
      <c r="BF429" s="168">
        <f t="shared" si="340"/>
        <v>0</v>
      </c>
      <c r="BG429" s="168">
        <f t="shared" si="340"/>
        <v>0</v>
      </c>
      <c r="BH429" s="168">
        <f t="shared" si="340"/>
        <v>0</v>
      </c>
      <c r="BI429" s="168">
        <f t="shared" si="340"/>
        <v>0</v>
      </c>
      <c r="BJ429" s="168">
        <f t="shared" si="340"/>
        <v>0</v>
      </c>
      <c r="BK429" s="168">
        <f t="shared" si="340"/>
        <v>0</v>
      </c>
      <c r="BL429" s="168">
        <f t="shared" si="340"/>
        <v>0</v>
      </c>
      <c r="BM429" s="168">
        <f t="shared" si="340"/>
        <v>0</v>
      </c>
      <c r="BN429" s="168">
        <f t="shared" si="340"/>
        <v>0</v>
      </c>
      <c r="BO429" s="168">
        <f t="shared" si="340"/>
        <v>0</v>
      </c>
      <c r="BP429" s="168">
        <f t="shared" ref="BP429:CP429" si="341">Change_in_PM2.5_concentrations_net_total_assessment*-(PM2.5_concentration_costs_central)</f>
        <v>0</v>
      </c>
      <c r="BQ429" s="168">
        <f t="shared" si="341"/>
        <v>0</v>
      </c>
      <c r="BR429" s="168">
        <f t="shared" si="341"/>
        <v>0</v>
      </c>
      <c r="BS429" s="168">
        <f t="shared" si="341"/>
        <v>0</v>
      </c>
      <c r="BT429" s="168">
        <f t="shared" si="341"/>
        <v>0</v>
      </c>
      <c r="BU429" s="168">
        <f t="shared" si="341"/>
        <v>0</v>
      </c>
      <c r="BV429" s="168">
        <f t="shared" si="341"/>
        <v>0</v>
      </c>
      <c r="BW429" s="168">
        <f t="shared" si="341"/>
        <v>0</v>
      </c>
      <c r="BX429" s="168">
        <f t="shared" si="341"/>
        <v>0</v>
      </c>
      <c r="BY429" s="168">
        <f t="shared" si="341"/>
        <v>0</v>
      </c>
      <c r="BZ429" s="168">
        <f t="shared" si="341"/>
        <v>0</v>
      </c>
      <c r="CA429" s="168">
        <f t="shared" si="341"/>
        <v>0</v>
      </c>
      <c r="CB429" s="168">
        <f t="shared" si="341"/>
        <v>0</v>
      </c>
      <c r="CC429" s="168">
        <f t="shared" si="341"/>
        <v>0</v>
      </c>
      <c r="CD429" s="168">
        <f t="shared" si="341"/>
        <v>0</v>
      </c>
      <c r="CE429" s="168">
        <f t="shared" si="341"/>
        <v>0</v>
      </c>
      <c r="CF429" s="168">
        <f t="shared" si="341"/>
        <v>0</v>
      </c>
      <c r="CG429" s="168">
        <f t="shared" si="341"/>
        <v>0</v>
      </c>
      <c r="CH429" s="168">
        <f t="shared" si="341"/>
        <v>0</v>
      </c>
      <c r="CI429" s="168">
        <f t="shared" si="341"/>
        <v>0</v>
      </c>
      <c r="CJ429" s="168">
        <f t="shared" si="341"/>
        <v>0</v>
      </c>
      <c r="CK429" s="168">
        <f t="shared" si="341"/>
        <v>0</v>
      </c>
      <c r="CL429" s="168">
        <f t="shared" si="341"/>
        <v>0</v>
      </c>
      <c r="CM429" s="168">
        <f t="shared" si="341"/>
        <v>0</v>
      </c>
      <c r="CN429" s="168">
        <f t="shared" si="341"/>
        <v>0</v>
      </c>
      <c r="CO429" s="168">
        <f t="shared" si="341"/>
        <v>0</v>
      </c>
      <c r="CP429" s="168">
        <f t="shared" si="341"/>
        <v>0</v>
      </c>
      <c r="CQ429" s="79" t="s">
        <v>16702</v>
      </c>
    </row>
    <row r="430" spans="1:95" ht="14.5" outlineLevel="1" x14ac:dyDescent="0.35">
      <c r="A430" s="158"/>
      <c r="B430" s="158" t="s">
        <v>16676</v>
      </c>
      <c r="C430" s="158"/>
      <c r="D430" s="168">
        <f t="shared" ref="D430:AI430" si="342">Change_in_PM2.5_concentrations_net_total_assessment*-(PM2.5_concentration_costs_high)</f>
        <v>0</v>
      </c>
      <c r="E430" s="168">
        <f t="shared" si="342"/>
        <v>0</v>
      </c>
      <c r="F430" s="168">
        <f t="shared" si="342"/>
        <v>0</v>
      </c>
      <c r="G430" s="168">
        <f t="shared" si="342"/>
        <v>0</v>
      </c>
      <c r="H430" s="168">
        <f t="shared" si="342"/>
        <v>0</v>
      </c>
      <c r="I430" s="168">
        <f t="shared" si="342"/>
        <v>0</v>
      </c>
      <c r="J430" s="168">
        <f t="shared" si="342"/>
        <v>0</v>
      </c>
      <c r="K430" s="168">
        <f t="shared" si="342"/>
        <v>0</v>
      </c>
      <c r="L430" s="168">
        <f t="shared" si="342"/>
        <v>0</v>
      </c>
      <c r="M430" s="168">
        <f t="shared" si="342"/>
        <v>0</v>
      </c>
      <c r="N430" s="168">
        <f t="shared" si="342"/>
        <v>0</v>
      </c>
      <c r="O430" s="168">
        <f t="shared" si="342"/>
        <v>0</v>
      </c>
      <c r="P430" s="168">
        <f t="shared" si="342"/>
        <v>0</v>
      </c>
      <c r="Q430" s="168">
        <f t="shared" si="342"/>
        <v>0</v>
      </c>
      <c r="R430" s="168">
        <f t="shared" si="342"/>
        <v>0</v>
      </c>
      <c r="S430" s="168">
        <f t="shared" si="342"/>
        <v>0</v>
      </c>
      <c r="T430" s="168">
        <f t="shared" si="342"/>
        <v>0</v>
      </c>
      <c r="U430" s="168">
        <f t="shared" si="342"/>
        <v>0</v>
      </c>
      <c r="V430" s="168">
        <f t="shared" si="342"/>
        <v>0</v>
      </c>
      <c r="W430" s="168">
        <f t="shared" si="342"/>
        <v>0</v>
      </c>
      <c r="X430" s="168">
        <f t="shared" si="342"/>
        <v>0</v>
      </c>
      <c r="Y430" s="168">
        <f t="shared" si="342"/>
        <v>0</v>
      </c>
      <c r="Z430" s="168">
        <f t="shared" si="342"/>
        <v>0</v>
      </c>
      <c r="AA430" s="168">
        <f t="shared" si="342"/>
        <v>0</v>
      </c>
      <c r="AB430" s="168">
        <f t="shared" si="342"/>
        <v>0</v>
      </c>
      <c r="AC430" s="168">
        <f t="shared" si="342"/>
        <v>0</v>
      </c>
      <c r="AD430" s="168">
        <f t="shared" si="342"/>
        <v>0</v>
      </c>
      <c r="AE430" s="168">
        <f t="shared" si="342"/>
        <v>0</v>
      </c>
      <c r="AF430" s="168">
        <f t="shared" si="342"/>
        <v>0</v>
      </c>
      <c r="AG430" s="168">
        <f t="shared" si="342"/>
        <v>0</v>
      </c>
      <c r="AH430" s="168">
        <f t="shared" si="342"/>
        <v>0</v>
      </c>
      <c r="AI430" s="168">
        <f t="shared" si="342"/>
        <v>0</v>
      </c>
      <c r="AJ430" s="168">
        <f t="shared" ref="AJ430:BO430" si="343">Change_in_PM2.5_concentrations_net_total_assessment*-(PM2.5_concentration_costs_high)</f>
        <v>0</v>
      </c>
      <c r="AK430" s="168">
        <f t="shared" si="343"/>
        <v>0</v>
      </c>
      <c r="AL430" s="168">
        <f t="shared" si="343"/>
        <v>0</v>
      </c>
      <c r="AM430" s="168">
        <f t="shared" si="343"/>
        <v>0</v>
      </c>
      <c r="AN430" s="168">
        <f t="shared" si="343"/>
        <v>0</v>
      </c>
      <c r="AO430" s="168">
        <f t="shared" si="343"/>
        <v>0</v>
      </c>
      <c r="AP430" s="168">
        <f t="shared" si="343"/>
        <v>0</v>
      </c>
      <c r="AQ430" s="168">
        <f t="shared" si="343"/>
        <v>0</v>
      </c>
      <c r="AR430" s="168">
        <f t="shared" si="343"/>
        <v>0</v>
      </c>
      <c r="AS430" s="168">
        <f t="shared" si="343"/>
        <v>0</v>
      </c>
      <c r="AT430" s="168">
        <f t="shared" si="343"/>
        <v>0</v>
      </c>
      <c r="AU430" s="168">
        <f t="shared" si="343"/>
        <v>0</v>
      </c>
      <c r="AV430" s="168">
        <f t="shared" si="343"/>
        <v>0</v>
      </c>
      <c r="AW430" s="168">
        <f t="shared" si="343"/>
        <v>0</v>
      </c>
      <c r="AX430" s="168">
        <f t="shared" si="343"/>
        <v>0</v>
      </c>
      <c r="AY430" s="168">
        <f t="shared" si="343"/>
        <v>0</v>
      </c>
      <c r="AZ430" s="168">
        <f t="shared" si="343"/>
        <v>0</v>
      </c>
      <c r="BA430" s="168">
        <f t="shared" si="343"/>
        <v>0</v>
      </c>
      <c r="BB430" s="168">
        <f t="shared" si="343"/>
        <v>0</v>
      </c>
      <c r="BC430" s="168">
        <f t="shared" si="343"/>
        <v>0</v>
      </c>
      <c r="BD430" s="168">
        <f t="shared" si="343"/>
        <v>0</v>
      </c>
      <c r="BE430" s="168">
        <f t="shared" si="343"/>
        <v>0</v>
      </c>
      <c r="BF430" s="168">
        <f t="shared" si="343"/>
        <v>0</v>
      </c>
      <c r="BG430" s="168">
        <f t="shared" si="343"/>
        <v>0</v>
      </c>
      <c r="BH430" s="168">
        <f t="shared" si="343"/>
        <v>0</v>
      </c>
      <c r="BI430" s="168">
        <f t="shared" si="343"/>
        <v>0</v>
      </c>
      <c r="BJ430" s="168">
        <f t="shared" si="343"/>
        <v>0</v>
      </c>
      <c r="BK430" s="168">
        <f t="shared" si="343"/>
        <v>0</v>
      </c>
      <c r="BL430" s="168">
        <f t="shared" si="343"/>
        <v>0</v>
      </c>
      <c r="BM430" s="168">
        <f t="shared" si="343"/>
        <v>0</v>
      </c>
      <c r="BN430" s="168">
        <f t="shared" si="343"/>
        <v>0</v>
      </c>
      <c r="BO430" s="168">
        <f t="shared" si="343"/>
        <v>0</v>
      </c>
      <c r="BP430" s="168">
        <f t="shared" ref="BP430:CP430" si="344">Change_in_PM2.5_concentrations_net_total_assessment*-(PM2.5_concentration_costs_high)</f>
        <v>0</v>
      </c>
      <c r="BQ430" s="168">
        <f t="shared" si="344"/>
        <v>0</v>
      </c>
      <c r="BR430" s="168">
        <f t="shared" si="344"/>
        <v>0</v>
      </c>
      <c r="BS430" s="168">
        <f t="shared" si="344"/>
        <v>0</v>
      </c>
      <c r="BT430" s="168">
        <f t="shared" si="344"/>
        <v>0</v>
      </c>
      <c r="BU430" s="168">
        <f t="shared" si="344"/>
        <v>0</v>
      </c>
      <c r="BV430" s="168">
        <f t="shared" si="344"/>
        <v>0</v>
      </c>
      <c r="BW430" s="168">
        <f t="shared" si="344"/>
        <v>0</v>
      </c>
      <c r="BX430" s="168">
        <f t="shared" si="344"/>
        <v>0</v>
      </c>
      <c r="BY430" s="168">
        <f t="shared" si="344"/>
        <v>0</v>
      </c>
      <c r="BZ430" s="168">
        <f t="shared" si="344"/>
        <v>0</v>
      </c>
      <c r="CA430" s="168">
        <f t="shared" si="344"/>
        <v>0</v>
      </c>
      <c r="CB430" s="168">
        <f t="shared" si="344"/>
        <v>0</v>
      </c>
      <c r="CC430" s="168">
        <f t="shared" si="344"/>
        <v>0</v>
      </c>
      <c r="CD430" s="168">
        <f t="shared" si="344"/>
        <v>0</v>
      </c>
      <c r="CE430" s="168">
        <f t="shared" si="344"/>
        <v>0</v>
      </c>
      <c r="CF430" s="168">
        <f t="shared" si="344"/>
        <v>0</v>
      </c>
      <c r="CG430" s="168">
        <f t="shared" si="344"/>
        <v>0</v>
      </c>
      <c r="CH430" s="168">
        <f t="shared" si="344"/>
        <v>0</v>
      </c>
      <c r="CI430" s="168">
        <f t="shared" si="344"/>
        <v>0</v>
      </c>
      <c r="CJ430" s="168">
        <f t="shared" si="344"/>
        <v>0</v>
      </c>
      <c r="CK430" s="168">
        <f t="shared" si="344"/>
        <v>0</v>
      </c>
      <c r="CL430" s="168">
        <f t="shared" si="344"/>
        <v>0</v>
      </c>
      <c r="CM430" s="168">
        <f t="shared" si="344"/>
        <v>0</v>
      </c>
      <c r="CN430" s="168">
        <f t="shared" si="344"/>
        <v>0</v>
      </c>
      <c r="CO430" s="168">
        <f t="shared" si="344"/>
        <v>0</v>
      </c>
      <c r="CP430" s="168">
        <f t="shared" si="344"/>
        <v>0</v>
      </c>
      <c r="CQ430" s="79" t="s">
        <v>16703</v>
      </c>
    </row>
    <row r="431" spans="1:95" ht="13.4" customHeight="1" outlineLevel="1" x14ac:dyDescent="0.3">
      <c r="A431" s="158"/>
      <c r="B431" s="158"/>
      <c r="C431" s="158"/>
      <c r="D431" s="158"/>
      <c r="E431" s="158"/>
      <c r="F431" s="158"/>
      <c r="G431" s="158"/>
      <c r="H431" s="158"/>
      <c r="I431" s="158"/>
      <c r="J431" s="158"/>
      <c r="K431" s="158"/>
      <c r="L431" s="158"/>
      <c r="M431" s="158"/>
      <c r="N431" s="158"/>
      <c r="O431" s="158"/>
      <c r="P431" s="158"/>
      <c r="Q431" s="158"/>
      <c r="R431" s="158"/>
      <c r="S431" s="158"/>
      <c r="T431" s="158"/>
      <c r="U431" s="158"/>
      <c r="V431" s="158"/>
      <c r="W431" s="158"/>
      <c r="X431" s="158"/>
      <c r="Y431" s="158"/>
      <c r="Z431" s="158"/>
      <c r="AA431" s="158"/>
      <c r="AB431" s="158"/>
      <c r="AC431" s="158"/>
      <c r="AD431" s="158"/>
      <c r="AE431" s="158"/>
      <c r="AF431" s="158"/>
      <c r="AG431" s="158"/>
      <c r="AH431" s="158"/>
      <c r="AI431" s="158"/>
      <c r="AJ431" s="158"/>
      <c r="AK431" s="158"/>
      <c r="AL431" s="158"/>
      <c r="AM431" s="158"/>
      <c r="AN431" s="158"/>
      <c r="AO431" s="158"/>
      <c r="AP431" s="158"/>
      <c r="AQ431" s="158"/>
      <c r="AR431" s="158"/>
      <c r="AS431" s="158"/>
      <c r="AT431" s="158"/>
      <c r="AU431" s="158"/>
      <c r="AV431" s="158"/>
      <c r="AW431" s="158"/>
      <c r="AX431" s="158"/>
      <c r="AY431" s="158"/>
      <c r="AZ431" s="158"/>
      <c r="BA431" s="158"/>
      <c r="BB431" s="158"/>
      <c r="BC431" s="158"/>
      <c r="BD431" s="158"/>
      <c r="BE431" s="158"/>
      <c r="BF431" s="158"/>
      <c r="BG431" s="158"/>
      <c r="BH431" s="158"/>
      <c r="BI431" s="158"/>
      <c r="BJ431" s="158"/>
      <c r="BK431" s="158"/>
      <c r="BL431" s="158"/>
      <c r="BM431" s="158"/>
      <c r="BN431" s="158"/>
      <c r="BO431" s="158"/>
      <c r="BP431" s="158"/>
      <c r="BQ431" s="158"/>
      <c r="BR431" s="158"/>
      <c r="BS431" s="158"/>
      <c r="BT431" s="158"/>
      <c r="BU431" s="158"/>
      <c r="BV431" s="158"/>
      <c r="BW431" s="158"/>
      <c r="BX431" s="158"/>
      <c r="BY431" s="158"/>
      <c r="BZ431" s="158"/>
      <c r="CA431" s="158"/>
      <c r="CB431" s="158"/>
      <c r="CC431" s="158"/>
      <c r="CD431" s="158"/>
      <c r="CE431" s="158"/>
      <c r="CF431" s="158"/>
      <c r="CG431" s="158"/>
      <c r="CH431" s="158"/>
      <c r="CI431" s="158"/>
      <c r="CJ431" s="158"/>
      <c r="CK431" s="158"/>
      <c r="CL431" s="158"/>
      <c r="CM431" s="158"/>
      <c r="CN431" s="158"/>
      <c r="CO431" s="158"/>
      <c r="CP431" s="158"/>
      <c r="CQ431" s="158"/>
    </row>
    <row r="432" spans="1:95" ht="15" customHeight="1" outlineLevel="1" x14ac:dyDescent="0.3">
      <c r="A432" s="158"/>
      <c r="B432" s="83"/>
      <c r="C432" s="158"/>
      <c r="D432" s="158"/>
      <c r="E432" s="158"/>
      <c r="F432" s="158"/>
      <c r="G432" s="158"/>
      <c r="H432" s="158"/>
      <c r="I432" s="158"/>
      <c r="J432" s="158"/>
      <c r="K432" s="158"/>
      <c r="L432" s="158"/>
      <c r="M432" s="158"/>
      <c r="N432" s="158"/>
      <c r="O432" s="158"/>
      <c r="P432" s="158"/>
      <c r="Q432" s="158"/>
      <c r="R432" s="158"/>
      <c r="S432" s="158"/>
      <c r="T432" s="158"/>
      <c r="U432" s="158"/>
      <c r="V432" s="158"/>
      <c r="W432" s="158"/>
      <c r="X432" s="158"/>
      <c r="Y432" s="158"/>
      <c r="Z432" s="158"/>
      <c r="AA432" s="158"/>
      <c r="AB432" s="158"/>
      <c r="AC432" s="158"/>
      <c r="AD432" s="158"/>
      <c r="AE432" s="158"/>
      <c r="AF432" s="158"/>
      <c r="AG432" s="158"/>
      <c r="AH432" s="158"/>
      <c r="AI432" s="158"/>
      <c r="AJ432" s="158"/>
      <c r="AK432" s="158"/>
      <c r="AL432" s="158"/>
      <c r="AM432" s="158"/>
      <c r="AN432" s="158"/>
      <c r="AO432" s="158"/>
      <c r="AP432" s="158"/>
      <c r="AQ432" s="158"/>
      <c r="AR432" s="158"/>
      <c r="AS432" s="158"/>
      <c r="AT432" s="158"/>
      <c r="AU432" s="158"/>
      <c r="AV432" s="158"/>
      <c r="AW432" s="158"/>
      <c r="AX432" s="158"/>
      <c r="AY432" s="158"/>
      <c r="AZ432" s="158"/>
      <c r="BA432" s="158"/>
      <c r="BB432" s="158"/>
      <c r="BC432" s="158"/>
      <c r="BD432" s="158"/>
      <c r="BE432" s="158"/>
      <c r="BF432" s="158"/>
      <c r="BG432" s="158"/>
      <c r="BH432" s="158"/>
      <c r="BI432" s="158"/>
      <c r="BJ432" s="158"/>
      <c r="BK432" s="158"/>
      <c r="BL432" s="158"/>
      <c r="BM432" s="158"/>
      <c r="BN432" s="158"/>
      <c r="BO432" s="158"/>
      <c r="BP432" s="158"/>
      <c r="BQ432" s="158"/>
      <c r="BR432" s="158"/>
      <c r="BS432" s="158"/>
      <c r="BT432" s="158"/>
      <c r="BU432" s="158"/>
      <c r="BV432" s="158"/>
      <c r="BW432" s="158"/>
      <c r="BX432" s="158"/>
      <c r="BY432" s="158"/>
      <c r="BZ432" s="158"/>
      <c r="CA432" s="158"/>
      <c r="CB432" s="158"/>
      <c r="CC432" s="158"/>
      <c r="CD432" s="158"/>
      <c r="CE432" s="158"/>
      <c r="CF432" s="158"/>
      <c r="CG432" s="158"/>
      <c r="CH432" s="158"/>
      <c r="CI432" s="158"/>
      <c r="CJ432" s="158"/>
      <c r="CK432" s="158"/>
      <c r="CL432" s="158"/>
      <c r="CM432" s="158"/>
      <c r="CN432" s="158"/>
      <c r="CO432" s="158"/>
      <c r="CP432" s="158"/>
      <c r="CQ432" s="158"/>
    </row>
    <row r="433" spans="1:95" ht="38.15" customHeight="1" outlineLevel="1" x14ac:dyDescent="0.35">
      <c r="A433" s="82"/>
      <c r="B433" s="116" t="s">
        <v>16704</v>
      </c>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c r="AJ433" s="82"/>
      <c r="AK433" s="82"/>
      <c r="AL433" s="82"/>
      <c r="AM433" s="82"/>
      <c r="AN433" s="82"/>
      <c r="AO433" s="82"/>
      <c r="AP433" s="82"/>
      <c r="AQ433" s="82"/>
      <c r="AR433" s="82"/>
      <c r="AS433" s="82"/>
      <c r="AT433" s="82"/>
      <c r="AU433" s="82"/>
      <c r="AV433" s="82"/>
      <c r="AW433" s="82"/>
      <c r="AX433" s="82"/>
      <c r="AY433" s="82"/>
      <c r="AZ433" s="82"/>
      <c r="BA433" s="82"/>
      <c r="BB433" s="82"/>
      <c r="BC433" s="82"/>
      <c r="BD433" s="82"/>
      <c r="BE433" s="82"/>
      <c r="BF433" s="82"/>
      <c r="BG433" s="82"/>
      <c r="BH433" s="82"/>
      <c r="BI433" s="82"/>
      <c r="BJ433" s="82"/>
      <c r="BK433" s="82"/>
      <c r="BL433" s="82"/>
      <c r="BM433" s="82"/>
      <c r="BN433" s="82"/>
      <c r="BO433" s="82"/>
      <c r="BP433" s="82"/>
      <c r="BQ433" s="82"/>
      <c r="BR433" s="82"/>
      <c r="BS433" s="82"/>
      <c r="BT433" s="82"/>
      <c r="BU433" s="82"/>
      <c r="BV433" s="82"/>
      <c r="BW433" s="82"/>
      <c r="BX433" s="82"/>
      <c r="BY433" s="82"/>
      <c r="BZ433" s="82"/>
      <c r="CA433" s="82"/>
      <c r="CB433" s="82"/>
      <c r="CC433" s="82"/>
      <c r="CD433" s="82"/>
      <c r="CE433" s="82"/>
      <c r="CF433" s="82"/>
      <c r="CG433" s="82"/>
      <c r="CH433" s="82"/>
      <c r="CI433" s="82"/>
      <c r="CJ433" s="82"/>
      <c r="CK433" s="82"/>
      <c r="CL433" s="82"/>
      <c r="CM433" s="82"/>
      <c r="CN433" s="82"/>
      <c r="CO433" s="82"/>
      <c r="CP433" s="82"/>
      <c r="CQ433" s="82"/>
    </row>
    <row r="434" spans="1:95" ht="20.149999999999999" customHeight="1" outlineLevel="1" x14ac:dyDescent="0.35">
      <c r="A434" s="158"/>
      <c r="B434" s="79" t="s">
        <v>16671</v>
      </c>
      <c r="C434" s="158"/>
      <c r="D434" s="158"/>
      <c r="E434" s="158"/>
      <c r="F434" s="158"/>
      <c r="G434" s="158"/>
      <c r="H434" s="158"/>
      <c r="I434" s="158"/>
      <c r="J434" s="158"/>
      <c r="K434" s="158"/>
      <c r="L434" s="158"/>
      <c r="M434" s="158"/>
      <c r="N434" s="158"/>
      <c r="O434" s="158"/>
      <c r="P434" s="158"/>
      <c r="Q434" s="158"/>
      <c r="R434" s="158"/>
      <c r="S434" s="158"/>
      <c r="T434" s="158"/>
      <c r="U434" s="158"/>
      <c r="V434" s="158"/>
      <c r="W434" s="158"/>
      <c r="X434" s="158"/>
      <c r="Y434" s="158"/>
      <c r="Z434" s="158"/>
      <c r="AA434" s="158"/>
      <c r="AB434" s="158"/>
      <c r="AC434" s="158"/>
      <c r="AD434" s="158"/>
      <c r="AE434" s="158"/>
      <c r="AF434" s="158"/>
      <c r="AG434" s="158"/>
      <c r="AH434" s="158"/>
      <c r="AI434" s="158"/>
      <c r="AJ434" s="158"/>
      <c r="AK434" s="158"/>
      <c r="AL434" s="158"/>
      <c r="AM434" s="158"/>
      <c r="AN434" s="158"/>
      <c r="AO434" s="158"/>
      <c r="AP434" s="158"/>
      <c r="AQ434" s="158"/>
      <c r="AR434" s="158"/>
      <c r="AS434" s="158"/>
      <c r="AT434" s="158"/>
      <c r="AU434" s="158"/>
      <c r="AV434" s="158"/>
      <c r="AW434" s="158"/>
      <c r="AX434" s="158"/>
      <c r="AY434" s="158"/>
      <c r="AZ434" s="158"/>
      <c r="BA434" s="158"/>
      <c r="BB434" s="158"/>
      <c r="BC434" s="158"/>
      <c r="BD434" s="158"/>
      <c r="BE434" s="158"/>
      <c r="BF434" s="158"/>
      <c r="BG434" s="158"/>
      <c r="BH434" s="158"/>
      <c r="BI434" s="158"/>
      <c r="BJ434" s="158"/>
      <c r="BK434" s="158"/>
      <c r="BL434" s="158"/>
      <c r="BM434" s="158"/>
      <c r="BN434" s="158"/>
      <c r="BO434" s="158"/>
      <c r="BP434" s="158"/>
      <c r="BQ434" s="158"/>
      <c r="BR434" s="158"/>
      <c r="BS434" s="158"/>
      <c r="BT434" s="158"/>
      <c r="BU434" s="158"/>
      <c r="BV434" s="158"/>
      <c r="BW434" s="158"/>
      <c r="BX434" s="158"/>
      <c r="BY434" s="158"/>
      <c r="BZ434" s="158"/>
      <c r="CA434" s="158"/>
      <c r="CB434" s="158"/>
      <c r="CC434" s="158"/>
      <c r="CD434" s="158"/>
      <c r="CE434" s="158"/>
      <c r="CF434" s="158"/>
      <c r="CG434" s="158"/>
      <c r="CH434" s="158"/>
      <c r="CI434" s="158"/>
      <c r="CJ434" s="158"/>
      <c r="CK434" s="158"/>
      <c r="CL434" s="158"/>
      <c r="CM434" s="158"/>
      <c r="CN434" s="158"/>
      <c r="CO434" s="158"/>
      <c r="CP434" s="158"/>
      <c r="CQ434" s="158"/>
    </row>
    <row r="435" spans="1:95" ht="20.149999999999999" customHeight="1" outlineLevel="1" x14ac:dyDescent="0.35">
      <c r="A435" s="158"/>
      <c r="B435" s="158" t="s">
        <v>16672</v>
      </c>
      <c r="C435" s="158"/>
      <c r="D435" s="158">
        <f t="shared" ref="D435:AI435" si="345">PM2.5_concentrations_low</f>
        <v>0</v>
      </c>
      <c r="E435" s="158">
        <f t="shared" si="345"/>
        <v>0</v>
      </c>
      <c r="F435" s="158">
        <f t="shared" si="345"/>
        <v>0</v>
      </c>
      <c r="G435" s="158">
        <f t="shared" si="345"/>
        <v>0</v>
      </c>
      <c r="H435" s="158">
        <f t="shared" si="345"/>
        <v>0</v>
      </c>
      <c r="I435" s="158">
        <f t="shared" si="345"/>
        <v>0</v>
      </c>
      <c r="J435" s="158">
        <f t="shared" si="345"/>
        <v>0</v>
      </c>
      <c r="K435" s="158">
        <f t="shared" si="345"/>
        <v>0</v>
      </c>
      <c r="L435" s="158">
        <f t="shared" si="345"/>
        <v>0</v>
      </c>
      <c r="M435" s="158">
        <f t="shared" si="345"/>
        <v>0</v>
      </c>
      <c r="N435" s="158">
        <f t="shared" si="345"/>
        <v>0</v>
      </c>
      <c r="O435" s="158">
        <f t="shared" si="345"/>
        <v>0</v>
      </c>
      <c r="P435" s="158">
        <f t="shared" si="345"/>
        <v>0</v>
      </c>
      <c r="Q435" s="158">
        <f t="shared" si="345"/>
        <v>0</v>
      </c>
      <c r="R435" s="158">
        <f t="shared" si="345"/>
        <v>0</v>
      </c>
      <c r="S435" s="158">
        <f t="shared" si="345"/>
        <v>0</v>
      </c>
      <c r="T435" s="158">
        <f t="shared" si="345"/>
        <v>0</v>
      </c>
      <c r="U435" s="158">
        <f t="shared" si="345"/>
        <v>0</v>
      </c>
      <c r="V435" s="158">
        <f t="shared" si="345"/>
        <v>0</v>
      </c>
      <c r="W435" s="158">
        <f t="shared" si="345"/>
        <v>0</v>
      </c>
      <c r="X435" s="158">
        <f t="shared" si="345"/>
        <v>0</v>
      </c>
      <c r="Y435" s="158">
        <f t="shared" si="345"/>
        <v>0</v>
      </c>
      <c r="Z435" s="158">
        <f t="shared" si="345"/>
        <v>0</v>
      </c>
      <c r="AA435" s="158">
        <f t="shared" si="345"/>
        <v>0</v>
      </c>
      <c r="AB435" s="158">
        <f t="shared" si="345"/>
        <v>0</v>
      </c>
      <c r="AC435" s="158">
        <f t="shared" si="345"/>
        <v>0</v>
      </c>
      <c r="AD435" s="158">
        <f t="shared" si="345"/>
        <v>0</v>
      </c>
      <c r="AE435" s="158">
        <f t="shared" si="345"/>
        <v>0</v>
      </c>
      <c r="AF435" s="158">
        <f t="shared" si="345"/>
        <v>0</v>
      </c>
      <c r="AG435" s="158">
        <f t="shared" si="345"/>
        <v>0</v>
      </c>
      <c r="AH435" s="158">
        <f t="shared" si="345"/>
        <v>0</v>
      </c>
      <c r="AI435" s="158">
        <f t="shared" si="345"/>
        <v>0</v>
      </c>
      <c r="AJ435" s="158">
        <f t="shared" ref="AJ435:BO435" si="346">PM2.5_concentrations_low</f>
        <v>0</v>
      </c>
      <c r="AK435" s="158">
        <f t="shared" si="346"/>
        <v>0</v>
      </c>
      <c r="AL435" s="158">
        <f t="shared" si="346"/>
        <v>0</v>
      </c>
      <c r="AM435" s="158">
        <f t="shared" si="346"/>
        <v>0</v>
      </c>
      <c r="AN435" s="158">
        <f t="shared" si="346"/>
        <v>0</v>
      </c>
      <c r="AO435" s="158">
        <f t="shared" si="346"/>
        <v>0</v>
      </c>
      <c r="AP435" s="158">
        <f t="shared" si="346"/>
        <v>0</v>
      </c>
      <c r="AQ435" s="158">
        <f t="shared" si="346"/>
        <v>0</v>
      </c>
      <c r="AR435" s="158">
        <f t="shared" si="346"/>
        <v>0</v>
      </c>
      <c r="AS435" s="158">
        <f t="shared" si="346"/>
        <v>0</v>
      </c>
      <c r="AT435" s="158">
        <f t="shared" si="346"/>
        <v>0</v>
      </c>
      <c r="AU435" s="158">
        <f t="shared" si="346"/>
        <v>0</v>
      </c>
      <c r="AV435" s="158">
        <f t="shared" si="346"/>
        <v>0</v>
      </c>
      <c r="AW435" s="158">
        <f t="shared" si="346"/>
        <v>0</v>
      </c>
      <c r="AX435" s="158">
        <f t="shared" si="346"/>
        <v>0</v>
      </c>
      <c r="AY435" s="158">
        <f t="shared" si="346"/>
        <v>0</v>
      </c>
      <c r="AZ435" s="158">
        <f t="shared" si="346"/>
        <v>0</v>
      </c>
      <c r="BA435" s="158">
        <f t="shared" si="346"/>
        <v>0</v>
      </c>
      <c r="BB435" s="158">
        <f t="shared" si="346"/>
        <v>0</v>
      </c>
      <c r="BC435" s="158">
        <f t="shared" si="346"/>
        <v>0</v>
      </c>
      <c r="BD435" s="158">
        <f t="shared" si="346"/>
        <v>0</v>
      </c>
      <c r="BE435" s="158">
        <f t="shared" si="346"/>
        <v>0</v>
      </c>
      <c r="BF435" s="158">
        <f t="shared" si="346"/>
        <v>0</v>
      </c>
      <c r="BG435" s="158">
        <f t="shared" si="346"/>
        <v>0</v>
      </c>
      <c r="BH435" s="158">
        <f t="shared" si="346"/>
        <v>0</v>
      </c>
      <c r="BI435" s="158">
        <f t="shared" si="346"/>
        <v>0</v>
      </c>
      <c r="BJ435" s="158">
        <f t="shared" si="346"/>
        <v>0</v>
      </c>
      <c r="BK435" s="158">
        <f t="shared" si="346"/>
        <v>0</v>
      </c>
      <c r="BL435" s="158">
        <f t="shared" si="346"/>
        <v>0</v>
      </c>
      <c r="BM435" s="158">
        <f t="shared" si="346"/>
        <v>0</v>
      </c>
      <c r="BN435" s="158">
        <f t="shared" si="346"/>
        <v>0</v>
      </c>
      <c r="BO435" s="158">
        <f t="shared" si="346"/>
        <v>0</v>
      </c>
      <c r="BP435" s="158">
        <f t="shared" ref="BP435:CP435" si="347">PM2.5_concentrations_low</f>
        <v>0</v>
      </c>
      <c r="BQ435" s="158">
        <f t="shared" si="347"/>
        <v>0</v>
      </c>
      <c r="BR435" s="158">
        <f t="shared" si="347"/>
        <v>0</v>
      </c>
      <c r="BS435" s="158">
        <f t="shared" si="347"/>
        <v>0</v>
      </c>
      <c r="BT435" s="158">
        <f t="shared" si="347"/>
        <v>0</v>
      </c>
      <c r="BU435" s="158">
        <f t="shared" si="347"/>
        <v>0</v>
      </c>
      <c r="BV435" s="158">
        <f t="shared" si="347"/>
        <v>0</v>
      </c>
      <c r="BW435" s="158">
        <f t="shared" si="347"/>
        <v>0</v>
      </c>
      <c r="BX435" s="158">
        <f t="shared" si="347"/>
        <v>0</v>
      </c>
      <c r="BY435" s="158">
        <f t="shared" si="347"/>
        <v>0</v>
      </c>
      <c r="BZ435" s="158">
        <f t="shared" si="347"/>
        <v>0</v>
      </c>
      <c r="CA435" s="158">
        <f t="shared" si="347"/>
        <v>0</v>
      </c>
      <c r="CB435" s="158">
        <f t="shared" si="347"/>
        <v>0</v>
      </c>
      <c r="CC435" s="158">
        <f t="shared" si="347"/>
        <v>0</v>
      </c>
      <c r="CD435" s="158">
        <f t="shared" si="347"/>
        <v>0</v>
      </c>
      <c r="CE435" s="158">
        <f t="shared" si="347"/>
        <v>0</v>
      </c>
      <c r="CF435" s="158">
        <f t="shared" si="347"/>
        <v>0</v>
      </c>
      <c r="CG435" s="158">
        <f t="shared" si="347"/>
        <v>0</v>
      </c>
      <c r="CH435" s="158">
        <f t="shared" si="347"/>
        <v>0</v>
      </c>
      <c r="CI435" s="158">
        <f t="shared" si="347"/>
        <v>0</v>
      </c>
      <c r="CJ435" s="158">
        <f t="shared" si="347"/>
        <v>0</v>
      </c>
      <c r="CK435" s="158">
        <f t="shared" si="347"/>
        <v>0</v>
      </c>
      <c r="CL435" s="158">
        <f t="shared" si="347"/>
        <v>0</v>
      </c>
      <c r="CM435" s="158">
        <f t="shared" si="347"/>
        <v>0</v>
      </c>
      <c r="CN435" s="158">
        <f t="shared" si="347"/>
        <v>0</v>
      </c>
      <c r="CO435" s="158">
        <f t="shared" si="347"/>
        <v>0</v>
      </c>
      <c r="CP435" s="158">
        <f t="shared" si="347"/>
        <v>0</v>
      </c>
      <c r="CQ435" s="79" t="s">
        <v>16705</v>
      </c>
    </row>
    <row r="436" spans="1:95" ht="20.149999999999999" customHeight="1" outlineLevel="1" x14ac:dyDescent="0.35">
      <c r="A436" s="158"/>
      <c r="B436" s="158" t="s">
        <v>16674</v>
      </c>
      <c r="C436" s="158"/>
      <c r="D436" s="158">
        <f t="shared" ref="D436:AI436" si="348">PM2.5_concentrations_central</f>
        <v>0</v>
      </c>
      <c r="E436" s="158">
        <f t="shared" si="348"/>
        <v>0</v>
      </c>
      <c r="F436" s="158">
        <f t="shared" si="348"/>
        <v>0</v>
      </c>
      <c r="G436" s="158">
        <f t="shared" si="348"/>
        <v>0</v>
      </c>
      <c r="H436" s="158">
        <f t="shared" si="348"/>
        <v>0</v>
      </c>
      <c r="I436" s="158">
        <f t="shared" si="348"/>
        <v>0</v>
      </c>
      <c r="J436" s="158">
        <f t="shared" si="348"/>
        <v>0</v>
      </c>
      <c r="K436" s="158">
        <f t="shared" si="348"/>
        <v>0</v>
      </c>
      <c r="L436" s="158">
        <f t="shared" si="348"/>
        <v>0</v>
      </c>
      <c r="M436" s="158">
        <f t="shared" si="348"/>
        <v>0</v>
      </c>
      <c r="N436" s="158">
        <f t="shared" si="348"/>
        <v>0</v>
      </c>
      <c r="O436" s="158">
        <f t="shared" si="348"/>
        <v>0</v>
      </c>
      <c r="P436" s="158">
        <f t="shared" si="348"/>
        <v>0</v>
      </c>
      <c r="Q436" s="158">
        <f t="shared" si="348"/>
        <v>0</v>
      </c>
      <c r="R436" s="158">
        <f t="shared" si="348"/>
        <v>0</v>
      </c>
      <c r="S436" s="158">
        <f t="shared" si="348"/>
        <v>0</v>
      </c>
      <c r="T436" s="158">
        <f t="shared" si="348"/>
        <v>0</v>
      </c>
      <c r="U436" s="158">
        <f t="shared" si="348"/>
        <v>0</v>
      </c>
      <c r="V436" s="158">
        <f t="shared" si="348"/>
        <v>0</v>
      </c>
      <c r="W436" s="158">
        <f t="shared" si="348"/>
        <v>0</v>
      </c>
      <c r="X436" s="158">
        <f t="shared" si="348"/>
        <v>0</v>
      </c>
      <c r="Y436" s="158">
        <f t="shared" si="348"/>
        <v>0</v>
      </c>
      <c r="Z436" s="158">
        <f t="shared" si="348"/>
        <v>0</v>
      </c>
      <c r="AA436" s="158">
        <f t="shared" si="348"/>
        <v>0</v>
      </c>
      <c r="AB436" s="158">
        <f t="shared" si="348"/>
        <v>0</v>
      </c>
      <c r="AC436" s="158">
        <f t="shared" si="348"/>
        <v>0</v>
      </c>
      <c r="AD436" s="158">
        <f t="shared" si="348"/>
        <v>0</v>
      </c>
      <c r="AE436" s="158">
        <f t="shared" si="348"/>
        <v>0</v>
      </c>
      <c r="AF436" s="158">
        <f t="shared" si="348"/>
        <v>0</v>
      </c>
      <c r="AG436" s="158">
        <f t="shared" si="348"/>
        <v>0</v>
      </c>
      <c r="AH436" s="158">
        <f t="shared" si="348"/>
        <v>0</v>
      </c>
      <c r="AI436" s="158">
        <f t="shared" si="348"/>
        <v>0</v>
      </c>
      <c r="AJ436" s="158">
        <f t="shared" ref="AJ436:BO436" si="349">PM2.5_concentrations_central</f>
        <v>0</v>
      </c>
      <c r="AK436" s="158">
        <f t="shared" si="349"/>
        <v>0</v>
      </c>
      <c r="AL436" s="158">
        <f t="shared" si="349"/>
        <v>0</v>
      </c>
      <c r="AM436" s="158">
        <f t="shared" si="349"/>
        <v>0</v>
      </c>
      <c r="AN436" s="158">
        <f t="shared" si="349"/>
        <v>0</v>
      </c>
      <c r="AO436" s="158">
        <f t="shared" si="349"/>
        <v>0</v>
      </c>
      <c r="AP436" s="158">
        <f t="shared" si="349"/>
        <v>0</v>
      </c>
      <c r="AQ436" s="158">
        <f t="shared" si="349"/>
        <v>0</v>
      </c>
      <c r="AR436" s="158">
        <f t="shared" si="349"/>
        <v>0</v>
      </c>
      <c r="AS436" s="158">
        <f t="shared" si="349"/>
        <v>0</v>
      </c>
      <c r="AT436" s="158">
        <f t="shared" si="349"/>
        <v>0</v>
      </c>
      <c r="AU436" s="158">
        <f t="shared" si="349"/>
        <v>0</v>
      </c>
      <c r="AV436" s="158">
        <f t="shared" si="349"/>
        <v>0</v>
      </c>
      <c r="AW436" s="158">
        <f t="shared" si="349"/>
        <v>0</v>
      </c>
      <c r="AX436" s="158">
        <f t="shared" si="349"/>
        <v>0</v>
      </c>
      <c r="AY436" s="158">
        <f t="shared" si="349"/>
        <v>0</v>
      </c>
      <c r="AZ436" s="158">
        <f t="shared" si="349"/>
        <v>0</v>
      </c>
      <c r="BA436" s="158">
        <f t="shared" si="349"/>
        <v>0</v>
      </c>
      <c r="BB436" s="158">
        <f t="shared" si="349"/>
        <v>0</v>
      </c>
      <c r="BC436" s="158">
        <f t="shared" si="349"/>
        <v>0</v>
      </c>
      <c r="BD436" s="158">
        <f t="shared" si="349"/>
        <v>0</v>
      </c>
      <c r="BE436" s="158">
        <f t="shared" si="349"/>
        <v>0</v>
      </c>
      <c r="BF436" s="158">
        <f t="shared" si="349"/>
        <v>0</v>
      </c>
      <c r="BG436" s="158">
        <f t="shared" si="349"/>
        <v>0</v>
      </c>
      <c r="BH436" s="158">
        <f t="shared" si="349"/>
        <v>0</v>
      </c>
      <c r="BI436" s="158">
        <f t="shared" si="349"/>
        <v>0</v>
      </c>
      <c r="BJ436" s="158">
        <f t="shared" si="349"/>
        <v>0</v>
      </c>
      <c r="BK436" s="158">
        <f t="shared" si="349"/>
        <v>0</v>
      </c>
      <c r="BL436" s="158">
        <f t="shared" si="349"/>
        <v>0</v>
      </c>
      <c r="BM436" s="158">
        <f t="shared" si="349"/>
        <v>0</v>
      </c>
      <c r="BN436" s="158">
        <f t="shared" si="349"/>
        <v>0</v>
      </c>
      <c r="BO436" s="158">
        <f t="shared" si="349"/>
        <v>0</v>
      </c>
      <c r="BP436" s="158">
        <f t="shared" ref="BP436:CP436" si="350">PM2.5_concentrations_central</f>
        <v>0</v>
      </c>
      <c r="BQ436" s="158">
        <f t="shared" si="350"/>
        <v>0</v>
      </c>
      <c r="BR436" s="158">
        <f t="shared" si="350"/>
        <v>0</v>
      </c>
      <c r="BS436" s="158">
        <f t="shared" si="350"/>
        <v>0</v>
      </c>
      <c r="BT436" s="158">
        <f t="shared" si="350"/>
        <v>0</v>
      </c>
      <c r="BU436" s="158">
        <f t="shared" si="350"/>
        <v>0</v>
      </c>
      <c r="BV436" s="158">
        <f t="shared" si="350"/>
        <v>0</v>
      </c>
      <c r="BW436" s="158">
        <f t="shared" si="350"/>
        <v>0</v>
      </c>
      <c r="BX436" s="158">
        <f t="shared" si="350"/>
        <v>0</v>
      </c>
      <c r="BY436" s="158">
        <f t="shared" si="350"/>
        <v>0</v>
      </c>
      <c r="BZ436" s="158">
        <f t="shared" si="350"/>
        <v>0</v>
      </c>
      <c r="CA436" s="158">
        <f t="shared" si="350"/>
        <v>0</v>
      </c>
      <c r="CB436" s="158">
        <f t="shared" si="350"/>
        <v>0</v>
      </c>
      <c r="CC436" s="158">
        <f t="shared" si="350"/>
        <v>0</v>
      </c>
      <c r="CD436" s="158">
        <f t="shared" si="350"/>
        <v>0</v>
      </c>
      <c r="CE436" s="158">
        <f t="shared" si="350"/>
        <v>0</v>
      </c>
      <c r="CF436" s="158">
        <f t="shared" si="350"/>
        <v>0</v>
      </c>
      <c r="CG436" s="158">
        <f t="shared" si="350"/>
        <v>0</v>
      </c>
      <c r="CH436" s="158">
        <f t="shared" si="350"/>
        <v>0</v>
      </c>
      <c r="CI436" s="158">
        <f t="shared" si="350"/>
        <v>0</v>
      </c>
      <c r="CJ436" s="158">
        <f t="shared" si="350"/>
        <v>0</v>
      </c>
      <c r="CK436" s="158">
        <f t="shared" si="350"/>
        <v>0</v>
      </c>
      <c r="CL436" s="158">
        <f t="shared" si="350"/>
        <v>0</v>
      </c>
      <c r="CM436" s="158">
        <f t="shared" si="350"/>
        <v>0</v>
      </c>
      <c r="CN436" s="158">
        <f t="shared" si="350"/>
        <v>0</v>
      </c>
      <c r="CO436" s="158">
        <f t="shared" si="350"/>
        <v>0</v>
      </c>
      <c r="CP436" s="158">
        <f t="shared" si="350"/>
        <v>0</v>
      </c>
      <c r="CQ436" s="79" t="s">
        <v>16706</v>
      </c>
    </row>
    <row r="437" spans="1:95" ht="20.149999999999999" customHeight="1" outlineLevel="1" x14ac:dyDescent="0.35">
      <c r="A437" s="158"/>
      <c r="B437" s="158" t="s">
        <v>16676</v>
      </c>
      <c r="C437" s="158"/>
      <c r="D437" s="158">
        <f t="shared" ref="D437:AI437" si="351">PM2.5_concentrations_high</f>
        <v>0</v>
      </c>
      <c r="E437" s="158">
        <f t="shared" si="351"/>
        <v>0</v>
      </c>
      <c r="F437" s="158">
        <f t="shared" si="351"/>
        <v>0</v>
      </c>
      <c r="G437" s="158">
        <f t="shared" si="351"/>
        <v>0</v>
      </c>
      <c r="H437" s="158">
        <f t="shared" si="351"/>
        <v>0</v>
      </c>
      <c r="I437" s="158">
        <f t="shared" si="351"/>
        <v>0</v>
      </c>
      <c r="J437" s="158">
        <f t="shared" si="351"/>
        <v>0</v>
      </c>
      <c r="K437" s="158">
        <f t="shared" si="351"/>
        <v>0</v>
      </c>
      <c r="L437" s="158">
        <f t="shared" si="351"/>
        <v>0</v>
      </c>
      <c r="M437" s="158">
        <f t="shared" si="351"/>
        <v>0</v>
      </c>
      <c r="N437" s="158">
        <f t="shared" si="351"/>
        <v>0</v>
      </c>
      <c r="O437" s="158">
        <f t="shared" si="351"/>
        <v>0</v>
      </c>
      <c r="P437" s="158">
        <f t="shared" si="351"/>
        <v>0</v>
      </c>
      <c r="Q437" s="158">
        <f t="shared" si="351"/>
        <v>0</v>
      </c>
      <c r="R437" s="158">
        <f t="shared" si="351"/>
        <v>0</v>
      </c>
      <c r="S437" s="158">
        <f t="shared" si="351"/>
        <v>0</v>
      </c>
      <c r="T437" s="158">
        <f t="shared" si="351"/>
        <v>0</v>
      </c>
      <c r="U437" s="158">
        <f t="shared" si="351"/>
        <v>0</v>
      </c>
      <c r="V437" s="158">
        <f t="shared" si="351"/>
        <v>0</v>
      </c>
      <c r="W437" s="158">
        <f t="shared" si="351"/>
        <v>0</v>
      </c>
      <c r="X437" s="158">
        <f t="shared" si="351"/>
        <v>0</v>
      </c>
      <c r="Y437" s="158">
        <f t="shared" si="351"/>
        <v>0</v>
      </c>
      <c r="Z437" s="158">
        <f t="shared" si="351"/>
        <v>0</v>
      </c>
      <c r="AA437" s="158">
        <f t="shared" si="351"/>
        <v>0</v>
      </c>
      <c r="AB437" s="158">
        <f t="shared" si="351"/>
        <v>0</v>
      </c>
      <c r="AC437" s="158">
        <f t="shared" si="351"/>
        <v>0</v>
      </c>
      <c r="AD437" s="158">
        <f t="shared" si="351"/>
        <v>0</v>
      </c>
      <c r="AE437" s="158">
        <f t="shared" si="351"/>
        <v>0</v>
      </c>
      <c r="AF437" s="158">
        <f t="shared" si="351"/>
        <v>0</v>
      </c>
      <c r="AG437" s="158">
        <f t="shared" si="351"/>
        <v>0</v>
      </c>
      <c r="AH437" s="158">
        <f t="shared" si="351"/>
        <v>0</v>
      </c>
      <c r="AI437" s="158">
        <f t="shared" si="351"/>
        <v>0</v>
      </c>
      <c r="AJ437" s="158">
        <f t="shared" ref="AJ437:BO437" si="352">PM2.5_concentrations_high</f>
        <v>0</v>
      </c>
      <c r="AK437" s="158">
        <f t="shared" si="352"/>
        <v>0</v>
      </c>
      <c r="AL437" s="158">
        <f t="shared" si="352"/>
        <v>0</v>
      </c>
      <c r="AM437" s="158">
        <f t="shared" si="352"/>
        <v>0</v>
      </c>
      <c r="AN437" s="158">
        <f t="shared" si="352"/>
        <v>0</v>
      </c>
      <c r="AO437" s="158">
        <f t="shared" si="352"/>
        <v>0</v>
      </c>
      <c r="AP437" s="158">
        <f t="shared" si="352"/>
        <v>0</v>
      </c>
      <c r="AQ437" s="158">
        <f t="shared" si="352"/>
        <v>0</v>
      </c>
      <c r="AR437" s="158">
        <f t="shared" si="352"/>
        <v>0</v>
      </c>
      <c r="AS437" s="158">
        <f t="shared" si="352"/>
        <v>0</v>
      </c>
      <c r="AT437" s="158">
        <f t="shared" si="352"/>
        <v>0</v>
      </c>
      <c r="AU437" s="158">
        <f t="shared" si="352"/>
        <v>0</v>
      </c>
      <c r="AV437" s="158">
        <f t="shared" si="352"/>
        <v>0</v>
      </c>
      <c r="AW437" s="158">
        <f t="shared" si="352"/>
        <v>0</v>
      </c>
      <c r="AX437" s="158">
        <f t="shared" si="352"/>
        <v>0</v>
      </c>
      <c r="AY437" s="158">
        <f t="shared" si="352"/>
        <v>0</v>
      </c>
      <c r="AZ437" s="158">
        <f t="shared" si="352"/>
        <v>0</v>
      </c>
      <c r="BA437" s="158">
        <f t="shared" si="352"/>
        <v>0</v>
      </c>
      <c r="BB437" s="158">
        <f t="shared" si="352"/>
        <v>0</v>
      </c>
      <c r="BC437" s="158">
        <f t="shared" si="352"/>
        <v>0</v>
      </c>
      <c r="BD437" s="158">
        <f t="shared" si="352"/>
        <v>0</v>
      </c>
      <c r="BE437" s="158">
        <f t="shared" si="352"/>
        <v>0</v>
      </c>
      <c r="BF437" s="158">
        <f t="shared" si="352"/>
        <v>0</v>
      </c>
      <c r="BG437" s="158">
        <f t="shared" si="352"/>
        <v>0</v>
      </c>
      <c r="BH437" s="158">
        <f t="shared" si="352"/>
        <v>0</v>
      </c>
      <c r="BI437" s="158">
        <f t="shared" si="352"/>
        <v>0</v>
      </c>
      <c r="BJ437" s="158">
        <f t="shared" si="352"/>
        <v>0</v>
      </c>
      <c r="BK437" s="158">
        <f t="shared" si="352"/>
        <v>0</v>
      </c>
      <c r="BL437" s="158">
        <f t="shared" si="352"/>
        <v>0</v>
      </c>
      <c r="BM437" s="158">
        <f t="shared" si="352"/>
        <v>0</v>
      </c>
      <c r="BN437" s="158">
        <f t="shared" si="352"/>
        <v>0</v>
      </c>
      <c r="BO437" s="158">
        <f t="shared" si="352"/>
        <v>0</v>
      </c>
      <c r="BP437" s="158">
        <f t="shared" ref="BP437:CP437" si="353">PM2.5_concentrations_high</f>
        <v>0</v>
      </c>
      <c r="BQ437" s="158">
        <f t="shared" si="353"/>
        <v>0</v>
      </c>
      <c r="BR437" s="158">
        <f t="shared" si="353"/>
        <v>0</v>
      </c>
      <c r="BS437" s="158">
        <f t="shared" si="353"/>
        <v>0</v>
      </c>
      <c r="BT437" s="158">
        <f t="shared" si="353"/>
        <v>0</v>
      </c>
      <c r="BU437" s="158">
        <f t="shared" si="353"/>
        <v>0</v>
      </c>
      <c r="BV437" s="158">
        <f t="shared" si="353"/>
        <v>0</v>
      </c>
      <c r="BW437" s="158">
        <f t="shared" si="353"/>
        <v>0</v>
      </c>
      <c r="BX437" s="158">
        <f t="shared" si="353"/>
        <v>0</v>
      </c>
      <c r="BY437" s="158">
        <f t="shared" si="353"/>
        <v>0</v>
      </c>
      <c r="BZ437" s="158">
        <f t="shared" si="353"/>
        <v>0</v>
      </c>
      <c r="CA437" s="158">
        <f t="shared" si="353"/>
        <v>0</v>
      </c>
      <c r="CB437" s="158">
        <f t="shared" si="353"/>
        <v>0</v>
      </c>
      <c r="CC437" s="158">
        <f t="shared" si="353"/>
        <v>0</v>
      </c>
      <c r="CD437" s="158">
        <f t="shared" si="353"/>
        <v>0</v>
      </c>
      <c r="CE437" s="158">
        <f t="shared" si="353"/>
        <v>0</v>
      </c>
      <c r="CF437" s="158">
        <f t="shared" si="353"/>
        <v>0</v>
      </c>
      <c r="CG437" s="158">
        <f t="shared" si="353"/>
        <v>0</v>
      </c>
      <c r="CH437" s="158">
        <f t="shared" si="353"/>
        <v>0</v>
      </c>
      <c r="CI437" s="158">
        <f t="shared" si="353"/>
        <v>0</v>
      </c>
      <c r="CJ437" s="158">
        <f t="shared" si="353"/>
        <v>0</v>
      </c>
      <c r="CK437" s="158">
        <f t="shared" si="353"/>
        <v>0</v>
      </c>
      <c r="CL437" s="158">
        <f t="shared" si="353"/>
        <v>0</v>
      </c>
      <c r="CM437" s="158">
        <f t="shared" si="353"/>
        <v>0</v>
      </c>
      <c r="CN437" s="158">
        <f t="shared" si="353"/>
        <v>0</v>
      </c>
      <c r="CO437" s="158">
        <f t="shared" si="353"/>
        <v>0</v>
      </c>
      <c r="CP437" s="158">
        <f t="shared" si="353"/>
        <v>0</v>
      </c>
      <c r="CQ437" s="79" t="s">
        <v>16707</v>
      </c>
    </row>
    <row r="438" spans="1:95" ht="10.4" customHeight="1" outlineLevel="1" x14ac:dyDescent="0.3">
      <c r="A438" s="158"/>
      <c r="B438" s="158"/>
      <c r="C438" s="158"/>
      <c r="D438" s="158"/>
      <c r="E438" s="158"/>
      <c r="F438" s="158"/>
      <c r="G438" s="158"/>
      <c r="H438" s="158"/>
      <c r="I438" s="158"/>
      <c r="J438" s="158"/>
      <c r="K438" s="158"/>
      <c r="L438" s="158"/>
      <c r="M438" s="158"/>
      <c r="N438" s="158"/>
      <c r="O438" s="158"/>
      <c r="P438" s="158"/>
      <c r="Q438" s="158"/>
      <c r="R438" s="158"/>
      <c r="S438" s="158"/>
      <c r="T438" s="158"/>
      <c r="U438" s="158"/>
      <c r="V438" s="158"/>
      <c r="W438" s="158"/>
      <c r="X438" s="158"/>
      <c r="Y438" s="158"/>
      <c r="Z438" s="158"/>
      <c r="AA438" s="158"/>
      <c r="AB438" s="158"/>
      <c r="AC438" s="158"/>
      <c r="AD438" s="158"/>
      <c r="AE438" s="158"/>
      <c r="AF438" s="158"/>
      <c r="AG438" s="158"/>
      <c r="AH438" s="158"/>
      <c r="AI438" s="158"/>
      <c r="AJ438" s="158"/>
      <c r="AK438" s="158"/>
      <c r="AL438" s="158"/>
      <c r="AM438" s="158"/>
      <c r="AN438" s="158"/>
      <c r="AO438" s="158"/>
      <c r="AP438" s="158"/>
      <c r="AQ438" s="158"/>
      <c r="AR438" s="158"/>
      <c r="AS438" s="158"/>
      <c r="AT438" s="158"/>
      <c r="AU438" s="158"/>
      <c r="AV438" s="158"/>
      <c r="AW438" s="158"/>
      <c r="AX438" s="158"/>
      <c r="AY438" s="158"/>
      <c r="AZ438" s="158"/>
      <c r="BA438" s="158"/>
      <c r="BB438" s="158"/>
      <c r="BC438" s="158"/>
      <c r="BD438" s="158"/>
      <c r="BE438" s="158"/>
      <c r="BF438" s="158"/>
      <c r="BG438" s="158"/>
      <c r="BH438" s="158"/>
      <c r="BI438" s="158"/>
      <c r="BJ438" s="158"/>
      <c r="BK438" s="158"/>
      <c r="BL438" s="158"/>
      <c r="BM438" s="158"/>
      <c r="BN438" s="158"/>
      <c r="BO438" s="158"/>
      <c r="BP438" s="158"/>
      <c r="BQ438" s="158"/>
      <c r="BR438" s="158"/>
      <c r="BS438" s="158"/>
      <c r="BT438" s="158"/>
      <c r="BU438" s="158"/>
      <c r="BV438" s="158"/>
      <c r="BW438" s="158"/>
      <c r="BX438" s="158"/>
      <c r="BY438" s="158"/>
      <c r="BZ438" s="158"/>
      <c r="CA438" s="158"/>
      <c r="CB438" s="158"/>
      <c r="CC438" s="158"/>
      <c r="CD438" s="158"/>
      <c r="CE438" s="158"/>
      <c r="CF438" s="158"/>
      <c r="CG438" s="158"/>
      <c r="CH438" s="158"/>
      <c r="CI438" s="158"/>
      <c r="CJ438" s="158"/>
      <c r="CK438" s="158"/>
      <c r="CL438" s="158"/>
      <c r="CM438" s="158"/>
      <c r="CN438" s="158"/>
      <c r="CO438" s="158"/>
      <c r="CP438" s="158"/>
      <c r="CQ438" s="158"/>
    </row>
    <row r="439" spans="1:95" s="143" customFormat="1" ht="27.65" customHeight="1" outlineLevel="1" x14ac:dyDescent="0.35">
      <c r="A439" s="146"/>
      <c r="B439" s="147" t="s">
        <v>16708</v>
      </c>
      <c r="C439" s="146"/>
      <c r="D439" s="146"/>
      <c r="E439" s="146"/>
      <c r="F439" s="146"/>
      <c r="G439" s="146"/>
      <c r="H439" s="146"/>
      <c r="I439" s="146"/>
      <c r="J439" s="146"/>
      <c r="K439" s="146"/>
      <c r="L439" s="146"/>
      <c r="M439" s="146"/>
      <c r="N439" s="146"/>
      <c r="O439" s="146"/>
      <c r="P439" s="146"/>
      <c r="Q439" s="146"/>
      <c r="R439" s="146"/>
      <c r="S439" s="146"/>
      <c r="T439" s="146"/>
      <c r="U439" s="146"/>
      <c r="V439" s="146"/>
      <c r="W439" s="146"/>
      <c r="X439" s="146"/>
      <c r="Y439" s="146"/>
      <c r="Z439" s="146"/>
      <c r="AA439" s="146"/>
      <c r="AB439" s="146"/>
      <c r="AC439" s="146"/>
      <c r="AD439" s="146"/>
      <c r="AE439" s="146"/>
      <c r="AF439" s="146"/>
      <c r="AG439" s="146"/>
      <c r="AH439" s="146"/>
      <c r="AI439" s="146"/>
      <c r="AJ439" s="146"/>
      <c r="AK439" s="146"/>
      <c r="AL439" s="146"/>
      <c r="AM439" s="146"/>
      <c r="AN439" s="146"/>
      <c r="AO439" s="146"/>
      <c r="AP439" s="146"/>
      <c r="AQ439" s="146"/>
      <c r="AR439" s="146"/>
      <c r="AS439" s="146"/>
      <c r="AT439" s="146"/>
      <c r="AU439" s="146"/>
      <c r="AV439" s="146"/>
      <c r="AW439" s="146"/>
      <c r="AX439" s="146"/>
      <c r="AY439" s="146"/>
      <c r="AZ439" s="146"/>
      <c r="BA439" s="146"/>
      <c r="BB439" s="146"/>
      <c r="BC439" s="146"/>
      <c r="BD439" s="146"/>
      <c r="BE439" s="146"/>
      <c r="BF439" s="146"/>
      <c r="BG439" s="146"/>
      <c r="BH439" s="146"/>
      <c r="BI439" s="146"/>
      <c r="BJ439" s="146"/>
      <c r="BK439" s="146"/>
      <c r="BL439" s="146"/>
      <c r="BM439" s="146"/>
      <c r="BN439" s="146"/>
      <c r="BO439" s="146"/>
      <c r="BP439" s="146"/>
      <c r="BQ439" s="146"/>
      <c r="BR439" s="146"/>
      <c r="BS439" s="146"/>
      <c r="BT439" s="146"/>
      <c r="BU439" s="146"/>
      <c r="BV439" s="146"/>
      <c r="BW439" s="146"/>
      <c r="BX439" s="146"/>
      <c r="BY439" s="146"/>
      <c r="BZ439" s="146"/>
      <c r="CA439" s="146"/>
      <c r="CB439" s="146"/>
      <c r="CC439" s="146"/>
      <c r="CD439" s="146"/>
      <c r="CE439" s="146"/>
      <c r="CF439" s="146"/>
      <c r="CG439" s="146"/>
      <c r="CH439" s="146"/>
      <c r="CI439" s="146"/>
      <c r="CJ439" s="146"/>
      <c r="CK439" s="146"/>
      <c r="CL439" s="146"/>
      <c r="CM439" s="146"/>
      <c r="CN439" s="146"/>
      <c r="CO439" s="146"/>
      <c r="CP439" s="146"/>
      <c r="CQ439" s="146"/>
    </row>
    <row r="440" spans="1:95" ht="46.5" outlineLevel="1" x14ac:dyDescent="0.35">
      <c r="A440" s="82"/>
      <c r="B440" s="116" t="s">
        <v>16709</v>
      </c>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c r="AJ440" s="82"/>
      <c r="AK440" s="82"/>
      <c r="AL440" s="82"/>
      <c r="AM440" s="82"/>
      <c r="AN440" s="82"/>
      <c r="AO440" s="82"/>
      <c r="AP440" s="82"/>
      <c r="AQ440" s="82"/>
      <c r="AR440" s="82"/>
      <c r="AS440" s="82"/>
      <c r="AT440" s="82"/>
      <c r="AU440" s="82"/>
      <c r="AV440" s="82"/>
      <c r="AW440" s="82"/>
      <c r="AX440" s="82"/>
      <c r="AY440" s="82"/>
      <c r="AZ440" s="82"/>
      <c r="BA440" s="82"/>
      <c r="BB440" s="82"/>
      <c r="BC440" s="82"/>
      <c r="BD440" s="82"/>
      <c r="BE440" s="82"/>
      <c r="BF440" s="82"/>
      <c r="BG440" s="82"/>
      <c r="BH440" s="82"/>
      <c r="BI440" s="82"/>
      <c r="BJ440" s="82"/>
      <c r="BK440" s="82"/>
      <c r="BL440" s="82"/>
      <c r="BM440" s="82"/>
      <c r="BN440" s="82"/>
      <c r="BO440" s="82"/>
      <c r="BP440" s="82"/>
      <c r="BQ440" s="82"/>
      <c r="BR440" s="82"/>
      <c r="BS440" s="82"/>
      <c r="BT440" s="82"/>
      <c r="BU440" s="82"/>
      <c r="BV440" s="82"/>
      <c r="BW440" s="82"/>
      <c r="BX440" s="82"/>
      <c r="BY440" s="82"/>
      <c r="BZ440" s="82"/>
      <c r="CA440" s="82"/>
      <c r="CB440" s="82"/>
      <c r="CC440" s="82"/>
      <c r="CD440" s="82"/>
      <c r="CE440" s="82"/>
      <c r="CF440" s="82"/>
      <c r="CG440" s="82"/>
      <c r="CH440" s="82"/>
      <c r="CI440" s="82"/>
      <c r="CJ440" s="82"/>
      <c r="CK440" s="82"/>
      <c r="CL440" s="82"/>
      <c r="CM440" s="82"/>
      <c r="CN440" s="82"/>
      <c r="CO440" s="82"/>
      <c r="CP440" s="82"/>
      <c r="CQ440" s="82"/>
    </row>
    <row r="441" spans="1:95" ht="18" customHeight="1" outlineLevel="1" x14ac:dyDescent="0.35">
      <c r="A441" s="158"/>
      <c r="B441" s="79" t="s">
        <v>16671</v>
      </c>
      <c r="C441" s="158"/>
      <c r="D441" s="158"/>
      <c r="E441" s="158"/>
      <c r="F441" s="158"/>
      <c r="G441" s="158"/>
      <c r="H441" s="158"/>
      <c r="I441" s="158"/>
      <c r="J441" s="158"/>
      <c r="K441" s="158"/>
      <c r="L441" s="158"/>
      <c r="M441" s="158"/>
      <c r="N441" s="158"/>
      <c r="O441" s="158"/>
      <c r="P441" s="158"/>
      <c r="Q441" s="158"/>
      <c r="R441" s="158"/>
      <c r="S441" s="158"/>
      <c r="T441" s="158"/>
      <c r="U441" s="158"/>
      <c r="V441" s="158"/>
      <c r="W441" s="158"/>
      <c r="X441" s="158"/>
      <c r="Y441" s="158"/>
      <c r="Z441" s="158"/>
      <c r="AA441" s="158"/>
      <c r="AB441" s="158"/>
      <c r="AC441" s="158"/>
      <c r="AD441" s="158"/>
      <c r="AE441" s="158"/>
      <c r="AF441" s="158"/>
      <c r="AG441" s="158"/>
      <c r="AH441" s="158"/>
      <c r="AI441" s="158"/>
      <c r="AJ441" s="158"/>
      <c r="AK441" s="158"/>
      <c r="AL441" s="158"/>
      <c r="AM441" s="158"/>
      <c r="AN441" s="158"/>
      <c r="AO441" s="158"/>
      <c r="AP441" s="158"/>
      <c r="AQ441" s="158"/>
      <c r="AR441" s="158"/>
      <c r="AS441" s="158"/>
      <c r="AT441" s="158"/>
      <c r="AU441" s="158"/>
      <c r="AV441" s="158"/>
      <c r="AW441" s="158"/>
      <c r="AX441" s="158"/>
      <c r="AY441" s="158"/>
      <c r="AZ441" s="158"/>
      <c r="BA441" s="158"/>
      <c r="BB441" s="158"/>
      <c r="BC441" s="158"/>
      <c r="BD441" s="158"/>
      <c r="BE441" s="158"/>
      <c r="BF441" s="158"/>
      <c r="BG441" s="158"/>
      <c r="BH441" s="158"/>
      <c r="BI441" s="158"/>
      <c r="BJ441" s="158"/>
      <c r="BK441" s="158"/>
      <c r="BL441" s="158"/>
      <c r="BM441" s="158"/>
      <c r="BN441" s="158"/>
      <c r="BO441" s="158"/>
      <c r="BP441" s="158"/>
      <c r="BQ441" s="158"/>
      <c r="BR441" s="158"/>
      <c r="BS441" s="158"/>
      <c r="BT441" s="158"/>
      <c r="BU441" s="158"/>
      <c r="BV441" s="158"/>
      <c r="BW441" s="158"/>
      <c r="BX441" s="158"/>
      <c r="BY441" s="158"/>
      <c r="BZ441" s="158"/>
      <c r="CA441" s="158"/>
      <c r="CB441" s="158"/>
      <c r="CC441" s="158"/>
      <c r="CD441" s="158"/>
      <c r="CE441" s="158"/>
      <c r="CF441" s="158"/>
      <c r="CG441" s="158"/>
      <c r="CH441" s="158"/>
      <c r="CI441" s="158"/>
      <c r="CJ441" s="158"/>
      <c r="CK441" s="158"/>
      <c r="CL441" s="158"/>
      <c r="CM441" s="158"/>
      <c r="CN441" s="158"/>
      <c r="CO441" s="158"/>
      <c r="CP441" s="158"/>
      <c r="CQ441" s="158"/>
    </row>
    <row r="442" spans="1:95" ht="18" customHeight="1" outlineLevel="1" x14ac:dyDescent="0.35">
      <c r="A442" s="158"/>
      <c r="B442" s="158" t="s">
        <v>16672</v>
      </c>
      <c r="C442" s="158"/>
      <c r="D442" s="158">
        <f t="shared" ref="D442:AI442" si="354">(Change_in_PM2.5_emissions_net_total+Change_in_PM2.5_emissions_net_total_conversion)*-(PM2.5_damage_costs_low)</f>
        <v>0</v>
      </c>
      <c r="E442" s="158">
        <f t="shared" si="354"/>
        <v>0</v>
      </c>
      <c r="F442" s="158">
        <f t="shared" si="354"/>
        <v>0</v>
      </c>
      <c r="G442" s="158">
        <f t="shared" si="354"/>
        <v>0</v>
      </c>
      <c r="H442" s="158">
        <f t="shared" si="354"/>
        <v>0</v>
      </c>
      <c r="I442" s="158">
        <f t="shared" si="354"/>
        <v>0</v>
      </c>
      <c r="J442" s="158">
        <f t="shared" si="354"/>
        <v>0</v>
      </c>
      <c r="K442" s="158">
        <f t="shared" si="354"/>
        <v>0</v>
      </c>
      <c r="L442" s="158">
        <f t="shared" si="354"/>
        <v>0</v>
      </c>
      <c r="M442" s="158">
        <f t="shared" si="354"/>
        <v>0</v>
      </c>
      <c r="N442" s="158">
        <f t="shared" si="354"/>
        <v>0</v>
      </c>
      <c r="O442" s="158">
        <f t="shared" si="354"/>
        <v>0</v>
      </c>
      <c r="P442" s="158">
        <f t="shared" si="354"/>
        <v>0</v>
      </c>
      <c r="Q442" s="158">
        <f t="shared" si="354"/>
        <v>0</v>
      </c>
      <c r="R442" s="158">
        <f t="shared" si="354"/>
        <v>0</v>
      </c>
      <c r="S442" s="158">
        <f t="shared" si="354"/>
        <v>0</v>
      </c>
      <c r="T442" s="158">
        <f t="shared" si="354"/>
        <v>0</v>
      </c>
      <c r="U442" s="158">
        <f t="shared" si="354"/>
        <v>0</v>
      </c>
      <c r="V442" s="158">
        <f t="shared" si="354"/>
        <v>0</v>
      </c>
      <c r="W442" s="158">
        <f t="shared" si="354"/>
        <v>0</v>
      </c>
      <c r="X442" s="158">
        <f t="shared" si="354"/>
        <v>0</v>
      </c>
      <c r="Y442" s="158">
        <f t="shared" si="354"/>
        <v>0</v>
      </c>
      <c r="Z442" s="158">
        <f t="shared" si="354"/>
        <v>0</v>
      </c>
      <c r="AA442" s="158">
        <f t="shared" si="354"/>
        <v>0</v>
      </c>
      <c r="AB442" s="158">
        <f t="shared" si="354"/>
        <v>0</v>
      </c>
      <c r="AC442" s="158">
        <f t="shared" si="354"/>
        <v>0</v>
      </c>
      <c r="AD442" s="158">
        <f t="shared" si="354"/>
        <v>0</v>
      </c>
      <c r="AE442" s="158">
        <f t="shared" si="354"/>
        <v>0</v>
      </c>
      <c r="AF442" s="158">
        <f t="shared" si="354"/>
        <v>0</v>
      </c>
      <c r="AG442" s="158">
        <f t="shared" si="354"/>
        <v>0</v>
      </c>
      <c r="AH442" s="158">
        <f t="shared" si="354"/>
        <v>0</v>
      </c>
      <c r="AI442" s="158">
        <f t="shared" si="354"/>
        <v>0</v>
      </c>
      <c r="AJ442" s="158">
        <f t="shared" ref="AJ442:BO442" si="355">(Change_in_PM2.5_emissions_net_total+Change_in_PM2.5_emissions_net_total_conversion)*-(PM2.5_damage_costs_low)</f>
        <v>0</v>
      </c>
      <c r="AK442" s="158">
        <f t="shared" si="355"/>
        <v>0</v>
      </c>
      <c r="AL442" s="158">
        <f t="shared" si="355"/>
        <v>0</v>
      </c>
      <c r="AM442" s="158">
        <f t="shared" si="355"/>
        <v>0</v>
      </c>
      <c r="AN442" s="158">
        <f t="shared" si="355"/>
        <v>0</v>
      </c>
      <c r="AO442" s="158">
        <f t="shared" si="355"/>
        <v>0</v>
      </c>
      <c r="AP442" s="158">
        <f t="shared" si="355"/>
        <v>0</v>
      </c>
      <c r="AQ442" s="158">
        <f t="shared" si="355"/>
        <v>0</v>
      </c>
      <c r="AR442" s="158">
        <f t="shared" si="355"/>
        <v>0</v>
      </c>
      <c r="AS442" s="158">
        <f t="shared" si="355"/>
        <v>0</v>
      </c>
      <c r="AT442" s="158">
        <f t="shared" si="355"/>
        <v>0</v>
      </c>
      <c r="AU442" s="158">
        <f t="shared" si="355"/>
        <v>0</v>
      </c>
      <c r="AV442" s="158">
        <f t="shared" si="355"/>
        <v>0</v>
      </c>
      <c r="AW442" s="158">
        <f t="shared" si="355"/>
        <v>0</v>
      </c>
      <c r="AX442" s="158">
        <f t="shared" si="355"/>
        <v>0</v>
      </c>
      <c r="AY442" s="158">
        <f t="shared" si="355"/>
        <v>0</v>
      </c>
      <c r="AZ442" s="158">
        <f t="shared" si="355"/>
        <v>0</v>
      </c>
      <c r="BA442" s="158">
        <f t="shared" si="355"/>
        <v>0</v>
      </c>
      <c r="BB442" s="158">
        <f t="shared" si="355"/>
        <v>0</v>
      </c>
      <c r="BC442" s="158">
        <f t="shared" si="355"/>
        <v>0</v>
      </c>
      <c r="BD442" s="158">
        <f t="shared" si="355"/>
        <v>0</v>
      </c>
      <c r="BE442" s="158">
        <f t="shared" si="355"/>
        <v>0</v>
      </c>
      <c r="BF442" s="158">
        <f t="shared" si="355"/>
        <v>0</v>
      </c>
      <c r="BG442" s="158">
        <f t="shared" si="355"/>
        <v>0</v>
      </c>
      <c r="BH442" s="158">
        <f t="shared" si="355"/>
        <v>0</v>
      </c>
      <c r="BI442" s="158">
        <f t="shared" si="355"/>
        <v>0</v>
      </c>
      <c r="BJ442" s="158">
        <f t="shared" si="355"/>
        <v>0</v>
      </c>
      <c r="BK442" s="158">
        <f t="shared" si="355"/>
        <v>0</v>
      </c>
      <c r="BL442" s="158">
        <f t="shared" si="355"/>
        <v>0</v>
      </c>
      <c r="BM442" s="158">
        <f t="shared" si="355"/>
        <v>0</v>
      </c>
      <c r="BN442" s="158">
        <f t="shared" si="355"/>
        <v>0</v>
      </c>
      <c r="BO442" s="158">
        <f t="shared" si="355"/>
        <v>0</v>
      </c>
      <c r="BP442" s="158">
        <f t="shared" ref="BP442:CP442" si="356">(Change_in_PM2.5_emissions_net_total+Change_in_PM2.5_emissions_net_total_conversion)*-(PM2.5_damage_costs_low)</f>
        <v>0</v>
      </c>
      <c r="BQ442" s="158">
        <f t="shared" si="356"/>
        <v>0</v>
      </c>
      <c r="BR442" s="158">
        <f t="shared" si="356"/>
        <v>0</v>
      </c>
      <c r="BS442" s="158">
        <f t="shared" si="356"/>
        <v>0</v>
      </c>
      <c r="BT442" s="158">
        <f t="shared" si="356"/>
        <v>0</v>
      </c>
      <c r="BU442" s="158">
        <f t="shared" si="356"/>
        <v>0</v>
      </c>
      <c r="BV442" s="158">
        <f t="shared" si="356"/>
        <v>0</v>
      </c>
      <c r="BW442" s="158">
        <f t="shared" si="356"/>
        <v>0</v>
      </c>
      <c r="BX442" s="158">
        <f t="shared" si="356"/>
        <v>0</v>
      </c>
      <c r="BY442" s="158">
        <f t="shared" si="356"/>
        <v>0</v>
      </c>
      <c r="BZ442" s="158">
        <f t="shared" si="356"/>
        <v>0</v>
      </c>
      <c r="CA442" s="158">
        <f t="shared" si="356"/>
        <v>0</v>
      </c>
      <c r="CB442" s="158">
        <f t="shared" si="356"/>
        <v>0</v>
      </c>
      <c r="CC442" s="158">
        <f t="shared" si="356"/>
        <v>0</v>
      </c>
      <c r="CD442" s="158">
        <f t="shared" si="356"/>
        <v>0</v>
      </c>
      <c r="CE442" s="158">
        <f t="shared" si="356"/>
        <v>0</v>
      </c>
      <c r="CF442" s="158">
        <f t="shared" si="356"/>
        <v>0</v>
      </c>
      <c r="CG442" s="158">
        <f t="shared" si="356"/>
        <v>0</v>
      </c>
      <c r="CH442" s="158">
        <f t="shared" si="356"/>
        <v>0</v>
      </c>
      <c r="CI442" s="158">
        <f t="shared" si="356"/>
        <v>0</v>
      </c>
      <c r="CJ442" s="158">
        <f t="shared" si="356"/>
        <v>0</v>
      </c>
      <c r="CK442" s="158">
        <f t="shared" si="356"/>
        <v>0</v>
      </c>
      <c r="CL442" s="158">
        <f t="shared" si="356"/>
        <v>0</v>
      </c>
      <c r="CM442" s="158">
        <f t="shared" si="356"/>
        <v>0</v>
      </c>
      <c r="CN442" s="158">
        <f t="shared" si="356"/>
        <v>0</v>
      </c>
      <c r="CO442" s="158">
        <f t="shared" si="356"/>
        <v>0</v>
      </c>
      <c r="CP442" s="158">
        <f t="shared" si="356"/>
        <v>0</v>
      </c>
      <c r="CQ442" s="79" t="s">
        <v>16710</v>
      </c>
    </row>
    <row r="443" spans="1:95" ht="18" customHeight="1" outlineLevel="1" x14ac:dyDescent="0.35">
      <c r="A443" s="158"/>
      <c r="B443" s="158" t="s">
        <v>16674</v>
      </c>
      <c r="C443" s="158"/>
      <c r="D443" s="158">
        <f t="shared" ref="D443:AI443" si="357">(Change_in_PM2.5_emissions_net_total+Change_in_PM2.5_emissions_net_total_conversion)*-(PM2.5_damage_costs_central)</f>
        <v>0</v>
      </c>
      <c r="E443" s="158">
        <f t="shared" si="357"/>
        <v>0</v>
      </c>
      <c r="F443" s="158">
        <f t="shared" si="357"/>
        <v>0</v>
      </c>
      <c r="G443" s="158">
        <f t="shared" si="357"/>
        <v>0</v>
      </c>
      <c r="H443" s="158">
        <f t="shared" si="357"/>
        <v>0</v>
      </c>
      <c r="I443" s="158">
        <f t="shared" si="357"/>
        <v>0</v>
      </c>
      <c r="J443" s="158">
        <f t="shared" si="357"/>
        <v>0</v>
      </c>
      <c r="K443" s="158">
        <f t="shared" si="357"/>
        <v>0</v>
      </c>
      <c r="L443" s="158">
        <f t="shared" si="357"/>
        <v>0</v>
      </c>
      <c r="M443" s="158">
        <f t="shared" si="357"/>
        <v>0</v>
      </c>
      <c r="N443" s="158">
        <f t="shared" si="357"/>
        <v>0</v>
      </c>
      <c r="O443" s="158">
        <f t="shared" si="357"/>
        <v>0</v>
      </c>
      <c r="P443" s="158">
        <f t="shared" si="357"/>
        <v>0</v>
      </c>
      <c r="Q443" s="158">
        <f t="shared" si="357"/>
        <v>0</v>
      </c>
      <c r="R443" s="158">
        <f t="shared" si="357"/>
        <v>0</v>
      </c>
      <c r="S443" s="158">
        <f t="shared" si="357"/>
        <v>0</v>
      </c>
      <c r="T443" s="158">
        <f t="shared" si="357"/>
        <v>0</v>
      </c>
      <c r="U443" s="158">
        <f t="shared" si="357"/>
        <v>0</v>
      </c>
      <c r="V443" s="158">
        <f t="shared" si="357"/>
        <v>0</v>
      </c>
      <c r="W443" s="158">
        <f t="shared" si="357"/>
        <v>0</v>
      </c>
      <c r="X443" s="158">
        <f t="shared" si="357"/>
        <v>0</v>
      </c>
      <c r="Y443" s="158">
        <f t="shared" si="357"/>
        <v>0</v>
      </c>
      <c r="Z443" s="158">
        <f t="shared" si="357"/>
        <v>0</v>
      </c>
      <c r="AA443" s="158">
        <f t="shared" si="357"/>
        <v>0</v>
      </c>
      <c r="AB443" s="158">
        <f t="shared" si="357"/>
        <v>0</v>
      </c>
      <c r="AC443" s="158">
        <f t="shared" si="357"/>
        <v>0</v>
      </c>
      <c r="AD443" s="158">
        <f t="shared" si="357"/>
        <v>0</v>
      </c>
      <c r="AE443" s="158">
        <f t="shared" si="357"/>
        <v>0</v>
      </c>
      <c r="AF443" s="158">
        <f t="shared" si="357"/>
        <v>0</v>
      </c>
      <c r="AG443" s="158">
        <f t="shared" si="357"/>
        <v>0</v>
      </c>
      <c r="AH443" s="158">
        <f t="shared" si="357"/>
        <v>0</v>
      </c>
      <c r="AI443" s="158">
        <f t="shared" si="357"/>
        <v>0</v>
      </c>
      <c r="AJ443" s="158">
        <f t="shared" ref="AJ443:BO443" si="358">(Change_in_PM2.5_emissions_net_total+Change_in_PM2.5_emissions_net_total_conversion)*-(PM2.5_damage_costs_central)</f>
        <v>0</v>
      </c>
      <c r="AK443" s="158">
        <f t="shared" si="358"/>
        <v>0</v>
      </c>
      <c r="AL443" s="158">
        <f t="shared" si="358"/>
        <v>0</v>
      </c>
      <c r="AM443" s="158">
        <f t="shared" si="358"/>
        <v>0</v>
      </c>
      <c r="AN443" s="158">
        <f t="shared" si="358"/>
        <v>0</v>
      </c>
      <c r="AO443" s="158">
        <f t="shared" si="358"/>
        <v>0</v>
      </c>
      <c r="AP443" s="158">
        <f t="shared" si="358"/>
        <v>0</v>
      </c>
      <c r="AQ443" s="158">
        <f t="shared" si="358"/>
        <v>0</v>
      </c>
      <c r="AR443" s="158">
        <f t="shared" si="358"/>
        <v>0</v>
      </c>
      <c r="AS443" s="158">
        <f t="shared" si="358"/>
        <v>0</v>
      </c>
      <c r="AT443" s="158">
        <f t="shared" si="358"/>
        <v>0</v>
      </c>
      <c r="AU443" s="158">
        <f t="shared" si="358"/>
        <v>0</v>
      </c>
      <c r="AV443" s="158">
        <f t="shared" si="358"/>
        <v>0</v>
      </c>
      <c r="AW443" s="158">
        <f t="shared" si="358"/>
        <v>0</v>
      </c>
      <c r="AX443" s="158">
        <f t="shared" si="358"/>
        <v>0</v>
      </c>
      <c r="AY443" s="158">
        <f t="shared" si="358"/>
        <v>0</v>
      </c>
      <c r="AZ443" s="158">
        <f t="shared" si="358"/>
        <v>0</v>
      </c>
      <c r="BA443" s="158">
        <f t="shared" si="358"/>
        <v>0</v>
      </c>
      <c r="BB443" s="158">
        <f t="shared" si="358"/>
        <v>0</v>
      </c>
      <c r="BC443" s="158">
        <f t="shared" si="358"/>
        <v>0</v>
      </c>
      <c r="BD443" s="158">
        <f t="shared" si="358"/>
        <v>0</v>
      </c>
      <c r="BE443" s="158">
        <f t="shared" si="358"/>
        <v>0</v>
      </c>
      <c r="BF443" s="158">
        <f t="shared" si="358"/>
        <v>0</v>
      </c>
      <c r="BG443" s="158">
        <f t="shared" si="358"/>
        <v>0</v>
      </c>
      <c r="BH443" s="158">
        <f t="shared" si="358"/>
        <v>0</v>
      </c>
      <c r="BI443" s="158">
        <f t="shared" si="358"/>
        <v>0</v>
      </c>
      <c r="BJ443" s="158">
        <f t="shared" si="358"/>
        <v>0</v>
      </c>
      <c r="BK443" s="158">
        <f t="shared" si="358"/>
        <v>0</v>
      </c>
      <c r="BL443" s="158">
        <f t="shared" si="358"/>
        <v>0</v>
      </c>
      <c r="BM443" s="158">
        <f t="shared" si="358"/>
        <v>0</v>
      </c>
      <c r="BN443" s="158">
        <f t="shared" si="358"/>
        <v>0</v>
      </c>
      <c r="BO443" s="158">
        <f t="shared" si="358"/>
        <v>0</v>
      </c>
      <c r="BP443" s="158">
        <f t="shared" ref="BP443:CP443" si="359">(Change_in_PM2.5_emissions_net_total+Change_in_PM2.5_emissions_net_total_conversion)*-(PM2.5_damage_costs_central)</f>
        <v>0</v>
      </c>
      <c r="BQ443" s="158">
        <f t="shared" si="359"/>
        <v>0</v>
      </c>
      <c r="BR443" s="158">
        <f t="shared" si="359"/>
        <v>0</v>
      </c>
      <c r="BS443" s="158">
        <f t="shared" si="359"/>
        <v>0</v>
      </c>
      <c r="BT443" s="158">
        <f t="shared" si="359"/>
        <v>0</v>
      </c>
      <c r="BU443" s="158">
        <f t="shared" si="359"/>
        <v>0</v>
      </c>
      <c r="BV443" s="158">
        <f t="shared" si="359"/>
        <v>0</v>
      </c>
      <c r="BW443" s="158">
        <f t="shared" si="359"/>
        <v>0</v>
      </c>
      <c r="BX443" s="158">
        <f t="shared" si="359"/>
        <v>0</v>
      </c>
      <c r="BY443" s="158">
        <f t="shared" si="359"/>
        <v>0</v>
      </c>
      <c r="BZ443" s="158">
        <f t="shared" si="359"/>
        <v>0</v>
      </c>
      <c r="CA443" s="158">
        <f t="shared" si="359"/>
        <v>0</v>
      </c>
      <c r="CB443" s="158">
        <f t="shared" si="359"/>
        <v>0</v>
      </c>
      <c r="CC443" s="158">
        <f t="shared" si="359"/>
        <v>0</v>
      </c>
      <c r="CD443" s="158">
        <f t="shared" si="359"/>
        <v>0</v>
      </c>
      <c r="CE443" s="158">
        <f t="shared" si="359"/>
        <v>0</v>
      </c>
      <c r="CF443" s="158">
        <f t="shared" si="359"/>
        <v>0</v>
      </c>
      <c r="CG443" s="158">
        <f t="shared" si="359"/>
        <v>0</v>
      </c>
      <c r="CH443" s="158">
        <f t="shared" si="359"/>
        <v>0</v>
      </c>
      <c r="CI443" s="158">
        <f t="shared" si="359"/>
        <v>0</v>
      </c>
      <c r="CJ443" s="158">
        <f t="shared" si="359"/>
        <v>0</v>
      </c>
      <c r="CK443" s="158">
        <f t="shared" si="359"/>
        <v>0</v>
      </c>
      <c r="CL443" s="158">
        <f t="shared" si="359"/>
        <v>0</v>
      </c>
      <c r="CM443" s="158">
        <f t="shared" si="359"/>
        <v>0</v>
      </c>
      <c r="CN443" s="158">
        <f t="shared" si="359"/>
        <v>0</v>
      </c>
      <c r="CO443" s="158">
        <f t="shared" si="359"/>
        <v>0</v>
      </c>
      <c r="CP443" s="158">
        <f t="shared" si="359"/>
        <v>0</v>
      </c>
      <c r="CQ443" s="79" t="s">
        <v>16711</v>
      </c>
    </row>
    <row r="444" spans="1:95" ht="18" customHeight="1" outlineLevel="1" x14ac:dyDescent="0.35">
      <c r="A444" s="158"/>
      <c r="B444" s="158" t="s">
        <v>16676</v>
      </c>
      <c r="C444" s="158"/>
      <c r="D444" s="158">
        <f t="shared" ref="D444:AI444" si="360">(Change_in_PM2.5_emissions_net_total+Change_in_PM2.5_emissions_net_total_conversion)*-(PM2.5_damage_costs_high)</f>
        <v>0</v>
      </c>
      <c r="E444" s="158">
        <f t="shared" si="360"/>
        <v>0</v>
      </c>
      <c r="F444" s="158">
        <f t="shared" si="360"/>
        <v>0</v>
      </c>
      <c r="G444" s="158">
        <f t="shared" si="360"/>
        <v>0</v>
      </c>
      <c r="H444" s="158">
        <f t="shared" si="360"/>
        <v>0</v>
      </c>
      <c r="I444" s="158">
        <f t="shared" si="360"/>
        <v>0</v>
      </c>
      <c r="J444" s="158">
        <f t="shared" si="360"/>
        <v>0</v>
      </c>
      <c r="K444" s="158">
        <f t="shared" si="360"/>
        <v>0</v>
      </c>
      <c r="L444" s="158">
        <f t="shared" si="360"/>
        <v>0</v>
      </c>
      <c r="M444" s="158">
        <f t="shared" si="360"/>
        <v>0</v>
      </c>
      <c r="N444" s="158">
        <f t="shared" si="360"/>
        <v>0</v>
      </c>
      <c r="O444" s="158">
        <f t="shared" si="360"/>
        <v>0</v>
      </c>
      <c r="P444" s="158">
        <f t="shared" si="360"/>
        <v>0</v>
      </c>
      <c r="Q444" s="158">
        <f t="shared" si="360"/>
        <v>0</v>
      </c>
      <c r="R444" s="158">
        <f t="shared" si="360"/>
        <v>0</v>
      </c>
      <c r="S444" s="158">
        <f t="shared" si="360"/>
        <v>0</v>
      </c>
      <c r="T444" s="158">
        <f t="shared" si="360"/>
        <v>0</v>
      </c>
      <c r="U444" s="158">
        <f t="shared" si="360"/>
        <v>0</v>
      </c>
      <c r="V444" s="158">
        <f t="shared" si="360"/>
        <v>0</v>
      </c>
      <c r="W444" s="158">
        <f t="shared" si="360"/>
        <v>0</v>
      </c>
      <c r="X444" s="158">
        <f t="shared" si="360"/>
        <v>0</v>
      </c>
      <c r="Y444" s="158">
        <f t="shared" si="360"/>
        <v>0</v>
      </c>
      <c r="Z444" s="158">
        <f t="shared" si="360"/>
        <v>0</v>
      </c>
      <c r="AA444" s="158">
        <f t="shared" si="360"/>
        <v>0</v>
      </c>
      <c r="AB444" s="158">
        <f t="shared" si="360"/>
        <v>0</v>
      </c>
      <c r="AC444" s="158">
        <f t="shared" si="360"/>
        <v>0</v>
      </c>
      <c r="AD444" s="158">
        <f t="shared" si="360"/>
        <v>0</v>
      </c>
      <c r="AE444" s="158">
        <f t="shared" si="360"/>
        <v>0</v>
      </c>
      <c r="AF444" s="158">
        <f t="shared" si="360"/>
        <v>0</v>
      </c>
      <c r="AG444" s="158">
        <f t="shared" si="360"/>
        <v>0</v>
      </c>
      <c r="AH444" s="158">
        <f t="shared" si="360"/>
        <v>0</v>
      </c>
      <c r="AI444" s="158">
        <f t="shared" si="360"/>
        <v>0</v>
      </c>
      <c r="AJ444" s="158">
        <f t="shared" ref="AJ444:BO444" si="361">(Change_in_PM2.5_emissions_net_total+Change_in_PM2.5_emissions_net_total_conversion)*-(PM2.5_damage_costs_high)</f>
        <v>0</v>
      </c>
      <c r="AK444" s="158">
        <f t="shared" si="361"/>
        <v>0</v>
      </c>
      <c r="AL444" s="158">
        <f t="shared" si="361"/>
        <v>0</v>
      </c>
      <c r="AM444" s="158">
        <f t="shared" si="361"/>
        <v>0</v>
      </c>
      <c r="AN444" s="158">
        <f t="shared" si="361"/>
        <v>0</v>
      </c>
      <c r="AO444" s="158">
        <f t="shared" si="361"/>
        <v>0</v>
      </c>
      <c r="AP444" s="158">
        <f t="shared" si="361"/>
        <v>0</v>
      </c>
      <c r="AQ444" s="158">
        <f t="shared" si="361"/>
        <v>0</v>
      </c>
      <c r="AR444" s="158">
        <f t="shared" si="361"/>
        <v>0</v>
      </c>
      <c r="AS444" s="158">
        <f t="shared" si="361"/>
        <v>0</v>
      </c>
      <c r="AT444" s="158">
        <f t="shared" si="361"/>
        <v>0</v>
      </c>
      <c r="AU444" s="158">
        <f t="shared" si="361"/>
        <v>0</v>
      </c>
      <c r="AV444" s="158">
        <f t="shared" si="361"/>
        <v>0</v>
      </c>
      <c r="AW444" s="158">
        <f t="shared" si="361"/>
        <v>0</v>
      </c>
      <c r="AX444" s="158">
        <f t="shared" si="361"/>
        <v>0</v>
      </c>
      <c r="AY444" s="158">
        <f t="shared" si="361"/>
        <v>0</v>
      </c>
      <c r="AZ444" s="158">
        <f t="shared" si="361"/>
        <v>0</v>
      </c>
      <c r="BA444" s="158">
        <f t="shared" si="361"/>
        <v>0</v>
      </c>
      <c r="BB444" s="158">
        <f t="shared" si="361"/>
        <v>0</v>
      </c>
      <c r="BC444" s="158">
        <f t="shared" si="361"/>
        <v>0</v>
      </c>
      <c r="BD444" s="158">
        <f t="shared" si="361"/>
        <v>0</v>
      </c>
      <c r="BE444" s="158">
        <f t="shared" si="361"/>
        <v>0</v>
      </c>
      <c r="BF444" s="158">
        <f t="shared" si="361"/>
        <v>0</v>
      </c>
      <c r="BG444" s="158">
        <f t="shared" si="361"/>
        <v>0</v>
      </c>
      <c r="BH444" s="158">
        <f t="shared" si="361"/>
        <v>0</v>
      </c>
      <c r="BI444" s="158">
        <f t="shared" si="361"/>
        <v>0</v>
      </c>
      <c r="BJ444" s="158">
        <f t="shared" si="361"/>
        <v>0</v>
      </c>
      <c r="BK444" s="158">
        <f t="shared" si="361"/>
        <v>0</v>
      </c>
      <c r="BL444" s="158">
        <f t="shared" si="361"/>
        <v>0</v>
      </c>
      <c r="BM444" s="158">
        <f t="shared" si="361"/>
        <v>0</v>
      </c>
      <c r="BN444" s="158">
        <f t="shared" si="361"/>
        <v>0</v>
      </c>
      <c r="BO444" s="158">
        <f t="shared" si="361"/>
        <v>0</v>
      </c>
      <c r="BP444" s="158">
        <f t="shared" ref="BP444:CP444" si="362">(Change_in_PM2.5_emissions_net_total+Change_in_PM2.5_emissions_net_total_conversion)*-(PM2.5_damage_costs_high)</f>
        <v>0</v>
      </c>
      <c r="BQ444" s="158">
        <f t="shared" si="362"/>
        <v>0</v>
      </c>
      <c r="BR444" s="158">
        <f t="shared" si="362"/>
        <v>0</v>
      </c>
      <c r="BS444" s="158">
        <f t="shared" si="362"/>
        <v>0</v>
      </c>
      <c r="BT444" s="158">
        <f t="shared" si="362"/>
        <v>0</v>
      </c>
      <c r="BU444" s="158">
        <f t="shared" si="362"/>
        <v>0</v>
      </c>
      <c r="BV444" s="158">
        <f t="shared" si="362"/>
        <v>0</v>
      </c>
      <c r="BW444" s="158">
        <f t="shared" si="362"/>
        <v>0</v>
      </c>
      <c r="BX444" s="158">
        <f t="shared" si="362"/>
        <v>0</v>
      </c>
      <c r="BY444" s="158">
        <f t="shared" si="362"/>
        <v>0</v>
      </c>
      <c r="BZ444" s="158">
        <f t="shared" si="362"/>
        <v>0</v>
      </c>
      <c r="CA444" s="158">
        <f t="shared" si="362"/>
        <v>0</v>
      </c>
      <c r="CB444" s="158">
        <f t="shared" si="362"/>
        <v>0</v>
      </c>
      <c r="CC444" s="158">
        <f t="shared" si="362"/>
        <v>0</v>
      </c>
      <c r="CD444" s="158">
        <f t="shared" si="362"/>
        <v>0</v>
      </c>
      <c r="CE444" s="158">
        <f t="shared" si="362"/>
        <v>0</v>
      </c>
      <c r="CF444" s="158">
        <f t="shared" si="362"/>
        <v>0</v>
      </c>
      <c r="CG444" s="158">
        <f t="shared" si="362"/>
        <v>0</v>
      </c>
      <c r="CH444" s="158">
        <f t="shared" si="362"/>
        <v>0</v>
      </c>
      <c r="CI444" s="158">
        <f t="shared" si="362"/>
        <v>0</v>
      </c>
      <c r="CJ444" s="158">
        <f t="shared" si="362"/>
        <v>0</v>
      </c>
      <c r="CK444" s="158">
        <f t="shared" si="362"/>
        <v>0</v>
      </c>
      <c r="CL444" s="158">
        <f t="shared" si="362"/>
        <v>0</v>
      </c>
      <c r="CM444" s="158">
        <f t="shared" si="362"/>
        <v>0</v>
      </c>
      <c r="CN444" s="158">
        <f t="shared" si="362"/>
        <v>0</v>
      </c>
      <c r="CO444" s="158">
        <f t="shared" si="362"/>
        <v>0</v>
      </c>
      <c r="CP444" s="158">
        <f t="shared" si="362"/>
        <v>0</v>
      </c>
      <c r="CQ444" s="79" t="s">
        <v>16712</v>
      </c>
    </row>
    <row r="445" spans="1:95" ht="18" x14ac:dyDescent="0.4">
      <c r="A445" s="78"/>
      <c r="B445" s="78" t="s">
        <v>16713</v>
      </c>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c r="AP445" s="78"/>
      <c r="AQ445" s="78"/>
      <c r="AR445" s="78"/>
      <c r="AS445" s="78"/>
      <c r="AT445" s="78"/>
      <c r="AU445" s="78"/>
      <c r="AV445" s="78"/>
      <c r="AW445" s="78"/>
      <c r="AX445" s="78"/>
      <c r="AY445" s="78"/>
      <c r="AZ445" s="78"/>
      <c r="BA445" s="78"/>
      <c r="BB445" s="78"/>
      <c r="BC445" s="78"/>
      <c r="BD445" s="78"/>
      <c r="BE445" s="78"/>
      <c r="BF445" s="78"/>
      <c r="BG445" s="78"/>
      <c r="BH445" s="78"/>
      <c r="BI445" s="78"/>
      <c r="BJ445" s="78"/>
      <c r="BK445" s="78"/>
      <c r="BL445" s="78"/>
      <c r="BM445" s="78"/>
      <c r="BN445" s="78"/>
      <c r="BO445" s="78"/>
      <c r="BP445" s="78"/>
      <c r="BQ445" s="78"/>
      <c r="BR445" s="78"/>
      <c r="BS445" s="78"/>
      <c r="BT445" s="78"/>
      <c r="BU445" s="78"/>
      <c r="BV445" s="78"/>
      <c r="BW445" s="78"/>
      <c r="BX445" s="78"/>
      <c r="BY445" s="78"/>
      <c r="BZ445" s="78"/>
      <c r="CA445" s="78"/>
      <c r="CB445" s="78"/>
      <c r="CC445" s="78"/>
      <c r="CD445" s="78"/>
      <c r="CE445" s="78"/>
      <c r="CF445" s="78"/>
      <c r="CG445" s="78"/>
      <c r="CH445" s="78"/>
      <c r="CI445" s="78"/>
      <c r="CJ445" s="78"/>
      <c r="CK445" s="78"/>
      <c r="CL445" s="78"/>
      <c r="CM445" s="78"/>
      <c r="CN445" s="78"/>
      <c r="CO445" s="78"/>
      <c r="CP445" s="78"/>
      <c r="CQ445" s="78"/>
    </row>
    <row r="446" spans="1:95" ht="14" outlineLevel="1" x14ac:dyDescent="0.3">
      <c r="A446" s="158"/>
      <c r="B446" s="158"/>
      <c r="C446" s="158"/>
      <c r="D446" s="158"/>
      <c r="E446" s="158"/>
      <c r="F446" s="158"/>
      <c r="G446" s="158"/>
      <c r="H446" s="158"/>
      <c r="I446" s="158"/>
      <c r="J446" s="158"/>
      <c r="K446" s="158"/>
      <c r="L446" s="158"/>
      <c r="M446" s="158"/>
      <c r="N446" s="158"/>
      <c r="O446" s="158"/>
      <c r="P446" s="158"/>
      <c r="Q446" s="158"/>
      <c r="R446" s="158"/>
      <c r="S446" s="158"/>
      <c r="T446" s="158"/>
      <c r="U446" s="158"/>
      <c r="V446" s="158"/>
      <c r="W446" s="158"/>
      <c r="X446" s="158"/>
      <c r="Y446" s="158"/>
      <c r="Z446" s="158"/>
      <c r="AA446" s="158"/>
      <c r="AB446" s="158"/>
      <c r="AC446" s="158"/>
      <c r="AD446" s="158"/>
      <c r="AE446" s="158"/>
      <c r="AF446" s="158"/>
      <c r="AG446" s="158"/>
      <c r="AH446" s="158"/>
      <c r="AI446" s="158"/>
      <c r="AJ446" s="158"/>
      <c r="AK446" s="158"/>
      <c r="AL446" s="158"/>
      <c r="AM446" s="158"/>
      <c r="AN446" s="158"/>
      <c r="AO446" s="158"/>
      <c r="AP446" s="158"/>
      <c r="AQ446" s="158"/>
      <c r="AR446" s="158"/>
      <c r="AS446" s="158"/>
      <c r="AT446" s="158"/>
      <c r="AU446" s="158"/>
      <c r="AV446" s="158"/>
      <c r="AW446" s="158"/>
      <c r="AX446" s="158"/>
      <c r="AY446" s="158"/>
      <c r="AZ446" s="158"/>
      <c r="BA446" s="158"/>
      <c r="BB446" s="158"/>
      <c r="BC446" s="158"/>
      <c r="BD446" s="158"/>
      <c r="BE446" s="158"/>
      <c r="BF446" s="158"/>
      <c r="BG446" s="158"/>
      <c r="BH446" s="158"/>
      <c r="BI446" s="158"/>
      <c r="BJ446" s="158"/>
      <c r="BK446" s="158"/>
      <c r="BL446" s="158"/>
      <c r="BM446" s="158"/>
      <c r="BN446" s="158"/>
      <c r="BO446" s="158"/>
      <c r="BP446" s="158"/>
      <c r="BQ446" s="158"/>
      <c r="BR446" s="158"/>
      <c r="BS446" s="158"/>
      <c r="BT446" s="158"/>
      <c r="BU446" s="158"/>
      <c r="BV446" s="158"/>
      <c r="BW446" s="158"/>
      <c r="BX446" s="158"/>
      <c r="BY446" s="158"/>
      <c r="BZ446" s="158"/>
      <c r="CA446" s="158"/>
      <c r="CB446" s="158"/>
      <c r="CC446" s="158"/>
      <c r="CD446" s="158"/>
      <c r="CE446" s="158"/>
      <c r="CF446" s="158"/>
      <c r="CG446" s="158"/>
      <c r="CH446" s="158"/>
      <c r="CI446" s="158"/>
      <c r="CJ446" s="158"/>
      <c r="CK446" s="158"/>
      <c r="CL446" s="158"/>
      <c r="CM446" s="158"/>
      <c r="CN446" s="158"/>
      <c r="CO446" s="158"/>
      <c r="CP446" s="158"/>
      <c r="CQ446" s="158"/>
    </row>
    <row r="447" spans="1:95" ht="15.5" outlineLevel="1" x14ac:dyDescent="0.35">
      <c r="A447" s="82"/>
      <c r="B447" s="82" t="s">
        <v>16714</v>
      </c>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c r="AJ447" s="82"/>
      <c r="AK447" s="82"/>
      <c r="AL447" s="82"/>
      <c r="AM447" s="82"/>
      <c r="AN447" s="82"/>
      <c r="AO447" s="82"/>
      <c r="AP447" s="82"/>
      <c r="AQ447" s="82"/>
      <c r="AR447" s="82"/>
      <c r="AS447" s="82"/>
      <c r="AT447" s="82"/>
      <c r="AU447" s="82"/>
      <c r="AV447" s="82"/>
      <c r="AW447" s="82"/>
      <c r="AX447" s="82"/>
      <c r="AY447" s="82"/>
      <c r="AZ447" s="82"/>
      <c r="BA447" s="82"/>
      <c r="BB447" s="82"/>
      <c r="BC447" s="82"/>
      <c r="BD447" s="82"/>
      <c r="BE447" s="82"/>
      <c r="BF447" s="82"/>
      <c r="BG447" s="82"/>
      <c r="BH447" s="82"/>
      <c r="BI447" s="82"/>
      <c r="BJ447" s="82"/>
      <c r="BK447" s="82"/>
      <c r="BL447" s="82"/>
      <c r="BM447" s="82"/>
      <c r="BN447" s="82"/>
      <c r="BO447" s="82"/>
      <c r="BP447" s="82"/>
      <c r="BQ447" s="82"/>
      <c r="BR447" s="82"/>
      <c r="BS447" s="82"/>
      <c r="BT447" s="82"/>
      <c r="BU447" s="82"/>
      <c r="BV447" s="82"/>
      <c r="BW447" s="82"/>
      <c r="BX447" s="82"/>
      <c r="BY447" s="82"/>
      <c r="BZ447" s="82"/>
      <c r="CA447" s="82"/>
      <c r="CB447" s="82"/>
      <c r="CC447" s="82"/>
      <c r="CD447" s="82"/>
      <c r="CE447" s="82"/>
      <c r="CF447" s="82"/>
      <c r="CG447" s="82"/>
      <c r="CH447" s="82"/>
      <c r="CI447" s="82"/>
      <c r="CJ447" s="82"/>
      <c r="CK447" s="82"/>
      <c r="CL447" s="82"/>
      <c r="CM447" s="82"/>
      <c r="CN447" s="82"/>
      <c r="CO447" s="82"/>
      <c r="CP447" s="82"/>
      <c r="CQ447" s="82"/>
    </row>
    <row r="448" spans="1:95" ht="14" outlineLevel="1" x14ac:dyDescent="0.3">
      <c r="A448" s="158"/>
      <c r="B448" s="158"/>
      <c r="C448" s="158"/>
      <c r="D448" s="158"/>
      <c r="E448" s="158"/>
      <c r="F448" s="158"/>
      <c r="G448" s="158"/>
      <c r="H448" s="158"/>
      <c r="I448" s="158"/>
      <c r="J448" s="158"/>
      <c r="K448" s="158"/>
      <c r="L448" s="158"/>
      <c r="M448" s="158"/>
      <c r="N448" s="158"/>
      <c r="O448" s="158"/>
      <c r="P448" s="158"/>
      <c r="Q448" s="158"/>
      <c r="R448" s="158"/>
      <c r="S448" s="158"/>
      <c r="T448" s="158"/>
      <c r="U448" s="158"/>
      <c r="V448" s="158"/>
      <c r="W448" s="158"/>
      <c r="X448" s="158"/>
      <c r="Y448" s="158"/>
      <c r="Z448" s="158"/>
      <c r="AA448" s="158"/>
      <c r="AB448" s="158"/>
      <c r="AC448" s="158"/>
      <c r="AD448" s="158"/>
      <c r="AE448" s="158"/>
      <c r="AF448" s="158"/>
      <c r="AG448" s="158"/>
      <c r="AH448" s="158"/>
      <c r="AI448" s="158"/>
      <c r="AJ448" s="158"/>
      <c r="AK448" s="158"/>
      <c r="AL448" s="158"/>
      <c r="AM448" s="158"/>
      <c r="AN448" s="158"/>
      <c r="AO448" s="158"/>
      <c r="AP448" s="158"/>
      <c r="AQ448" s="158"/>
      <c r="AR448" s="158"/>
      <c r="AS448" s="158"/>
      <c r="AT448" s="158"/>
      <c r="AU448" s="158"/>
      <c r="AV448" s="158"/>
      <c r="AW448" s="158"/>
      <c r="AX448" s="158"/>
      <c r="AY448" s="158"/>
      <c r="AZ448" s="158"/>
      <c r="BA448" s="158"/>
      <c r="BB448" s="158"/>
      <c r="BC448" s="158"/>
      <c r="BD448" s="158"/>
      <c r="BE448" s="158"/>
      <c r="BF448" s="158"/>
      <c r="BG448" s="158"/>
      <c r="BH448" s="158"/>
      <c r="BI448" s="158"/>
      <c r="BJ448" s="158"/>
      <c r="BK448" s="158"/>
      <c r="BL448" s="158"/>
      <c r="BM448" s="158"/>
      <c r="BN448" s="158"/>
      <c r="BO448" s="158"/>
      <c r="BP448" s="158"/>
      <c r="BQ448" s="158"/>
      <c r="BR448" s="158"/>
      <c r="BS448" s="158"/>
      <c r="BT448" s="158"/>
      <c r="BU448" s="158"/>
      <c r="BV448" s="158"/>
      <c r="BW448" s="158"/>
      <c r="BX448" s="158"/>
      <c r="BY448" s="158"/>
      <c r="BZ448" s="158"/>
      <c r="CA448" s="158"/>
      <c r="CB448" s="158"/>
      <c r="CC448" s="158"/>
      <c r="CD448" s="158"/>
      <c r="CE448" s="158"/>
      <c r="CF448" s="158"/>
      <c r="CG448" s="158"/>
      <c r="CH448" s="158"/>
      <c r="CI448" s="158"/>
      <c r="CJ448" s="158"/>
      <c r="CK448" s="158"/>
      <c r="CL448" s="158"/>
      <c r="CM448" s="158"/>
      <c r="CN448" s="158"/>
      <c r="CO448" s="158"/>
      <c r="CP448" s="158"/>
      <c r="CQ448" s="158"/>
    </row>
    <row r="449" spans="1:95" ht="14.5" outlineLevel="1" x14ac:dyDescent="0.35">
      <c r="A449" s="158"/>
      <c r="B449" s="158" t="s">
        <v>16254</v>
      </c>
      <c r="C449" s="172">
        <f>Current_year_in</f>
        <v>2026</v>
      </c>
      <c r="D449" s="79" t="s">
        <v>16715</v>
      </c>
      <c r="E449" s="158"/>
      <c r="F449" s="158"/>
      <c r="G449" s="158"/>
      <c r="H449" s="158"/>
      <c r="I449" s="158"/>
      <c r="J449" s="158"/>
      <c r="K449" s="158"/>
      <c r="L449" s="158"/>
      <c r="M449" s="158"/>
      <c r="N449" s="158"/>
      <c r="O449" s="158"/>
      <c r="P449" s="158"/>
      <c r="Q449" s="158"/>
      <c r="R449" s="158"/>
      <c r="S449" s="158"/>
      <c r="T449" s="158"/>
      <c r="U449" s="158"/>
      <c r="V449" s="158"/>
      <c r="W449" s="158"/>
      <c r="X449" s="158"/>
      <c r="Y449" s="158"/>
      <c r="Z449" s="158"/>
      <c r="AA449" s="158"/>
      <c r="AB449" s="158"/>
      <c r="AC449" s="158"/>
      <c r="AD449" s="158"/>
      <c r="AE449" s="158"/>
      <c r="AF449" s="158"/>
      <c r="AG449" s="158"/>
      <c r="AH449" s="158"/>
      <c r="AI449" s="158"/>
      <c r="AJ449" s="158"/>
      <c r="AK449" s="158"/>
      <c r="AL449" s="158"/>
      <c r="AM449" s="158"/>
      <c r="AN449" s="158"/>
      <c r="AO449" s="158"/>
      <c r="AP449" s="158"/>
      <c r="AQ449" s="158"/>
      <c r="AR449" s="158"/>
      <c r="AS449" s="158"/>
      <c r="AT449" s="158"/>
      <c r="AU449" s="158"/>
      <c r="AV449" s="158"/>
      <c r="AW449" s="158"/>
      <c r="AX449" s="158"/>
      <c r="AY449" s="158"/>
      <c r="AZ449" s="158"/>
      <c r="BA449" s="158"/>
      <c r="BB449" s="158"/>
      <c r="BC449" s="158"/>
      <c r="BD449" s="158"/>
      <c r="BE449" s="158"/>
      <c r="BF449" s="158"/>
      <c r="BG449" s="158"/>
      <c r="BH449" s="158"/>
      <c r="BI449" s="158"/>
      <c r="BJ449" s="158"/>
      <c r="BK449" s="158"/>
      <c r="BL449" s="158"/>
      <c r="BM449" s="158"/>
      <c r="BN449" s="158"/>
      <c r="BO449" s="158"/>
      <c r="BP449" s="158"/>
      <c r="BQ449" s="158"/>
      <c r="BR449" s="158"/>
      <c r="BS449" s="158"/>
      <c r="BT449" s="158"/>
      <c r="BU449" s="158"/>
      <c r="BV449" s="158"/>
      <c r="BW449" s="158"/>
      <c r="BX449" s="158"/>
      <c r="BY449" s="158"/>
      <c r="BZ449" s="158"/>
      <c r="CA449" s="158"/>
      <c r="CB449" s="158"/>
      <c r="CC449" s="158"/>
      <c r="CD449" s="158"/>
      <c r="CE449" s="158"/>
      <c r="CF449" s="158"/>
      <c r="CG449" s="158"/>
      <c r="CH449" s="158"/>
      <c r="CI449" s="158"/>
      <c r="CJ449" s="158"/>
      <c r="CK449" s="158"/>
      <c r="CL449" s="158"/>
      <c r="CM449" s="158"/>
      <c r="CN449" s="158"/>
      <c r="CO449" s="158"/>
      <c r="CP449" s="158"/>
      <c r="CQ449" s="158"/>
    </row>
    <row r="450" spans="1:95" ht="14.5" outlineLevel="1" x14ac:dyDescent="0.35">
      <c r="A450" s="158"/>
      <c r="B450" s="158" t="s">
        <v>16375</v>
      </c>
      <c r="C450" s="158">
        <f>PV_base_year_in</f>
        <v>2023</v>
      </c>
      <c r="D450" s="79" t="s">
        <v>16716</v>
      </c>
      <c r="E450" s="158"/>
      <c r="F450" s="158"/>
      <c r="G450" s="158"/>
      <c r="H450" s="158"/>
      <c r="I450" s="158"/>
      <c r="J450" s="158"/>
      <c r="K450" s="158"/>
      <c r="L450" s="158"/>
      <c r="M450" s="158"/>
      <c r="N450" s="158"/>
      <c r="O450" s="158"/>
      <c r="P450" s="158"/>
      <c r="Q450" s="158"/>
      <c r="R450" s="158"/>
      <c r="S450" s="158"/>
      <c r="T450" s="158"/>
      <c r="U450" s="158"/>
      <c r="V450" s="158"/>
      <c r="W450" s="158"/>
      <c r="X450" s="158"/>
      <c r="Y450" s="158"/>
      <c r="Z450" s="158"/>
      <c r="AA450" s="158"/>
      <c r="AB450" s="158"/>
      <c r="AC450" s="158"/>
      <c r="AD450" s="158"/>
      <c r="AE450" s="158"/>
      <c r="AF450" s="158"/>
      <c r="AG450" s="158"/>
      <c r="AH450" s="158"/>
      <c r="AI450" s="158"/>
      <c r="AJ450" s="158"/>
      <c r="AK450" s="158"/>
      <c r="AL450" s="158"/>
      <c r="AM450" s="158"/>
      <c r="AN450" s="158"/>
      <c r="AO450" s="158"/>
      <c r="AP450" s="158"/>
      <c r="AQ450" s="158"/>
      <c r="AR450" s="158"/>
      <c r="AS450" s="158"/>
      <c r="AT450" s="158"/>
      <c r="AU450" s="158"/>
      <c r="AV450" s="158"/>
      <c r="AW450" s="158"/>
      <c r="AX450" s="158"/>
      <c r="AY450" s="158"/>
      <c r="AZ450" s="158"/>
      <c r="BA450" s="158"/>
      <c r="BB450" s="158"/>
      <c r="BC450" s="158"/>
      <c r="BD450" s="158"/>
      <c r="BE450" s="158"/>
      <c r="BF450" s="158"/>
      <c r="BG450" s="158"/>
      <c r="BH450" s="158"/>
      <c r="BI450" s="158"/>
      <c r="BJ450" s="158"/>
      <c r="BK450" s="158"/>
      <c r="BL450" s="158"/>
      <c r="BM450" s="158"/>
      <c r="BN450" s="158"/>
      <c r="BO450" s="158"/>
      <c r="BP450" s="158"/>
      <c r="BQ450" s="158"/>
      <c r="BR450" s="158"/>
      <c r="BS450" s="158"/>
      <c r="BT450" s="158"/>
      <c r="BU450" s="158"/>
      <c r="BV450" s="158"/>
      <c r="BW450" s="158"/>
      <c r="BX450" s="158"/>
      <c r="BY450" s="158"/>
      <c r="BZ450" s="158"/>
      <c r="CA450" s="158"/>
      <c r="CB450" s="158"/>
      <c r="CC450" s="158"/>
      <c r="CD450" s="158"/>
      <c r="CE450" s="158"/>
      <c r="CF450" s="158"/>
      <c r="CG450" s="158"/>
      <c r="CH450" s="158"/>
      <c r="CI450" s="158"/>
      <c r="CJ450" s="158"/>
      <c r="CK450" s="158"/>
      <c r="CL450" s="158"/>
      <c r="CM450" s="158"/>
      <c r="CN450" s="158"/>
      <c r="CO450" s="158"/>
      <c r="CP450" s="158"/>
      <c r="CQ450" s="158"/>
    </row>
    <row r="451" spans="1:95" ht="14.5" outlineLevel="1" x14ac:dyDescent="0.35">
      <c r="A451" s="158"/>
      <c r="B451" s="158" t="s">
        <v>16717</v>
      </c>
      <c r="C451" s="158">
        <f>Discount_period_1_in</f>
        <v>3</v>
      </c>
      <c r="D451" s="79" t="s">
        <v>16718</v>
      </c>
      <c r="E451" s="158"/>
      <c r="F451" s="158"/>
      <c r="G451" s="158"/>
      <c r="H451" s="158"/>
      <c r="I451" s="158"/>
      <c r="J451" s="158"/>
      <c r="K451" s="158"/>
      <c r="L451" s="158"/>
      <c r="M451" s="158"/>
      <c r="N451" s="158"/>
      <c r="O451" s="158"/>
      <c r="P451" s="158"/>
      <c r="Q451" s="158"/>
      <c r="R451" s="158"/>
      <c r="S451" s="158"/>
      <c r="T451" s="158"/>
      <c r="U451" s="158"/>
      <c r="V451" s="158"/>
      <c r="W451" s="158"/>
      <c r="X451" s="158"/>
      <c r="Y451" s="158"/>
      <c r="Z451" s="158"/>
      <c r="AA451" s="158"/>
      <c r="AB451" s="158"/>
      <c r="AC451" s="158"/>
      <c r="AD451" s="158"/>
      <c r="AE451" s="158"/>
      <c r="AF451" s="158"/>
      <c r="AG451" s="158"/>
      <c r="AH451" s="158"/>
      <c r="AI451" s="158"/>
      <c r="AJ451" s="158"/>
      <c r="AK451" s="158"/>
      <c r="AL451" s="158"/>
      <c r="AM451" s="158"/>
      <c r="AN451" s="158"/>
      <c r="AO451" s="158"/>
      <c r="AP451" s="158"/>
      <c r="AQ451" s="158"/>
      <c r="AR451" s="158"/>
      <c r="AS451" s="158"/>
      <c r="AT451" s="158"/>
      <c r="AU451" s="158"/>
      <c r="AV451" s="158"/>
      <c r="AW451" s="158"/>
      <c r="AX451" s="158"/>
      <c r="AY451" s="158"/>
      <c r="AZ451" s="158"/>
      <c r="BA451" s="158"/>
      <c r="BB451" s="158"/>
      <c r="BC451" s="158"/>
      <c r="BD451" s="158"/>
      <c r="BE451" s="158"/>
      <c r="BF451" s="158"/>
      <c r="BG451" s="158"/>
      <c r="BH451" s="158"/>
      <c r="BI451" s="158"/>
      <c r="BJ451" s="158"/>
      <c r="BK451" s="158"/>
      <c r="BL451" s="158"/>
      <c r="BM451" s="158"/>
      <c r="BN451" s="158"/>
      <c r="BO451" s="158"/>
      <c r="BP451" s="158"/>
      <c r="BQ451" s="158"/>
      <c r="BR451" s="158"/>
      <c r="BS451" s="158"/>
      <c r="BT451" s="158"/>
      <c r="BU451" s="158"/>
      <c r="BV451" s="158"/>
      <c r="BW451" s="158"/>
      <c r="BX451" s="158"/>
      <c r="BY451" s="158"/>
      <c r="BZ451" s="158"/>
      <c r="CA451" s="158"/>
      <c r="CB451" s="158"/>
      <c r="CC451" s="158"/>
      <c r="CD451" s="158"/>
      <c r="CE451" s="158"/>
      <c r="CF451" s="158"/>
      <c r="CG451" s="158"/>
      <c r="CH451" s="158"/>
      <c r="CI451" s="158"/>
      <c r="CJ451" s="158"/>
      <c r="CK451" s="158"/>
      <c r="CL451" s="158"/>
      <c r="CM451" s="158"/>
      <c r="CN451" s="158"/>
      <c r="CO451" s="158"/>
      <c r="CP451" s="158"/>
      <c r="CQ451" s="158"/>
    </row>
    <row r="452" spans="1:95" ht="14.5" outlineLevel="1" x14ac:dyDescent="0.35">
      <c r="A452" s="158"/>
      <c r="B452" s="158" t="s">
        <v>16719</v>
      </c>
      <c r="C452" s="158">
        <f>Discount_period_2_in</f>
        <v>30</v>
      </c>
      <c r="D452" s="79" t="s">
        <v>16720</v>
      </c>
      <c r="E452" s="158"/>
      <c r="F452" s="158"/>
      <c r="G452" s="158"/>
      <c r="H452" s="158"/>
      <c r="I452" s="158"/>
      <c r="J452" s="158"/>
      <c r="K452" s="158"/>
      <c r="L452" s="158"/>
      <c r="M452" s="158"/>
      <c r="N452" s="158"/>
      <c r="O452" s="158"/>
      <c r="P452" s="158"/>
      <c r="Q452" s="158"/>
      <c r="R452" s="158"/>
      <c r="S452" s="158"/>
      <c r="T452" s="158"/>
      <c r="U452" s="158"/>
      <c r="V452" s="158"/>
      <c r="W452" s="158"/>
      <c r="X452" s="158"/>
      <c r="Y452" s="158"/>
      <c r="Z452" s="158"/>
      <c r="AA452" s="158"/>
      <c r="AB452" s="158"/>
      <c r="AC452" s="158"/>
      <c r="AD452" s="158"/>
      <c r="AE452" s="158"/>
      <c r="AF452" s="158"/>
      <c r="AG452" s="158"/>
      <c r="AH452" s="158"/>
      <c r="AI452" s="158"/>
      <c r="AJ452" s="158"/>
      <c r="AK452" s="158"/>
      <c r="AL452" s="158"/>
      <c r="AM452" s="158"/>
      <c r="AN452" s="158"/>
      <c r="AO452" s="158"/>
      <c r="AP452" s="158"/>
      <c r="AQ452" s="158"/>
      <c r="AR452" s="158"/>
      <c r="AS452" s="158"/>
      <c r="AT452" s="158"/>
      <c r="AU452" s="158"/>
      <c r="AV452" s="158"/>
      <c r="AW452" s="158"/>
      <c r="AX452" s="158"/>
      <c r="AY452" s="158"/>
      <c r="AZ452" s="158"/>
      <c r="BA452" s="158"/>
      <c r="BB452" s="158"/>
      <c r="BC452" s="158"/>
      <c r="BD452" s="158"/>
      <c r="BE452" s="158"/>
      <c r="BF452" s="158"/>
      <c r="BG452" s="158"/>
      <c r="BH452" s="158"/>
      <c r="BI452" s="158"/>
      <c r="BJ452" s="158"/>
      <c r="BK452" s="158"/>
      <c r="BL452" s="158"/>
      <c r="BM452" s="158"/>
      <c r="BN452" s="158"/>
      <c r="BO452" s="158"/>
      <c r="BP452" s="158"/>
      <c r="BQ452" s="158"/>
      <c r="BR452" s="158"/>
      <c r="BS452" s="158"/>
      <c r="BT452" s="158"/>
      <c r="BU452" s="158"/>
      <c r="BV452" s="158"/>
      <c r="BW452" s="158"/>
      <c r="BX452" s="158"/>
      <c r="BY452" s="158"/>
      <c r="BZ452" s="158"/>
      <c r="CA452" s="158"/>
      <c r="CB452" s="158"/>
      <c r="CC452" s="158"/>
      <c r="CD452" s="158"/>
      <c r="CE452" s="158"/>
      <c r="CF452" s="158"/>
      <c r="CG452" s="158"/>
      <c r="CH452" s="158"/>
      <c r="CI452" s="158"/>
      <c r="CJ452" s="158"/>
      <c r="CK452" s="158"/>
      <c r="CL452" s="158"/>
      <c r="CM452" s="158"/>
      <c r="CN452" s="158"/>
      <c r="CO452" s="158"/>
      <c r="CP452" s="158"/>
      <c r="CQ452" s="158"/>
    </row>
    <row r="453" spans="1:95" ht="14.5" outlineLevel="1" x14ac:dyDescent="0.35">
      <c r="A453" s="158"/>
      <c r="B453" s="158" t="s">
        <v>16721</v>
      </c>
      <c r="C453" s="158">
        <f>Discount_period_3_in</f>
        <v>75</v>
      </c>
      <c r="D453" s="79" t="s">
        <v>16722</v>
      </c>
      <c r="E453" s="158"/>
      <c r="F453" s="158"/>
      <c r="G453" s="158"/>
      <c r="H453" s="158"/>
      <c r="I453" s="158"/>
      <c r="J453" s="158"/>
      <c r="K453" s="158"/>
      <c r="L453" s="158"/>
      <c r="M453" s="158"/>
      <c r="N453" s="158"/>
      <c r="O453" s="158"/>
      <c r="P453" s="158"/>
      <c r="Q453" s="158"/>
      <c r="R453" s="158"/>
      <c r="S453" s="158"/>
      <c r="T453" s="158"/>
      <c r="U453" s="158"/>
      <c r="V453" s="158"/>
      <c r="W453" s="158"/>
      <c r="X453" s="158"/>
      <c r="Y453" s="158"/>
      <c r="Z453" s="158"/>
      <c r="AA453" s="158"/>
      <c r="AB453" s="158"/>
      <c r="AC453" s="158"/>
      <c r="AD453" s="158"/>
      <c r="AE453" s="158"/>
      <c r="AF453" s="158"/>
      <c r="AG453" s="158"/>
      <c r="AH453" s="158"/>
      <c r="AI453" s="158"/>
      <c r="AJ453" s="158"/>
      <c r="AK453" s="158"/>
      <c r="AL453" s="158"/>
      <c r="AM453" s="158"/>
      <c r="AN453" s="158"/>
      <c r="AO453" s="158"/>
      <c r="AP453" s="158"/>
      <c r="AQ453" s="158"/>
      <c r="AR453" s="158"/>
      <c r="AS453" s="158"/>
      <c r="AT453" s="158"/>
      <c r="AU453" s="158"/>
      <c r="AV453" s="158"/>
      <c r="AW453" s="158"/>
      <c r="AX453" s="158"/>
      <c r="AY453" s="158"/>
      <c r="AZ453" s="158"/>
      <c r="BA453" s="158"/>
      <c r="BB453" s="158"/>
      <c r="BC453" s="158"/>
      <c r="BD453" s="158"/>
      <c r="BE453" s="158"/>
      <c r="BF453" s="158"/>
      <c r="BG453" s="158"/>
      <c r="BH453" s="158"/>
      <c r="BI453" s="158"/>
      <c r="BJ453" s="158"/>
      <c r="BK453" s="158"/>
      <c r="BL453" s="158"/>
      <c r="BM453" s="158"/>
      <c r="BN453" s="158"/>
      <c r="BO453" s="158"/>
      <c r="BP453" s="158"/>
      <c r="BQ453" s="158"/>
      <c r="BR453" s="158"/>
      <c r="BS453" s="158"/>
      <c r="BT453" s="158"/>
      <c r="BU453" s="158"/>
      <c r="BV453" s="158"/>
      <c r="BW453" s="158"/>
      <c r="BX453" s="158"/>
      <c r="BY453" s="158"/>
      <c r="BZ453" s="158"/>
      <c r="CA453" s="158"/>
      <c r="CB453" s="158"/>
      <c r="CC453" s="158"/>
      <c r="CD453" s="158"/>
      <c r="CE453" s="158"/>
      <c r="CF453" s="158"/>
      <c r="CG453" s="158"/>
      <c r="CH453" s="158"/>
      <c r="CI453" s="158"/>
      <c r="CJ453" s="158"/>
      <c r="CK453" s="158"/>
      <c r="CL453" s="158"/>
      <c r="CM453" s="158"/>
      <c r="CN453" s="158"/>
      <c r="CO453" s="158"/>
      <c r="CP453" s="158"/>
      <c r="CQ453" s="158"/>
    </row>
    <row r="454" spans="1:95" ht="14" outlineLevel="1" x14ac:dyDescent="0.3">
      <c r="A454" s="158"/>
      <c r="B454" s="158"/>
      <c r="C454" s="158"/>
      <c r="D454" s="158"/>
      <c r="E454" s="158"/>
      <c r="F454" s="158"/>
      <c r="G454" s="158"/>
      <c r="H454" s="158"/>
      <c r="I454" s="158"/>
      <c r="J454" s="158"/>
      <c r="K454" s="158"/>
      <c r="L454" s="158"/>
      <c r="M454" s="158"/>
      <c r="N454" s="158"/>
      <c r="O454" s="158"/>
      <c r="P454" s="158"/>
      <c r="Q454" s="158"/>
      <c r="R454" s="158"/>
      <c r="S454" s="158"/>
      <c r="T454" s="158"/>
      <c r="U454" s="158"/>
      <c r="V454" s="158"/>
      <c r="W454" s="158"/>
      <c r="X454" s="158"/>
      <c r="Y454" s="158"/>
      <c r="Z454" s="158"/>
      <c r="AA454" s="158"/>
      <c r="AB454" s="158"/>
      <c r="AC454" s="158"/>
      <c r="AD454" s="158"/>
      <c r="AE454" s="158"/>
      <c r="AF454" s="158"/>
      <c r="AG454" s="158"/>
      <c r="AH454" s="158"/>
      <c r="AI454" s="158"/>
      <c r="AJ454" s="158"/>
      <c r="AK454" s="158"/>
      <c r="AL454" s="158"/>
      <c r="AM454" s="158"/>
      <c r="AN454" s="158"/>
      <c r="AO454" s="158"/>
      <c r="AP454" s="158"/>
      <c r="AQ454" s="158"/>
      <c r="AR454" s="158"/>
      <c r="AS454" s="158"/>
      <c r="AT454" s="158"/>
      <c r="AU454" s="158"/>
      <c r="AV454" s="158"/>
      <c r="AW454" s="158"/>
      <c r="AX454" s="158"/>
      <c r="AY454" s="158"/>
      <c r="AZ454" s="158"/>
      <c r="BA454" s="158"/>
      <c r="BB454" s="158"/>
      <c r="BC454" s="158"/>
      <c r="BD454" s="158"/>
      <c r="BE454" s="158"/>
      <c r="BF454" s="158"/>
      <c r="BG454" s="158"/>
      <c r="BH454" s="158"/>
      <c r="BI454" s="158"/>
      <c r="BJ454" s="158"/>
      <c r="BK454" s="158"/>
      <c r="BL454" s="158"/>
      <c r="BM454" s="158"/>
      <c r="BN454" s="158"/>
      <c r="BO454" s="158"/>
      <c r="BP454" s="158"/>
      <c r="BQ454" s="158"/>
      <c r="BR454" s="158"/>
      <c r="BS454" s="158"/>
      <c r="BT454" s="158"/>
      <c r="BU454" s="158"/>
      <c r="BV454" s="158"/>
      <c r="BW454" s="158"/>
      <c r="BX454" s="158"/>
      <c r="BY454" s="158"/>
      <c r="BZ454" s="158"/>
      <c r="CA454" s="158"/>
      <c r="CB454" s="158"/>
      <c r="CC454" s="158"/>
      <c r="CD454" s="158"/>
      <c r="CE454" s="158"/>
      <c r="CF454" s="158"/>
      <c r="CG454" s="158"/>
      <c r="CH454" s="158"/>
      <c r="CI454" s="158"/>
      <c r="CJ454" s="158"/>
      <c r="CK454" s="158"/>
      <c r="CL454" s="158"/>
      <c r="CM454" s="158"/>
      <c r="CN454" s="158"/>
      <c r="CO454" s="158"/>
      <c r="CP454" s="158"/>
      <c r="CQ454" s="158"/>
    </row>
    <row r="455" spans="1:95" ht="14.5" outlineLevel="1" x14ac:dyDescent="0.35">
      <c r="A455" s="158"/>
      <c r="B455" s="79" t="s">
        <v>16723</v>
      </c>
      <c r="C455" s="158"/>
      <c r="D455" s="158"/>
      <c r="E455" s="158"/>
      <c r="F455" s="158"/>
      <c r="G455" s="158"/>
      <c r="H455" s="158"/>
      <c r="I455" s="158"/>
      <c r="J455" s="158"/>
      <c r="K455" s="158"/>
      <c r="L455" s="158"/>
      <c r="M455" s="158"/>
      <c r="N455" s="158"/>
      <c r="O455" s="158"/>
      <c r="P455" s="158"/>
      <c r="Q455" s="158"/>
      <c r="R455" s="158"/>
      <c r="S455" s="158"/>
      <c r="T455" s="158"/>
      <c r="U455" s="158"/>
      <c r="V455" s="158"/>
      <c r="W455" s="158"/>
      <c r="X455" s="158"/>
      <c r="Y455" s="158"/>
      <c r="Z455" s="158"/>
      <c r="AA455" s="158"/>
      <c r="AB455" s="158"/>
      <c r="AC455" s="158"/>
      <c r="AD455" s="158"/>
      <c r="AE455" s="158"/>
      <c r="AF455" s="158"/>
      <c r="AG455" s="158"/>
      <c r="AH455" s="158"/>
      <c r="AI455" s="158"/>
      <c r="AJ455" s="158"/>
      <c r="AK455" s="158"/>
      <c r="AL455" s="158"/>
      <c r="AM455" s="158"/>
      <c r="AN455" s="158"/>
      <c r="AO455" s="158"/>
      <c r="AP455" s="158"/>
      <c r="AQ455" s="158"/>
      <c r="AR455" s="158"/>
      <c r="AS455" s="158"/>
      <c r="AT455" s="158"/>
      <c r="AU455" s="158"/>
      <c r="AV455" s="158"/>
      <c r="AW455" s="158"/>
      <c r="AX455" s="158"/>
      <c r="AY455" s="158"/>
      <c r="AZ455" s="158"/>
      <c r="BA455" s="158"/>
      <c r="BB455" s="158"/>
      <c r="BC455" s="158"/>
      <c r="BD455" s="158"/>
      <c r="BE455" s="158"/>
      <c r="BF455" s="158"/>
      <c r="BG455" s="158"/>
      <c r="BH455" s="158"/>
      <c r="BI455" s="158"/>
      <c r="BJ455" s="158"/>
      <c r="BK455" s="158"/>
      <c r="BL455" s="158"/>
      <c r="BM455" s="158"/>
      <c r="BN455" s="158"/>
      <c r="BO455" s="158"/>
      <c r="BP455" s="158"/>
      <c r="BQ455" s="158"/>
      <c r="BR455" s="158"/>
      <c r="BS455" s="158"/>
      <c r="BT455" s="158"/>
      <c r="BU455" s="158"/>
      <c r="BV455" s="158"/>
      <c r="BW455" s="158"/>
      <c r="BX455" s="158"/>
      <c r="BY455" s="158"/>
      <c r="BZ455" s="158"/>
      <c r="CA455" s="158"/>
      <c r="CB455" s="158"/>
      <c r="CC455" s="158"/>
      <c r="CD455" s="158"/>
      <c r="CE455" s="158"/>
      <c r="CF455" s="158"/>
      <c r="CG455" s="158"/>
      <c r="CH455" s="158"/>
      <c r="CI455" s="158"/>
      <c r="CJ455" s="158"/>
      <c r="CK455" s="158"/>
      <c r="CL455" s="158"/>
      <c r="CM455" s="158"/>
      <c r="CN455" s="158"/>
      <c r="CO455" s="158"/>
      <c r="CP455" s="158"/>
      <c r="CQ455" s="158"/>
    </row>
    <row r="456" spans="1:95" ht="14.5" outlineLevel="1" x14ac:dyDescent="0.35">
      <c r="A456" s="158"/>
      <c r="B456" s="158" t="s">
        <v>16379</v>
      </c>
      <c r="C456" s="158"/>
      <c r="D456" s="158">
        <f>AND(year&gt;PV_base_year,year&lt;=(Current_year+Discount_period_1))*1</f>
        <v>0</v>
      </c>
      <c r="E456" s="158">
        <f t="shared" ref="E456:AI456" si="363">AND(year&gt;PV_base_year,year&lt;=(Current_year))*1</f>
        <v>0</v>
      </c>
      <c r="F456" s="158">
        <f t="shared" si="363"/>
        <v>0</v>
      </c>
      <c r="G456" s="158">
        <f t="shared" si="363"/>
        <v>0</v>
      </c>
      <c r="H456" s="158">
        <f t="shared" si="363"/>
        <v>0</v>
      </c>
      <c r="I456" s="158">
        <f t="shared" si="363"/>
        <v>0</v>
      </c>
      <c r="J456" s="158">
        <f t="shared" si="363"/>
        <v>0</v>
      </c>
      <c r="K456" s="158">
        <f t="shared" si="363"/>
        <v>0</v>
      </c>
      <c r="L456" s="158">
        <f t="shared" si="363"/>
        <v>0</v>
      </c>
      <c r="M456" s="158">
        <f t="shared" si="363"/>
        <v>0</v>
      </c>
      <c r="N456" s="158">
        <f t="shared" si="363"/>
        <v>0</v>
      </c>
      <c r="O456" s="158">
        <f t="shared" si="363"/>
        <v>0</v>
      </c>
      <c r="P456" s="158">
        <f t="shared" si="363"/>
        <v>0</v>
      </c>
      <c r="Q456" s="158">
        <f t="shared" si="363"/>
        <v>0</v>
      </c>
      <c r="R456" s="158">
        <f t="shared" si="363"/>
        <v>1</v>
      </c>
      <c r="S456" s="158">
        <f t="shared" si="363"/>
        <v>1</v>
      </c>
      <c r="T456" s="158">
        <f t="shared" si="363"/>
        <v>1</v>
      </c>
      <c r="U456" s="158">
        <f t="shared" si="363"/>
        <v>0</v>
      </c>
      <c r="V456" s="158">
        <f t="shared" si="363"/>
        <v>0</v>
      </c>
      <c r="W456" s="158">
        <f t="shared" si="363"/>
        <v>0</v>
      </c>
      <c r="X456" s="158">
        <f t="shared" si="363"/>
        <v>0</v>
      </c>
      <c r="Y456" s="158">
        <f t="shared" si="363"/>
        <v>0</v>
      </c>
      <c r="Z456" s="158">
        <f t="shared" si="363"/>
        <v>0</v>
      </c>
      <c r="AA456" s="158">
        <f t="shared" si="363"/>
        <v>0</v>
      </c>
      <c r="AB456" s="158">
        <f t="shared" si="363"/>
        <v>0</v>
      </c>
      <c r="AC456" s="158">
        <f t="shared" si="363"/>
        <v>0</v>
      </c>
      <c r="AD456" s="158">
        <f t="shared" si="363"/>
        <v>0</v>
      </c>
      <c r="AE456" s="158">
        <f t="shared" si="363"/>
        <v>0</v>
      </c>
      <c r="AF456" s="158">
        <f t="shared" si="363"/>
        <v>0</v>
      </c>
      <c r="AG456" s="158">
        <f t="shared" si="363"/>
        <v>0</v>
      </c>
      <c r="AH456" s="158">
        <f t="shared" si="363"/>
        <v>0</v>
      </c>
      <c r="AI456" s="158">
        <f t="shared" si="363"/>
        <v>0</v>
      </c>
      <c r="AJ456" s="158">
        <f t="shared" ref="AJ456:BO456" si="364">AND(year&gt;PV_base_year,year&lt;=(Current_year))*1</f>
        <v>0</v>
      </c>
      <c r="AK456" s="158">
        <f t="shared" si="364"/>
        <v>0</v>
      </c>
      <c r="AL456" s="158">
        <f t="shared" si="364"/>
        <v>0</v>
      </c>
      <c r="AM456" s="158">
        <f t="shared" si="364"/>
        <v>0</v>
      </c>
      <c r="AN456" s="158">
        <f t="shared" si="364"/>
        <v>0</v>
      </c>
      <c r="AO456" s="158">
        <f t="shared" si="364"/>
        <v>0</v>
      </c>
      <c r="AP456" s="158">
        <f t="shared" si="364"/>
        <v>0</v>
      </c>
      <c r="AQ456" s="158">
        <f t="shared" si="364"/>
        <v>0</v>
      </c>
      <c r="AR456" s="158">
        <f t="shared" si="364"/>
        <v>0</v>
      </c>
      <c r="AS456" s="158">
        <f t="shared" si="364"/>
        <v>0</v>
      </c>
      <c r="AT456" s="158">
        <f t="shared" si="364"/>
        <v>0</v>
      </c>
      <c r="AU456" s="158">
        <f t="shared" si="364"/>
        <v>0</v>
      </c>
      <c r="AV456" s="158">
        <f t="shared" si="364"/>
        <v>0</v>
      </c>
      <c r="AW456" s="158">
        <f t="shared" si="364"/>
        <v>0</v>
      </c>
      <c r="AX456" s="158">
        <f t="shared" si="364"/>
        <v>0</v>
      </c>
      <c r="AY456" s="158">
        <f t="shared" si="364"/>
        <v>0</v>
      </c>
      <c r="AZ456" s="158">
        <f t="shared" si="364"/>
        <v>0</v>
      </c>
      <c r="BA456" s="158">
        <f t="shared" si="364"/>
        <v>0</v>
      </c>
      <c r="BB456" s="158">
        <f t="shared" si="364"/>
        <v>0</v>
      </c>
      <c r="BC456" s="158">
        <f t="shared" si="364"/>
        <v>0</v>
      </c>
      <c r="BD456" s="158">
        <f t="shared" si="364"/>
        <v>0</v>
      </c>
      <c r="BE456" s="158">
        <f t="shared" si="364"/>
        <v>0</v>
      </c>
      <c r="BF456" s="158">
        <f t="shared" si="364"/>
        <v>0</v>
      </c>
      <c r="BG456" s="158">
        <f t="shared" si="364"/>
        <v>0</v>
      </c>
      <c r="BH456" s="158">
        <f t="shared" si="364"/>
        <v>0</v>
      </c>
      <c r="BI456" s="158">
        <f t="shared" si="364"/>
        <v>0</v>
      </c>
      <c r="BJ456" s="158">
        <f t="shared" si="364"/>
        <v>0</v>
      </c>
      <c r="BK456" s="158">
        <f t="shared" si="364"/>
        <v>0</v>
      </c>
      <c r="BL456" s="158">
        <f t="shared" si="364"/>
        <v>0</v>
      </c>
      <c r="BM456" s="158">
        <f t="shared" si="364"/>
        <v>0</v>
      </c>
      <c r="BN456" s="158">
        <f t="shared" si="364"/>
        <v>0</v>
      </c>
      <c r="BO456" s="158">
        <f t="shared" si="364"/>
        <v>0</v>
      </c>
      <c r="BP456" s="158">
        <f t="shared" ref="BP456:CP456" si="365">AND(year&gt;PV_base_year,year&lt;=(Current_year))*1</f>
        <v>0</v>
      </c>
      <c r="BQ456" s="158">
        <f t="shared" si="365"/>
        <v>0</v>
      </c>
      <c r="BR456" s="158">
        <f t="shared" si="365"/>
        <v>0</v>
      </c>
      <c r="BS456" s="158">
        <f t="shared" si="365"/>
        <v>0</v>
      </c>
      <c r="BT456" s="158">
        <f t="shared" si="365"/>
        <v>0</v>
      </c>
      <c r="BU456" s="158">
        <f t="shared" si="365"/>
        <v>0</v>
      </c>
      <c r="BV456" s="158">
        <f t="shared" si="365"/>
        <v>0</v>
      </c>
      <c r="BW456" s="158">
        <f t="shared" si="365"/>
        <v>0</v>
      </c>
      <c r="BX456" s="158">
        <f t="shared" si="365"/>
        <v>0</v>
      </c>
      <c r="BY456" s="158">
        <f t="shared" si="365"/>
        <v>0</v>
      </c>
      <c r="BZ456" s="158">
        <f t="shared" si="365"/>
        <v>0</v>
      </c>
      <c r="CA456" s="158">
        <f t="shared" si="365"/>
        <v>0</v>
      </c>
      <c r="CB456" s="158">
        <f t="shared" si="365"/>
        <v>0</v>
      </c>
      <c r="CC456" s="158">
        <f t="shared" si="365"/>
        <v>0</v>
      </c>
      <c r="CD456" s="158">
        <f t="shared" si="365"/>
        <v>0</v>
      </c>
      <c r="CE456" s="158">
        <f t="shared" si="365"/>
        <v>0</v>
      </c>
      <c r="CF456" s="158">
        <f t="shared" si="365"/>
        <v>0</v>
      </c>
      <c r="CG456" s="158">
        <f t="shared" si="365"/>
        <v>0</v>
      </c>
      <c r="CH456" s="158">
        <f t="shared" si="365"/>
        <v>0</v>
      </c>
      <c r="CI456" s="158">
        <f t="shared" si="365"/>
        <v>0</v>
      </c>
      <c r="CJ456" s="158">
        <f t="shared" si="365"/>
        <v>0</v>
      </c>
      <c r="CK456" s="158">
        <f t="shared" si="365"/>
        <v>0</v>
      </c>
      <c r="CL456" s="158">
        <f t="shared" si="365"/>
        <v>0</v>
      </c>
      <c r="CM456" s="158">
        <f t="shared" si="365"/>
        <v>0</v>
      </c>
      <c r="CN456" s="158">
        <f t="shared" si="365"/>
        <v>0</v>
      </c>
      <c r="CO456" s="158">
        <f t="shared" si="365"/>
        <v>0</v>
      </c>
      <c r="CP456" s="158">
        <f t="shared" si="365"/>
        <v>0</v>
      </c>
      <c r="CQ456" s="79" t="s">
        <v>16724</v>
      </c>
    </row>
    <row r="457" spans="1:95" ht="14.5" outlineLevel="1" x14ac:dyDescent="0.35">
      <c r="A457" s="158"/>
      <c r="B457" s="158" t="s">
        <v>16381</v>
      </c>
      <c r="C457" s="158"/>
      <c r="D457" s="158">
        <f t="shared" ref="D457:AI457" si="366">AND(year&gt;Current_year,year&lt;=Current_year+Discount_period_2)*1</f>
        <v>0</v>
      </c>
      <c r="E457" s="158">
        <f t="shared" si="366"/>
        <v>0</v>
      </c>
      <c r="F457" s="158">
        <f t="shared" si="366"/>
        <v>0</v>
      </c>
      <c r="G457" s="158">
        <f t="shared" si="366"/>
        <v>0</v>
      </c>
      <c r="H457" s="158">
        <f t="shared" si="366"/>
        <v>0</v>
      </c>
      <c r="I457" s="158">
        <f t="shared" si="366"/>
        <v>0</v>
      </c>
      <c r="J457" s="158">
        <f t="shared" si="366"/>
        <v>0</v>
      </c>
      <c r="K457" s="158">
        <f t="shared" si="366"/>
        <v>0</v>
      </c>
      <c r="L457" s="158">
        <f t="shared" si="366"/>
        <v>0</v>
      </c>
      <c r="M457" s="158">
        <f t="shared" si="366"/>
        <v>0</v>
      </c>
      <c r="N457" s="158">
        <f t="shared" si="366"/>
        <v>0</v>
      </c>
      <c r="O457" s="158">
        <f t="shared" si="366"/>
        <v>0</v>
      </c>
      <c r="P457" s="158">
        <f t="shared" si="366"/>
        <v>0</v>
      </c>
      <c r="Q457" s="158">
        <f t="shared" si="366"/>
        <v>0</v>
      </c>
      <c r="R457" s="158">
        <f t="shared" si="366"/>
        <v>0</v>
      </c>
      <c r="S457" s="158">
        <f t="shared" si="366"/>
        <v>0</v>
      </c>
      <c r="T457" s="158">
        <f t="shared" si="366"/>
        <v>0</v>
      </c>
      <c r="U457" s="158">
        <f t="shared" si="366"/>
        <v>1</v>
      </c>
      <c r="V457" s="158">
        <f t="shared" si="366"/>
        <v>1</v>
      </c>
      <c r="W457" s="158">
        <f t="shared" si="366"/>
        <v>1</v>
      </c>
      <c r="X457" s="158">
        <f t="shared" si="366"/>
        <v>1</v>
      </c>
      <c r="Y457" s="158">
        <f t="shared" si="366"/>
        <v>1</v>
      </c>
      <c r="Z457" s="158">
        <f t="shared" si="366"/>
        <v>1</v>
      </c>
      <c r="AA457" s="158">
        <f t="shared" si="366"/>
        <v>1</v>
      </c>
      <c r="AB457" s="158">
        <f t="shared" si="366"/>
        <v>1</v>
      </c>
      <c r="AC457" s="158">
        <f t="shared" si="366"/>
        <v>1</v>
      </c>
      <c r="AD457" s="158">
        <f t="shared" si="366"/>
        <v>1</v>
      </c>
      <c r="AE457" s="158">
        <f t="shared" si="366"/>
        <v>1</v>
      </c>
      <c r="AF457" s="158">
        <f t="shared" si="366"/>
        <v>1</v>
      </c>
      <c r="AG457" s="158">
        <f t="shared" si="366"/>
        <v>1</v>
      </c>
      <c r="AH457" s="158">
        <f t="shared" si="366"/>
        <v>1</v>
      </c>
      <c r="AI457" s="158">
        <f t="shared" si="366"/>
        <v>1</v>
      </c>
      <c r="AJ457" s="158">
        <f t="shared" ref="AJ457:BO457" si="367">AND(year&gt;Current_year,year&lt;=Current_year+Discount_period_2)*1</f>
        <v>1</v>
      </c>
      <c r="AK457" s="158">
        <f t="shared" si="367"/>
        <v>1</v>
      </c>
      <c r="AL457" s="158">
        <f t="shared" si="367"/>
        <v>1</v>
      </c>
      <c r="AM457" s="158">
        <f t="shared" si="367"/>
        <v>1</v>
      </c>
      <c r="AN457" s="158">
        <f t="shared" si="367"/>
        <v>1</v>
      </c>
      <c r="AO457" s="158">
        <f t="shared" si="367"/>
        <v>1</v>
      </c>
      <c r="AP457" s="158">
        <f t="shared" si="367"/>
        <v>1</v>
      </c>
      <c r="AQ457" s="158">
        <f t="shared" si="367"/>
        <v>1</v>
      </c>
      <c r="AR457" s="158">
        <f t="shared" si="367"/>
        <v>1</v>
      </c>
      <c r="AS457" s="158">
        <f t="shared" si="367"/>
        <v>1</v>
      </c>
      <c r="AT457" s="158">
        <f t="shared" si="367"/>
        <v>1</v>
      </c>
      <c r="AU457" s="158">
        <f t="shared" si="367"/>
        <v>1</v>
      </c>
      <c r="AV457" s="158">
        <f t="shared" si="367"/>
        <v>1</v>
      </c>
      <c r="AW457" s="158">
        <f t="shared" si="367"/>
        <v>1</v>
      </c>
      <c r="AX457" s="158">
        <f t="shared" si="367"/>
        <v>1</v>
      </c>
      <c r="AY457" s="158">
        <f t="shared" si="367"/>
        <v>0</v>
      </c>
      <c r="AZ457" s="158">
        <f t="shared" si="367"/>
        <v>0</v>
      </c>
      <c r="BA457" s="158">
        <f t="shared" si="367"/>
        <v>0</v>
      </c>
      <c r="BB457" s="158">
        <f t="shared" si="367"/>
        <v>0</v>
      </c>
      <c r="BC457" s="158">
        <f t="shared" si="367"/>
        <v>0</v>
      </c>
      <c r="BD457" s="158">
        <f t="shared" si="367"/>
        <v>0</v>
      </c>
      <c r="BE457" s="158">
        <f t="shared" si="367"/>
        <v>0</v>
      </c>
      <c r="BF457" s="158">
        <f t="shared" si="367"/>
        <v>0</v>
      </c>
      <c r="BG457" s="158">
        <f t="shared" si="367"/>
        <v>0</v>
      </c>
      <c r="BH457" s="158">
        <f t="shared" si="367"/>
        <v>0</v>
      </c>
      <c r="BI457" s="158">
        <f t="shared" si="367"/>
        <v>0</v>
      </c>
      <c r="BJ457" s="158">
        <f t="shared" si="367"/>
        <v>0</v>
      </c>
      <c r="BK457" s="158">
        <f t="shared" si="367"/>
        <v>0</v>
      </c>
      <c r="BL457" s="158">
        <f t="shared" si="367"/>
        <v>0</v>
      </c>
      <c r="BM457" s="158">
        <f t="shared" si="367"/>
        <v>0</v>
      </c>
      <c r="BN457" s="158">
        <f t="shared" si="367"/>
        <v>0</v>
      </c>
      <c r="BO457" s="158">
        <f t="shared" si="367"/>
        <v>0</v>
      </c>
      <c r="BP457" s="158">
        <f t="shared" ref="BP457:CP457" si="368">AND(year&gt;Current_year,year&lt;=Current_year+Discount_period_2)*1</f>
        <v>0</v>
      </c>
      <c r="BQ457" s="158">
        <f t="shared" si="368"/>
        <v>0</v>
      </c>
      <c r="BR457" s="158">
        <f t="shared" si="368"/>
        <v>0</v>
      </c>
      <c r="BS457" s="158">
        <f t="shared" si="368"/>
        <v>0</v>
      </c>
      <c r="BT457" s="158">
        <f t="shared" si="368"/>
        <v>0</v>
      </c>
      <c r="BU457" s="158">
        <f t="shared" si="368"/>
        <v>0</v>
      </c>
      <c r="BV457" s="158">
        <f t="shared" si="368"/>
        <v>0</v>
      </c>
      <c r="BW457" s="158">
        <f t="shared" si="368"/>
        <v>0</v>
      </c>
      <c r="BX457" s="158">
        <f t="shared" si="368"/>
        <v>0</v>
      </c>
      <c r="BY457" s="158">
        <f t="shared" si="368"/>
        <v>0</v>
      </c>
      <c r="BZ457" s="158">
        <f t="shared" si="368"/>
        <v>0</v>
      </c>
      <c r="CA457" s="158">
        <f t="shared" si="368"/>
        <v>0</v>
      </c>
      <c r="CB457" s="158">
        <f t="shared" si="368"/>
        <v>0</v>
      </c>
      <c r="CC457" s="158">
        <f t="shared" si="368"/>
        <v>0</v>
      </c>
      <c r="CD457" s="158">
        <f t="shared" si="368"/>
        <v>0</v>
      </c>
      <c r="CE457" s="158">
        <f t="shared" si="368"/>
        <v>0</v>
      </c>
      <c r="CF457" s="158">
        <f t="shared" si="368"/>
        <v>0</v>
      </c>
      <c r="CG457" s="158">
        <f t="shared" si="368"/>
        <v>0</v>
      </c>
      <c r="CH457" s="158">
        <f t="shared" si="368"/>
        <v>0</v>
      </c>
      <c r="CI457" s="158">
        <f t="shared" si="368"/>
        <v>0</v>
      </c>
      <c r="CJ457" s="158">
        <f t="shared" si="368"/>
        <v>0</v>
      </c>
      <c r="CK457" s="158">
        <f t="shared" si="368"/>
        <v>0</v>
      </c>
      <c r="CL457" s="158">
        <f t="shared" si="368"/>
        <v>0</v>
      </c>
      <c r="CM457" s="158">
        <f t="shared" si="368"/>
        <v>0</v>
      </c>
      <c r="CN457" s="158">
        <f t="shared" si="368"/>
        <v>0</v>
      </c>
      <c r="CO457" s="158">
        <f t="shared" si="368"/>
        <v>0</v>
      </c>
      <c r="CP457" s="158">
        <f t="shared" si="368"/>
        <v>0</v>
      </c>
      <c r="CQ457" s="79" t="s">
        <v>16725</v>
      </c>
    </row>
    <row r="458" spans="1:95" ht="14.5" outlineLevel="1" x14ac:dyDescent="0.35">
      <c r="A458" s="158"/>
      <c r="B458" s="158" t="s">
        <v>16383</v>
      </c>
      <c r="C458" s="158"/>
      <c r="D458" s="158">
        <f t="shared" ref="D458:AI458" si="369">AND(year&gt;Current_year+Discount_period_2,year&lt;=Current_year+Discount_period_3)*1</f>
        <v>0</v>
      </c>
      <c r="E458" s="158">
        <f t="shared" si="369"/>
        <v>0</v>
      </c>
      <c r="F458" s="158">
        <f t="shared" si="369"/>
        <v>0</v>
      </c>
      <c r="G458" s="158">
        <f t="shared" si="369"/>
        <v>0</v>
      </c>
      <c r="H458" s="158">
        <f t="shared" si="369"/>
        <v>0</v>
      </c>
      <c r="I458" s="158">
        <f t="shared" si="369"/>
        <v>0</v>
      </c>
      <c r="J458" s="158">
        <f t="shared" si="369"/>
        <v>0</v>
      </c>
      <c r="K458" s="158">
        <f t="shared" si="369"/>
        <v>0</v>
      </c>
      <c r="L458" s="158">
        <f t="shared" si="369"/>
        <v>0</v>
      </c>
      <c r="M458" s="158">
        <f t="shared" si="369"/>
        <v>0</v>
      </c>
      <c r="N458" s="158">
        <f t="shared" si="369"/>
        <v>0</v>
      </c>
      <c r="O458" s="158">
        <f t="shared" si="369"/>
        <v>0</v>
      </c>
      <c r="P458" s="158">
        <f t="shared" si="369"/>
        <v>0</v>
      </c>
      <c r="Q458" s="158">
        <f t="shared" si="369"/>
        <v>0</v>
      </c>
      <c r="R458" s="158">
        <f t="shared" si="369"/>
        <v>0</v>
      </c>
      <c r="S458" s="158">
        <f t="shared" si="369"/>
        <v>0</v>
      </c>
      <c r="T458" s="158">
        <f t="shared" si="369"/>
        <v>0</v>
      </c>
      <c r="U458" s="158">
        <f t="shared" si="369"/>
        <v>0</v>
      </c>
      <c r="V458" s="158">
        <f t="shared" si="369"/>
        <v>0</v>
      </c>
      <c r="W458" s="158">
        <f t="shared" si="369"/>
        <v>0</v>
      </c>
      <c r="X458" s="158">
        <f t="shared" si="369"/>
        <v>0</v>
      </c>
      <c r="Y458" s="158">
        <f t="shared" si="369"/>
        <v>0</v>
      </c>
      <c r="Z458" s="158">
        <f t="shared" si="369"/>
        <v>0</v>
      </c>
      <c r="AA458" s="158">
        <f t="shared" si="369"/>
        <v>0</v>
      </c>
      <c r="AB458" s="158">
        <f t="shared" si="369"/>
        <v>0</v>
      </c>
      <c r="AC458" s="158">
        <f t="shared" si="369"/>
        <v>0</v>
      </c>
      <c r="AD458" s="158">
        <f t="shared" si="369"/>
        <v>0</v>
      </c>
      <c r="AE458" s="158">
        <f t="shared" si="369"/>
        <v>0</v>
      </c>
      <c r="AF458" s="158">
        <f t="shared" si="369"/>
        <v>0</v>
      </c>
      <c r="AG458" s="158">
        <f t="shared" si="369"/>
        <v>0</v>
      </c>
      <c r="AH458" s="158">
        <f t="shared" si="369"/>
        <v>0</v>
      </c>
      <c r="AI458" s="158">
        <f t="shared" si="369"/>
        <v>0</v>
      </c>
      <c r="AJ458" s="158">
        <f t="shared" ref="AJ458:BO458" si="370">AND(year&gt;Current_year+Discount_period_2,year&lt;=Current_year+Discount_period_3)*1</f>
        <v>0</v>
      </c>
      <c r="AK458" s="158">
        <f t="shared" si="370"/>
        <v>0</v>
      </c>
      <c r="AL458" s="158">
        <f t="shared" si="370"/>
        <v>0</v>
      </c>
      <c r="AM458" s="158">
        <f t="shared" si="370"/>
        <v>0</v>
      </c>
      <c r="AN458" s="158">
        <f t="shared" si="370"/>
        <v>0</v>
      </c>
      <c r="AO458" s="158">
        <f t="shared" si="370"/>
        <v>0</v>
      </c>
      <c r="AP458" s="158">
        <f t="shared" si="370"/>
        <v>0</v>
      </c>
      <c r="AQ458" s="158">
        <f t="shared" si="370"/>
        <v>0</v>
      </c>
      <c r="AR458" s="158">
        <f t="shared" si="370"/>
        <v>0</v>
      </c>
      <c r="AS458" s="158">
        <f t="shared" si="370"/>
        <v>0</v>
      </c>
      <c r="AT458" s="158">
        <f t="shared" si="370"/>
        <v>0</v>
      </c>
      <c r="AU458" s="158">
        <f t="shared" si="370"/>
        <v>0</v>
      </c>
      <c r="AV458" s="158">
        <f t="shared" si="370"/>
        <v>0</v>
      </c>
      <c r="AW458" s="158">
        <f t="shared" si="370"/>
        <v>0</v>
      </c>
      <c r="AX458" s="158">
        <f t="shared" si="370"/>
        <v>0</v>
      </c>
      <c r="AY458" s="158">
        <f t="shared" si="370"/>
        <v>1</v>
      </c>
      <c r="AZ458" s="158">
        <f t="shared" si="370"/>
        <v>1</v>
      </c>
      <c r="BA458" s="158">
        <f t="shared" si="370"/>
        <v>1</v>
      </c>
      <c r="BB458" s="158">
        <f t="shared" si="370"/>
        <v>1</v>
      </c>
      <c r="BC458" s="158">
        <f t="shared" si="370"/>
        <v>1</v>
      </c>
      <c r="BD458" s="158">
        <f t="shared" si="370"/>
        <v>1</v>
      </c>
      <c r="BE458" s="158">
        <f t="shared" si="370"/>
        <v>1</v>
      </c>
      <c r="BF458" s="158">
        <f t="shared" si="370"/>
        <v>1</v>
      </c>
      <c r="BG458" s="158">
        <f t="shared" si="370"/>
        <v>1</v>
      </c>
      <c r="BH458" s="158">
        <f t="shared" si="370"/>
        <v>1</v>
      </c>
      <c r="BI458" s="158">
        <f t="shared" si="370"/>
        <v>1</v>
      </c>
      <c r="BJ458" s="158">
        <f t="shared" si="370"/>
        <v>1</v>
      </c>
      <c r="BK458" s="158">
        <f t="shared" si="370"/>
        <v>1</v>
      </c>
      <c r="BL458" s="158">
        <f t="shared" si="370"/>
        <v>1</v>
      </c>
      <c r="BM458" s="158">
        <f t="shared" si="370"/>
        <v>1</v>
      </c>
      <c r="BN458" s="158">
        <f t="shared" si="370"/>
        <v>1</v>
      </c>
      <c r="BO458" s="158">
        <f t="shared" si="370"/>
        <v>1</v>
      </c>
      <c r="BP458" s="158">
        <f t="shared" ref="BP458:CP458" si="371">AND(year&gt;Current_year+Discount_period_2,year&lt;=Current_year+Discount_period_3)*1</f>
        <v>1</v>
      </c>
      <c r="BQ458" s="158">
        <f t="shared" si="371"/>
        <v>1</v>
      </c>
      <c r="BR458" s="158">
        <f t="shared" si="371"/>
        <v>1</v>
      </c>
      <c r="BS458" s="158">
        <f t="shared" si="371"/>
        <v>1</v>
      </c>
      <c r="BT458" s="158">
        <f t="shared" si="371"/>
        <v>1</v>
      </c>
      <c r="BU458" s="158">
        <f t="shared" si="371"/>
        <v>1</v>
      </c>
      <c r="BV458" s="158">
        <f t="shared" si="371"/>
        <v>1</v>
      </c>
      <c r="BW458" s="158">
        <f t="shared" si="371"/>
        <v>1</v>
      </c>
      <c r="BX458" s="158">
        <f t="shared" si="371"/>
        <v>1</v>
      </c>
      <c r="BY458" s="158">
        <f t="shared" si="371"/>
        <v>1</v>
      </c>
      <c r="BZ458" s="158">
        <f t="shared" si="371"/>
        <v>1</v>
      </c>
      <c r="CA458" s="158">
        <f t="shared" si="371"/>
        <v>1</v>
      </c>
      <c r="CB458" s="158">
        <f t="shared" si="371"/>
        <v>1</v>
      </c>
      <c r="CC458" s="158">
        <f t="shared" si="371"/>
        <v>1</v>
      </c>
      <c r="CD458" s="158">
        <f t="shared" si="371"/>
        <v>1</v>
      </c>
      <c r="CE458" s="158">
        <f t="shared" si="371"/>
        <v>1</v>
      </c>
      <c r="CF458" s="158">
        <f t="shared" si="371"/>
        <v>1</v>
      </c>
      <c r="CG458" s="158">
        <f t="shared" si="371"/>
        <v>1</v>
      </c>
      <c r="CH458" s="158">
        <f t="shared" si="371"/>
        <v>1</v>
      </c>
      <c r="CI458" s="158">
        <f t="shared" si="371"/>
        <v>1</v>
      </c>
      <c r="CJ458" s="158">
        <f t="shared" si="371"/>
        <v>1</v>
      </c>
      <c r="CK458" s="158">
        <f t="shared" si="371"/>
        <v>1</v>
      </c>
      <c r="CL458" s="158">
        <f t="shared" si="371"/>
        <v>1</v>
      </c>
      <c r="CM458" s="158">
        <f t="shared" si="371"/>
        <v>1</v>
      </c>
      <c r="CN458" s="158">
        <f t="shared" si="371"/>
        <v>1</v>
      </c>
      <c r="CO458" s="158">
        <f t="shared" si="371"/>
        <v>1</v>
      </c>
      <c r="CP458" s="158">
        <f t="shared" si="371"/>
        <v>1</v>
      </c>
      <c r="CQ458" s="79" t="s">
        <v>16726</v>
      </c>
    </row>
    <row r="459" spans="1:95" ht="14" outlineLevel="1" x14ac:dyDescent="0.3">
      <c r="A459" s="158"/>
      <c r="B459" s="158"/>
      <c r="C459" s="158"/>
      <c r="D459" s="158"/>
      <c r="E459" s="158"/>
      <c r="F459" s="158"/>
      <c r="G459" s="158"/>
      <c r="H459" s="158"/>
      <c r="I459" s="158"/>
      <c r="J459" s="158"/>
      <c r="K459" s="158"/>
      <c r="L459" s="158"/>
      <c r="M459" s="158"/>
      <c r="N459" s="158"/>
      <c r="O459" s="158"/>
      <c r="P459" s="158"/>
      <c r="Q459" s="158"/>
      <c r="R459" s="158"/>
      <c r="S459" s="158"/>
      <c r="T459" s="158"/>
      <c r="U459" s="158"/>
      <c r="V459" s="158"/>
      <c r="W459" s="158"/>
      <c r="X459" s="158"/>
      <c r="Y459" s="158"/>
      <c r="Z459" s="158"/>
      <c r="AA459" s="158"/>
      <c r="AB459" s="158"/>
      <c r="AC459" s="158"/>
      <c r="AD459" s="158"/>
      <c r="AE459" s="158"/>
      <c r="AF459" s="158"/>
      <c r="AG459" s="158"/>
      <c r="AH459" s="158"/>
      <c r="AI459" s="158"/>
      <c r="AJ459" s="158"/>
      <c r="AK459" s="158"/>
      <c r="AL459" s="158"/>
      <c r="AM459" s="158"/>
      <c r="AN459" s="158"/>
      <c r="AO459" s="158"/>
      <c r="AP459" s="158"/>
      <c r="AQ459" s="158"/>
      <c r="AR459" s="158"/>
      <c r="AS459" s="158"/>
      <c r="AT459" s="158"/>
      <c r="AU459" s="158"/>
      <c r="AV459" s="158"/>
      <c r="AW459" s="158"/>
      <c r="AX459" s="158"/>
      <c r="AY459" s="158"/>
      <c r="AZ459" s="158"/>
      <c r="BA459" s="158"/>
      <c r="BB459" s="158"/>
      <c r="BC459" s="158"/>
      <c r="BD459" s="158"/>
      <c r="BE459" s="158"/>
      <c r="BF459" s="158"/>
      <c r="BG459" s="158"/>
      <c r="BH459" s="158"/>
      <c r="BI459" s="158"/>
      <c r="BJ459" s="158"/>
      <c r="BK459" s="158"/>
      <c r="BL459" s="158"/>
      <c r="BM459" s="158"/>
      <c r="BN459" s="158"/>
      <c r="BO459" s="158"/>
      <c r="BP459" s="158"/>
      <c r="BQ459" s="158"/>
      <c r="BR459" s="158"/>
      <c r="BS459" s="158"/>
      <c r="BT459" s="158"/>
      <c r="BU459" s="158"/>
      <c r="BV459" s="158"/>
      <c r="BW459" s="158"/>
      <c r="BX459" s="158"/>
      <c r="BY459" s="158"/>
      <c r="BZ459" s="158"/>
      <c r="CA459" s="158"/>
      <c r="CB459" s="158"/>
      <c r="CC459" s="158"/>
      <c r="CD459" s="158"/>
      <c r="CE459" s="158"/>
      <c r="CF459" s="158"/>
      <c r="CG459" s="158"/>
      <c r="CH459" s="158"/>
      <c r="CI459" s="158"/>
      <c r="CJ459" s="158"/>
      <c r="CK459" s="158"/>
      <c r="CL459" s="158"/>
      <c r="CM459" s="158"/>
      <c r="CN459" s="158"/>
      <c r="CO459" s="158"/>
      <c r="CP459" s="158"/>
      <c r="CQ459" s="158"/>
    </row>
    <row r="460" spans="1:95" ht="15.5" outlineLevel="1" x14ac:dyDescent="0.35">
      <c r="A460" s="82"/>
      <c r="B460" s="82" t="s">
        <v>16727</v>
      </c>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c r="AJ460" s="82"/>
      <c r="AK460" s="82"/>
      <c r="AL460" s="82"/>
      <c r="AM460" s="82"/>
      <c r="AN460" s="82"/>
      <c r="AO460" s="82"/>
      <c r="AP460" s="82"/>
      <c r="AQ460" s="82"/>
      <c r="AR460" s="82"/>
      <c r="AS460" s="82"/>
      <c r="AT460" s="82"/>
      <c r="AU460" s="82"/>
      <c r="AV460" s="82"/>
      <c r="AW460" s="82"/>
      <c r="AX460" s="82"/>
      <c r="AY460" s="82"/>
      <c r="AZ460" s="82"/>
      <c r="BA460" s="82"/>
      <c r="BB460" s="82"/>
      <c r="BC460" s="82"/>
      <c r="BD460" s="82"/>
      <c r="BE460" s="82"/>
      <c r="BF460" s="82"/>
      <c r="BG460" s="82"/>
      <c r="BH460" s="82"/>
      <c r="BI460" s="82"/>
      <c r="BJ460" s="82"/>
      <c r="BK460" s="82"/>
      <c r="BL460" s="82"/>
      <c r="BM460" s="82"/>
      <c r="BN460" s="82"/>
      <c r="BO460" s="82"/>
      <c r="BP460" s="82"/>
      <c r="BQ460" s="82"/>
      <c r="BR460" s="82"/>
      <c r="BS460" s="82"/>
      <c r="BT460" s="82"/>
      <c r="BU460" s="82"/>
      <c r="BV460" s="82"/>
      <c r="BW460" s="82"/>
      <c r="BX460" s="82"/>
      <c r="BY460" s="82"/>
      <c r="BZ460" s="82"/>
      <c r="CA460" s="82"/>
      <c r="CB460" s="82"/>
      <c r="CC460" s="82"/>
      <c r="CD460" s="82"/>
      <c r="CE460" s="82"/>
      <c r="CF460" s="82"/>
      <c r="CG460" s="82"/>
      <c r="CH460" s="82"/>
      <c r="CI460" s="82"/>
      <c r="CJ460" s="82"/>
      <c r="CK460" s="82"/>
      <c r="CL460" s="82"/>
      <c r="CM460" s="82"/>
      <c r="CN460" s="82"/>
      <c r="CO460" s="82"/>
      <c r="CP460" s="82"/>
      <c r="CQ460" s="82"/>
    </row>
    <row r="461" spans="1:95" ht="15.5" outlineLevel="1" x14ac:dyDescent="0.35">
      <c r="A461" s="102"/>
      <c r="B461" s="102"/>
      <c r="C461" s="102"/>
      <c r="D461" s="102"/>
      <c r="E461" s="102"/>
      <c r="F461" s="102"/>
      <c r="G461" s="102"/>
      <c r="H461" s="102"/>
      <c r="I461" s="102"/>
      <c r="J461" s="102"/>
      <c r="K461" s="102"/>
      <c r="L461" s="102"/>
      <c r="M461" s="102"/>
      <c r="N461" s="102"/>
      <c r="O461" s="102"/>
      <c r="P461" s="102"/>
      <c r="Q461" s="102"/>
      <c r="R461" s="102"/>
      <c r="S461" s="102"/>
      <c r="T461" s="102"/>
      <c r="U461" s="102"/>
      <c r="V461" s="102"/>
      <c r="W461" s="102"/>
      <c r="X461" s="102"/>
      <c r="Y461" s="102"/>
      <c r="Z461" s="102"/>
      <c r="AA461" s="102"/>
      <c r="AB461" s="102"/>
      <c r="AC461" s="102"/>
      <c r="AD461" s="102"/>
      <c r="AE461" s="102"/>
      <c r="AF461" s="102"/>
      <c r="AG461" s="102"/>
      <c r="AH461" s="102"/>
      <c r="AI461" s="102"/>
      <c r="AJ461" s="102"/>
      <c r="AK461" s="102"/>
      <c r="AL461" s="102"/>
      <c r="AM461" s="102"/>
      <c r="AN461" s="102"/>
      <c r="AO461" s="102"/>
      <c r="AP461" s="102"/>
      <c r="AQ461" s="102"/>
      <c r="AR461" s="102"/>
      <c r="AS461" s="102"/>
      <c r="AT461" s="102"/>
      <c r="AU461" s="102"/>
      <c r="AV461" s="102"/>
      <c r="AW461" s="102"/>
      <c r="AX461" s="102"/>
      <c r="AY461" s="102"/>
      <c r="AZ461" s="102"/>
      <c r="BA461" s="102"/>
      <c r="BB461" s="102"/>
      <c r="BC461" s="102"/>
      <c r="BD461" s="102"/>
      <c r="BE461" s="102"/>
      <c r="BF461" s="102"/>
      <c r="BG461" s="102"/>
      <c r="BH461" s="102"/>
      <c r="BI461" s="102"/>
      <c r="BJ461" s="102"/>
      <c r="BK461" s="102"/>
      <c r="BL461" s="102"/>
      <c r="BM461" s="102"/>
      <c r="BN461" s="102"/>
      <c r="BO461" s="102"/>
      <c r="BP461" s="102"/>
      <c r="BQ461" s="102"/>
      <c r="BR461" s="102"/>
      <c r="BS461" s="102"/>
      <c r="BT461" s="102"/>
      <c r="BU461" s="102"/>
      <c r="BV461" s="102"/>
      <c r="BW461" s="102"/>
      <c r="BX461" s="102"/>
      <c r="BY461" s="102"/>
      <c r="BZ461" s="102"/>
      <c r="CA461" s="102"/>
      <c r="CB461" s="102"/>
      <c r="CC461" s="102"/>
      <c r="CD461" s="102"/>
      <c r="CE461" s="102"/>
      <c r="CF461" s="102"/>
      <c r="CG461" s="102"/>
      <c r="CH461" s="102"/>
      <c r="CI461" s="102"/>
      <c r="CJ461" s="102"/>
      <c r="CK461" s="102"/>
      <c r="CL461" s="102"/>
      <c r="CM461" s="102"/>
      <c r="CN461" s="102"/>
      <c r="CO461" s="102"/>
      <c r="CP461" s="102"/>
      <c r="CQ461" s="102"/>
    </row>
    <row r="462" spans="1:95" ht="14.5" outlineLevel="1" x14ac:dyDescent="0.35">
      <c r="A462" s="158"/>
      <c r="B462" s="158" t="s">
        <v>16728</v>
      </c>
      <c r="C462" s="177">
        <f>Discount_rate_1_in</f>
        <v>3.5000000000000003E-2</v>
      </c>
      <c r="D462" s="79" t="s">
        <v>16729</v>
      </c>
      <c r="E462" s="158"/>
      <c r="F462" s="158"/>
      <c r="G462" s="158"/>
      <c r="H462" s="158"/>
      <c r="I462" s="158"/>
      <c r="J462" s="158"/>
      <c r="K462" s="158"/>
      <c r="L462" s="158"/>
      <c r="M462" s="158"/>
      <c r="N462" s="158"/>
      <c r="O462" s="158"/>
      <c r="P462" s="158"/>
      <c r="Q462" s="158"/>
      <c r="R462" s="158"/>
      <c r="S462" s="158"/>
      <c r="T462" s="158"/>
      <c r="U462" s="158"/>
      <c r="V462" s="158"/>
      <c r="W462" s="158"/>
      <c r="X462" s="158"/>
      <c r="Y462" s="158"/>
      <c r="Z462" s="158"/>
      <c r="AA462" s="158"/>
      <c r="AB462" s="158"/>
      <c r="AC462" s="158"/>
      <c r="AD462" s="158"/>
      <c r="AE462" s="158"/>
      <c r="AF462" s="158"/>
      <c r="AG462" s="158"/>
      <c r="AH462" s="158"/>
      <c r="AI462" s="158"/>
      <c r="AJ462" s="158"/>
      <c r="AK462" s="158"/>
      <c r="AL462" s="158"/>
      <c r="AM462" s="158"/>
      <c r="AN462" s="158"/>
      <c r="AO462" s="158"/>
      <c r="AP462" s="158"/>
      <c r="AQ462" s="158"/>
      <c r="AR462" s="158"/>
      <c r="AS462" s="158"/>
      <c r="AT462" s="158"/>
      <c r="AU462" s="158"/>
      <c r="AV462" s="158"/>
      <c r="AW462" s="158"/>
      <c r="AX462" s="158"/>
      <c r="AY462" s="158"/>
      <c r="AZ462" s="158"/>
      <c r="BA462" s="158"/>
      <c r="BB462" s="158"/>
      <c r="BC462" s="158"/>
      <c r="BD462" s="158"/>
      <c r="BE462" s="158"/>
      <c r="BF462" s="158"/>
      <c r="BG462" s="158"/>
      <c r="BH462" s="158"/>
      <c r="BI462" s="158"/>
      <c r="BJ462" s="158"/>
      <c r="BK462" s="158"/>
      <c r="BL462" s="158"/>
      <c r="BM462" s="158"/>
      <c r="BN462" s="158"/>
      <c r="BO462" s="158"/>
      <c r="BP462" s="158"/>
      <c r="BQ462" s="158"/>
      <c r="BR462" s="158"/>
      <c r="BS462" s="158"/>
      <c r="BT462" s="158"/>
      <c r="BU462" s="158"/>
      <c r="BV462" s="158"/>
      <c r="BW462" s="158"/>
      <c r="BX462" s="158"/>
      <c r="BY462" s="158"/>
      <c r="BZ462" s="158"/>
      <c r="CA462" s="158"/>
      <c r="CB462" s="158"/>
      <c r="CC462" s="158"/>
      <c r="CD462" s="158"/>
      <c r="CE462" s="158"/>
      <c r="CF462" s="158"/>
      <c r="CG462" s="158"/>
      <c r="CH462" s="158"/>
      <c r="CI462" s="158"/>
      <c r="CJ462" s="158"/>
      <c r="CK462" s="158"/>
      <c r="CL462" s="158"/>
      <c r="CM462" s="158"/>
      <c r="CN462" s="158"/>
      <c r="CO462" s="158"/>
      <c r="CP462" s="158"/>
      <c r="CQ462" s="158"/>
    </row>
    <row r="463" spans="1:95" ht="14.5" outlineLevel="1" x14ac:dyDescent="0.35">
      <c r="A463" s="158"/>
      <c r="B463" s="158" t="s">
        <v>16730</v>
      </c>
      <c r="C463" s="177">
        <f>Discount_rate_2_in</f>
        <v>1.4999999999999999E-2</v>
      </c>
      <c r="D463" s="79" t="s">
        <v>16731</v>
      </c>
      <c r="E463" s="158"/>
      <c r="F463" s="158"/>
      <c r="G463" s="158"/>
      <c r="H463" s="158"/>
      <c r="I463" s="158"/>
      <c r="J463" s="158"/>
      <c r="K463" s="158"/>
      <c r="L463" s="158"/>
      <c r="M463" s="158"/>
      <c r="N463" s="158"/>
      <c r="O463" s="158"/>
      <c r="P463" s="158"/>
      <c r="Q463" s="158"/>
      <c r="R463" s="158"/>
      <c r="S463" s="158"/>
      <c r="T463" s="158"/>
      <c r="U463" s="158"/>
      <c r="V463" s="158"/>
      <c r="W463" s="158"/>
      <c r="X463" s="158"/>
      <c r="Y463" s="158"/>
      <c r="Z463" s="158"/>
      <c r="AA463" s="158"/>
      <c r="AB463" s="158"/>
      <c r="AC463" s="158"/>
      <c r="AD463" s="158"/>
      <c r="AE463" s="158"/>
      <c r="AF463" s="158"/>
      <c r="AG463" s="158"/>
      <c r="AH463" s="158"/>
      <c r="AI463" s="158"/>
      <c r="AJ463" s="158"/>
      <c r="AK463" s="158"/>
      <c r="AL463" s="158"/>
      <c r="AM463" s="158"/>
      <c r="AN463" s="158"/>
      <c r="AO463" s="158"/>
      <c r="AP463" s="158"/>
      <c r="AQ463" s="158"/>
      <c r="AR463" s="158"/>
      <c r="AS463" s="158"/>
      <c r="AT463" s="158"/>
      <c r="AU463" s="158"/>
      <c r="AV463" s="158"/>
      <c r="AW463" s="158"/>
      <c r="AX463" s="158"/>
      <c r="AY463" s="158"/>
      <c r="AZ463" s="158"/>
      <c r="BA463" s="158"/>
      <c r="BB463" s="158"/>
      <c r="BC463" s="158"/>
      <c r="BD463" s="158"/>
      <c r="BE463" s="158"/>
      <c r="BF463" s="158"/>
      <c r="BG463" s="158"/>
      <c r="BH463" s="158"/>
      <c r="BI463" s="158"/>
      <c r="BJ463" s="158"/>
      <c r="BK463" s="158"/>
      <c r="BL463" s="158"/>
      <c r="BM463" s="158"/>
      <c r="BN463" s="158"/>
      <c r="BO463" s="158"/>
      <c r="BP463" s="158"/>
      <c r="BQ463" s="158"/>
      <c r="BR463" s="158"/>
      <c r="BS463" s="158"/>
      <c r="BT463" s="158"/>
      <c r="BU463" s="158"/>
      <c r="BV463" s="158"/>
      <c r="BW463" s="158"/>
      <c r="BX463" s="158"/>
      <c r="BY463" s="158"/>
      <c r="BZ463" s="158"/>
      <c r="CA463" s="158"/>
      <c r="CB463" s="158"/>
      <c r="CC463" s="158"/>
      <c r="CD463" s="158"/>
      <c r="CE463" s="158"/>
      <c r="CF463" s="158"/>
      <c r="CG463" s="158"/>
      <c r="CH463" s="158"/>
      <c r="CI463" s="158"/>
      <c r="CJ463" s="158"/>
      <c r="CK463" s="158"/>
      <c r="CL463" s="158"/>
      <c r="CM463" s="158"/>
      <c r="CN463" s="158"/>
      <c r="CO463" s="158"/>
      <c r="CP463" s="158"/>
      <c r="CQ463" s="158"/>
    </row>
    <row r="464" spans="1:95" ht="14.5" outlineLevel="1" x14ac:dyDescent="0.35">
      <c r="A464" s="158"/>
      <c r="B464" s="158" t="s">
        <v>16732</v>
      </c>
      <c r="C464" s="177">
        <f>Discount_rate_3_in</f>
        <v>1.29E-2</v>
      </c>
      <c r="D464" s="79" t="s">
        <v>16733</v>
      </c>
      <c r="E464" s="158"/>
      <c r="F464" s="158"/>
      <c r="G464" s="158"/>
      <c r="H464" s="158"/>
      <c r="I464" s="158"/>
      <c r="J464" s="158"/>
      <c r="K464" s="158"/>
      <c r="L464" s="158"/>
      <c r="M464" s="158"/>
      <c r="N464" s="158"/>
      <c r="O464" s="158"/>
      <c r="P464" s="158"/>
      <c r="Q464" s="158"/>
      <c r="R464" s="158"/>
      <c r="S464" s="158"/>
      <c r="T464" s="158"/>
      <c r="U464" s="158"/>
      <c r="V464" s="158"/>
      <c r="W464" s="158"/>
      <c r="X464" s="158"/>
      <c r="Y464" s="158"/>
      <c r="Z464" s="158"/>
      <c r="AA464" s="158"/>
      <c r="AB464" s="158"/>
      <c r="AC464" s="158"/>
      <c r="AD464" s="158"/>
      <c r="AE464" s="158"/>
      <c r="AF464" s="158"/>
      <c r="AG464" s="158"/>
      <c r="AH464" s="158"/>
      <c r="AI464" s="158"/>
      <c r="AJ464" s="158"/>
      <c r="AK464" s="158"/>
      <c r="AL464" s="158"/>
      <c r="AM464" s="158"/>
      <c r="AN464" s="158"/>
      <c r="AO464" s="158"/>
      <c r="AP464" s="158"/>
      <c r="AQ464" s="158"/>
      <c r="AR464" s="158"/>
      <c r="AS464" s="158"/>
      <c r="AT464" s="158"/>
      <c r="AU464" s="158"/>
      <c r="AV464" s="158"/>
      <c r="AW464" s="158"/>
      <c r="AX464" s="158"/>
      <c r="AY464" s="158"/>
      <c r="AZ464" s="158"/>
      <c r="BA464" s="158"/>
      <c r="BB464" s="158"/>
      <c r="BC464" s="158"/>
      <c r="BD464" s="158"/>
      <c r="BE464" s="158"/>
      <c r="BF464" s="158"/>
      <c r="BG464" s="158"/>
      <c r="BH464" s="158"/>
      <c r="BI464" s="158"/>
      <c r="BJ464" s="158"/>
      <c r="BK464" s="158"/>
      <c r="BL464" s="158"/>
      <c r="BM464" s="158"/>
      <c r="BN464" s="158"/>
      <c r="BO464" s="158"/>
      <c r="BP464" s="158"/>
      <c r="BQ464" s="158"/>
      <c r="BR464" s="158"/>
      <c r="BS464" s="158"/>
      <c r="BT464" s="158"/>
      <c r="BU464" s="158"/>
      <c r="BV464" s="158"/>
      <c r="BW464" s="158"/>
      <c r="BX464" s="158"/>
      <c r="BY464" s="158"/>
      <c r="BZ464" s="158"/>
      <c r="CA464" s="158"/>
      <c r="CB464" s="158"/>
      <c r="CC464" s="158"/>
      <c r="CD464" s="158"/>
      <c r="CE464" s="158"/>
      <c r="CF464" s="158"/>
      <c r="CG464" s="158"/>
      <c r="CH464" s="158"/>
      <c r="CI464" s="158"/>
      <c r="CJ464" s="158"/>
      <c r="CK464" s="158"/>
      <c r="CL464" s="158"/>
      <c r="CM464" s="158"/>
      <c r="CN464" s="158"/>
      <c r="CO464" s="158"/>
      <c r="CP464" s="158"/>
      <c r="CQ464" s="158"/>
    </row>
    <row r="465" spans="1:95" ht="14" outlineLevel="1" x14ac:dyDescent="0.3">
      <c r="A465" s="158"/>
      <c r="B465" s="158"/>
      <c r="C465" s="158"/>
      <c r="D465" s="158"/>
      <c r="E465" s="158"/>
      <c r="F465" s="158"/>
      <c r="G465" s="158"/>
      <c r="H465" s="158"/>
      <c r="I465" s="158"/>
      <c r="J465" s="158"/>
      <c r="K465" s="158"/>
      <c r="L465" s="158"/>
      <c r="M465" s="158"/>
      <c r="N465" s="158"/>
      <c r="O465" s="158"/>
      <c r="P465" s="158"/>
      <c r="Q465" s="158"/>
      <c r="R465" s="158"/>
      <c r="S465" s="158"/>
      <c r="T465" s="158"/>
      <c r="U465" s="158"/>
      <c r="V465" s="158"/>
      <c r="W465" s="158"/>
      <c r="X465" s="158"/>
      <c r="Y465" s="158"/>
      <c r="Z465" s="158"/>
      <c r="AA465" s="158"/>
      <c r="AB465" s="158"/>
      <c r="AC465" s="158"/>
      <c r="AD465" s="158"/>
      <c r="AE465" s="158"/>
      <c r="AF465" s="158"/>
      <c r="AG465" s="158"/>
      <c r="AH465" s="158"/>
      <c r="AI465" s="158"/>
      <c r="AJ465" s="158"/>
      <c r="AK465" s="158"/>
      <c r="AL465" s="158"/>
      <c r="AM465" s="158"/>
      <c r="AN465" s="158"/>
      <c r="AO465" s="158"/>
      <c r="AP465" s="158"/>
      <c r="AQ465" s="158"/>
      <c r="AR465" s="158"/>
      <c r="AS465" s="158"/>
      <c r="AT465" s="158"/>
      <c r="AU465" s="158"/>
      <c r="AV465" s="158"/>
      <c r="AW465" s="158"/>
      <c r="AX465" s="158"/>
      <c r="AY465" s="158"/>
      <c r="AZ465" s="158"/>
      <c r="BA465" s="158"/>
      <c r="BB465" s="158"/>
      <c r="BC465" s="158"/>
      <c r="BD465" s="158"/>
      <c r="BE465" s="158"/>
      <c r="BF465" s="158"/>
      <c r="BG465" s="158"/>
      <c r="BH465" s="158"/>
      <c r="BI465" s="158"/>
      <c r="BJ465" s="158"/>
      <c r="BK465" s="158"/>
      <c r="BL465" s="158"/>
      <c r="BM465" s="158"/>
      <c r="BN465" s="158"/>
      <c r="BO465" s="158"/>
      <c r="BP465" s="158"/>
      <c r="BQ465" s="158"/>
      <c r="BR465" s="158"/>
      <c r="BS465" s="158"/>
      <c r="BT465" s="158"/>
      <c r="BU465" s="158"/>
      <c r="BV465" s="158"/>
      <c r="BW465" s="158"/>
      <c r="BX465" s="158"/>
      <c r="BY465" s="158"/>
      <c r="BZ465" s="158"/>
      <c r="CA465" s="158"/>
      <c r="CB465" s="158"/>
      <c r="CC465" s="158"/>
      <c r="CD465" s="158"/>
      <c r="CE465" s="158"/>
      <c r="CF465" s="158"/>
      <c r="CG465" s="158"/>
      <c r="CH465" s="158"/>
      <c r="CI465" s="158"/>
      <c r="CJ465" s="158"/>
      <c r="CK465" s="158"/>
      <c r="CL465" s="158"/>
      <c r="CM465" s="158"/>
      <c r="CN465" s="158"/>
      <c r="CO465" s="158"/>
      <c r="CP465" s="158"/>
      <c r="CQ465" s="158"/>
    </row>
    <row r="466" spans="1:95" ht="14.5" outlineLevel="1" x14ac:dyDescent="0.35">
      <c r="A466" s="158"/>
      <c r="B466" s="158" t="s">
        <v>16734</v>
      </c>
      <c r="C466" s="158"/>
      <c r="D466" s="186">
        <f>Discount_period_1_mask*Discount_rate_1+Discount_period_2_mask*Discount_rate_2+Discount_period_3_mask*Discount_rate_3</f>
        <v>0</v>
      </c>
      <c r="E466" s="186">
        <f t="shared" ref="E466:BO466" si="372">Discount_period_1_mask*Discount_rate_1+Discount_period_2_mask*Discount_rate_2+Discount_period_3_mask*Discount_rate_3</f>
        <v>0</v>
      </c>
      <c r="F466" s="186">
        <f t="shared" si="372"/>
        <v>0</v>
      </c>
      <c r="G466" s="186">
        <f t="shared" si="372"/>
        <v>0</v>
      </c>
      <c r="H466" s="186">
        <f t="shared" si="372"/>
        <v>0</v>
      </c>
      <c r="I466" s="186">
        <f t="shared" si="372"/>
        <v>0</v>
      </c>
      <c r="J466" s="186">
        <f t="shared" si="372"/>
        <v>0</v>
      </c>
      <c r="K466" s="186">
        <f t="shared" si="372"/>
        <v>0</v>
      </c>
      <c r="L466" s="186">
        <f t="shared" si="372"/>
        <v>0</v>
      </c>
      <c r="M466" s="186">
        <f t="shared" si="372"/>
        <v>0</v>
      </c>
      <c r="N466" s="186">
        <f t="shared" si="372"/>
        <v>0</v>
      </c>
      <c r="O466" s="186">
        <f t="shared" si="372"/>
        <v>0</v>
      </c>
      <c r="P466" s="186">
        <f t="shared" si="372"/>
        <v>0</v>
      </c>
      <c r="Q466" s="186">
        <f t="shared" si="372"/>
        <v>0</v>
      </c>
      <c r="R466" s="186">
        <f t="shared" si="372"/>
        <v>3.5000000000000003E-2</v>
      </c>
      <c r="S466" s="186">
        <f t="shared" si="372"/>
        <v>3.5000000000000003E-2</v>
      </c>
      <c r="T466" s="186">
        <f t="shared" si="372"/>
        <v>3.5000000000000003E-2</v>
      </c>
      <c r="U466" s="186">
        <f t="shared" si="372"/>
        <v>1.4999999999999999E-2</v>
      </c>
      <c r="V466" s="186">
        <f t="shared" si="372"/>
        <v>1.4999999999999999E-2</v>
      </c>
      <c r="W466" s="186">
        <f t="shared" si="372"/>
        <v>1.4999999999999999E-2</v>
      </c>
      <c r="X466" s="186">
        <f t="shared" si="372"/>
        <v>1.4999999999999999E-2</v>
      </c>
      <c r="Y466" s="186">
        <f t="shared" si="372"/>
        <v>1.4999999999999999E-2</v>
      </c>
      <c r="Z466" s="186">
        <f t="shared" si="372"/>
        <v>1.4999999999999999E-2</v>
      </c>
      <c r="AA466" s="186">
        <f t="shared" si="372"/>
        <v>1.4999999999999999E-2</v>
      </c>
      <c r="AB466" s="186">
        <f t="shared" si="372"/>
        <v>1.4999999999999999E-2</v>
      </c>
      <c r="AC466" s="186">
        <f t="shared" si="372"/>
        <v>1.4999999999999999E-2</v>
      </c>
      <c r="AD466" s="186">
        <f t="shared" si="372"/>
        <v>1.4999999999999999E-2</v>
      </c>
      <c r="AE466" s="186">
        <f t="shared" si="372"/>
        <v>1.4999999999999999E-2</v>
      </c>
      <c r="AF466" s="186">
        <f t="shared" si="372"/>
        <v>1.4999999999999999E-2</v>
      </c>
      <c r="AG466" s="186">
        <f t="shared" si="372"/>
        <v>1.4999999999999999E-2</v>
      </c>
      <c r="AH466" s="186">
        <f t="shared" si="372"/>
        <v>1.4999999999999999E-2</v>
      </c>
      <c r="AI466" s="186">
        <f t="shared" si="372"/>
        <v>1.4999999999999999E-2</v>
      </c>
      <c r="AJ466" s="186">
        <f t="shared" si="372"/>
        <v>1.4999999999999999E-2</v>
      </c>
      <c r="AK466" s="186">
        <f t="shared" si="372"/>
        <v>1.4999999999999999E-2</v>
      </c>
      <c r="AL466" s="186">
        <f t="shared" si="372"/>
        <v>1.4999999999999999E-2</v>
      </c>
      <c r="AM466" s="186">
        <f t="shared" si="372"/>
        <v>1.4999999999999999E-2</v>
      </c>
      <c r="AN466" s="186">
        <f t="shared" si="372"/>
        <v>1.4999999999999999E-2</v>
      </c>
      <c r="AO466" s="186">
        <f t="shared" si="372"/>
        <v>1.4999999999999999E-2</v>
      </c>
      <c r="AP466" s="186">
        <f t="shared" si="372"/>
        <v>1.4999999999999999E-2</v>
      </c>
      <c r="AQ466" s="186">
        <f t="shared" si="372"/>
        <v>1.4999999999999999E-2</v>
      </c>
      <c r="AR466" s="186">
        <f t="shared" si="372"/>
        <v>1.4999999999999999E-2</v>
      </c>
      <c r="AS466" s="186">
        <f t="shared" si="372"/>
        <v>1.4999999999999999E-2</v>
      </c>
      <c r="AT466" s="186">
        <f t="shared" si="372"/>
        <v>1.4999999999999999E-2</v>
      </c>
      <c r="AU466" s="186">
        <f t="shared" si="372"/>
        <v>1.4999999999999999E-2</v>
      </c>
      <c r="AV466" s="186">
        <f t="shared" si="372"/>
        <v>1.4999999999999999E-2</v>
      </c>
      <c r="AW466" s="186">
        <f t="shared" si="372"/>
        <v>1.4999999999999999E-2</v>
      </c>
      <c r="AX466" s="186">
        <f t="shared" si="372"/>
        <v>1.4999999999999999E-2</v>
      </c>
      <c r="AY466" s="186">
        <f t="shared" si="372"/>
        <v>1.29E-2</v>
      </c>
      <c r="AZ466" s="186">
        <f t="shared" si="372"/>
        <v>1.29E-2</v>
      </c>
      <c r="BA466" s="186">
        <f t="shared" si="372"/>
        <v>1.29E-2</v>
      </c>
      <c r="BB466" s="186">
        <f t="shared" si="372"/>
        <v>1.29E-2</v>
      </c>
      <c r="BC466" s="186">
        <f t="shared" si="372"/>
        <v>1.29E-2</v>
      </c>
      <c r="BD466" s="186">
        <f t="shared" si="372"/>
        <v>1.29E-2</v>
      </c>
      <c r="BE466" s="186">
        <f t="shared" si="372"/>
        <v>1.29E-2</v>
      </c>
      <c r="BF466" s="186">
        <f t="shared" si="372"/>
        <v>1.29E-2</v>
      </c>
      <c r="BG466" s="186">
        <f t="shared" si="372"/>
        <v>1.29E-2</v>
      </c>
      <c r="BH466" s="186">
        <f t="shared" si="372"/>
        <v>1.29E-2</v>
      </c>
      <c r="BI466" s="186">
        <f t="shared" si="372"/>
        <v>1.29E-2</v>
      </c>
      <c r="BJ466" s="186">
        <f t="shared" si="372"/>
        <v>1.29E-2</v>
      </c>
      <c r="BK466" s="186">
        <f t="shared" si="372"/>
        <v>1.29E-2</v>
      </c>
      <c r="BL466" s="186">
        <f t="shared" si="372"/>
        <v>1.29E-2</v>
      </c>
      <c r="BM466" s="186">
        <f t="shared" si="372"/>
        <v>1.29E-2</v>
      </c>
      <c r="BN466" s="186">
        <f t="shared" si="372"/>
        <v>1.29E-2</v>
      </c>
      <c r="BO466" s="186">
        <f t="shared" si="372"/>
        <v>1.29E-2</v>
      </c>
      <c r="BP466" s="186">
        <f t="shared" ref="BP466:CP466" si="373">Discount_period_1_mask*Discount_rate_1+Discount_period_2_mask*Discount_rate_2+Discount_period_3_mask*Discount_rate_3</f>
        <v>1.29E-2</v>
      </c>
      <c r="BQ466" s="186">
        <f t="shared" si="373"/>
        <v>1.29E-2</v>
      </c>
      <c r="BR466" s="186">
        <f t="shared" si="373"/>
        <v>1.29E-2</v>
      </c>
      <c r="BS466" s="186">
        <f t="shared" si="373"/>
        <v>1.29E-2</v>
      </c>
      <c r="BT466" s="186">
        <f t="shared" si="373"/>
        <v>1.29E-2</v>
      </c>
      <c r="BU466" s="186">
        <f t="shared" si="373"/>
        <v>1.29E-2</v>
      </c>
      <c r="BV466" s="186">
        <f t="shared" si="373"/>
        <v>1.29E-2</v>
      </c>
      <c r="BW466" s="186">
        <f t="shared" si="373"/>
        <v>1.29E-2</v>
      </c>
      <c r="BX466" s="186">
        <f t="shared" si="373"/>
        <v>1.29E-2</v>
      </c>
      <c r="BY466" s="186">
        <f t="shared" si="373"/>
        <v>1.29E-2</v>
      </c>
      <c r="BZ466" s="186">
        <f t="shared" si="373"/>
        <v>1.29E-2</v>
      </c>
      <c r="CA466" s="186">
        <f t="shared" si="373"/>
        <v>1.29E-2</v>
      </c>
      <c r="CB466" s="186">
        <f t="shared" si="373"/>
        <v>1.29E-2</v>
      </c>
      <c r="CC466" s="186">
        <f t="shared" si="373"/>
        <v>1.29E-2</v>
      </c>
      <c r="CD466" s="186">
        <f t="shared" si="373"/>
        <v>1.29E-2</v>
      </c>
      <c r="CE466" s="186">
        <f t="shared" si="373"/>
        <v>1.29E-2</v>
      </c>
      <c r="CF466" s="186">
        <f t="shared" si="373"/>
        <v>1.29E-2</v>
      </c>
      <c r="CG466" s="186">
        <f t="shared" si="373"/>
        <v>1.29E-2</v>
      </c>
      <c r="CH466" s="186">
        <f t="shared" si="373"/>
        <v>1.29E-2</v>
      </c>
      <c r="CI466" s="186">
        <f t="shared" si="373"/>
        <v>1.29E-2</v>
      </c>
      <c r="CJ466" s="186">
        <f t="shared" si="373"/>
        <v>1.29E-2</v>
      </c>
      <c r="CK466" s="186">
        <f t="shared" si="373"/>
        <v>1.29E-2</v>
      </c>
      <c r="CL466" s="186">
        <f t="shared" si="373"/>
        <v>1.29E-2</v>
      </c>
      <c r="CM466" s="186">
        <f t="shared" si="373"/>
        <v>1.29E-2</v>
      </c>
      <c r="CN466" s="186">
        <f t="shared" si="373"/>
        <v>1.29E-2</v>
      </c>
      <c r="CO466" s="186">
        <f t="shared" si="373"/>
        <v>1.29E-2</v>
      </c>
      <c r="CP466" s="186">
        <f t="shared" si="373"/>
        <v>1.29E-2</v>
      </c>
      <c r="CQ466" s="79" t="s">
        <v>16735</v>
      </c>
    </row>
    <row r="467" spans="1:95" ht="14.5" outlineLevel="1" x14ac:dyDescent="0.35">
      <c r="A467" s="158"/>
      <c r="B467" s="158" t="s">
        <v>16736</v>
      </c>
      <c r="C467" s="158">
        <v>1</v>
      </c>
      <c r="D467" s="181">
        <f>C467*(1+Discount_rate_profile)</f>
        <v>1</v>
      </c>
      <c r="E467" s="181">
        <f t="shared" ref="E467:BP467" si="374">D467*(1+Discount_rate_profile)</f>
        <v>1</v>
      </c>
      <c r="F467" s="181">
        <f t="shared" si="374"/>
        <v>1</v>
      </c>
      <c r="G467" s="181">
        <f t="shared" si="374"/>
        <v>1</v>
      </c>
      <c r="H467" s="181">
        <f t="shared" si="374"/>
        <v>1</v>
      </c>
      <c r="I467" s="181">
        <f t="shared" si="374"/>
        <v>1</v>
      </c>
      <c r="J467" s="181">
        <f t="shared" si="374"/>
        <v>1</v>
      </c>
      <c r="K467" s="181">
        <f t="shared" si="374"/>
        <v>1</v>
      </c>
      <c r="L467" s="181">
        <f t="shared" si="374"/>
        <v>1</v>
      </c>
      <c r="M467" s="181">
        <f t="shared" si="374"/>
        <v>1</v>
      </c>
      <c r="N467" s="181">
        <f t="shared" si="374"/>
        <v>1</v>
      </c>
      <c r="O467" s="181">
        <f t="shared" si="374"/>
        <v>1</v>
      </c>
      <c r="P467" s="181">
        <f t="shared" si="374"/>
        <v>1</v>
      </c>
      <c r="Q467" s="181">
        <f t="shared" si="374"/>
        <v>1</v>
      </c>
      <c r="R467" s="181">
        <f t="shared" si="374"/>
        <v>1.0349999999999999</v>
      </c>
      <c r="S467" s="181">
        <f t="shared" si="374"/>
        <v>1.0712249999999999</v>
      </c>
      <c r="T467" s="181">
        <f t="shared" si="374"/>
        <v>1.1087178749999997</v>
      </c>
      <c r="U467" s="181">
        <f t="shared" si="374"/>
        <v>1.1253486431249997</v>
      </c>
      <c r="V467" s="181">
        <f t="shared" si="374"/>
        <v>1.1422288727718746</v>
      </c>
      <c r="W467" s="181">
        <f t="shared" si="374"/>
        <v>1.1593623058634526</v>
      </c>
      <c r="X467" s="181">
        <f t="shared" si="374"/>
        <v>1.1767527404514042</v>
      </c>
      <c r="Y467" s="181">
        <f t="shared" si="374"/>
        <v>1.1944040315581752</v>
      </c>
      <c r="Z467" s="181">
        <f t="shared" si="374"/>
        <v>1.2123200920315478</v>
      </c>
      <c r="AA467" s="181">
        <f t="shared" si="374"/>
        <v>1.2305048934120209</v>
      </c>
      <c r="AB467" s="181">
        <f t="shared" si="374"/>
        <v>1.2489624668132011</v>
      </c>
      <c r="AC467" s="181">
        <f t="shared" si="374"/>
        <v>1.2676969038153989</v>
      </c>
      <c r="AD467" s="181">
        <f t="shared" si="374"/>
        <v>1.2867123573726298</v>
      </c>
      <c r="AE467" s="181">
        <f t="shared" si="374"/>
        <v>1.3060130427332191</v>
      </c>
      <c r="AF467" s="181">
        <f t="shared" si="374"/>
        <v>1.3256032383742171</v>
      </c>
      <c r="AG467" s="181">
        <f t="shared" si="374"/>
        <v>1.3454872869498302</v>
      </c>
      <c r="AH467" s="181">
        <f t="shared" si="374"/>
        <v>1.3656695962540775</v>
      </c>
      <c r="AI467" s="181">
        <f t="shared" si="374"/>
        <v>1.3861546401978886</v>
      </c>
      <c r="AJ467" s="181">
        <f t="shared" si="374"/>
        <v>1.4069469598008568</v>
      </c>
      <c r="AK467" s="181">
        <f t="shared" si="374"/>
        <v>1.4280511641978695</v>
      </c>
      <c r="AL467" s="181">
        <f t="shared" si="374"/>
        <v>1.4494719316608373</v>
      </c>
      <c r="AM467" s="181">
        <f t="shared" si="374"/>
        <v>1.4712140106357496</v>
      </c>
      <c r="AN467" s="181">
        <f t="shared" si="374"/>
        <v>1.4932822207952858</v>
      </c>
      <c r="AO467" s="181">
        <f t="shared" si="374"/>
        <v>1.515681454107215</v>
      </c>
      <c r="AP467" s="181">
        <f t="shared" si="374"/>
        <v>1.5384166759188231</v>
      </c>
      <c r="AQ467" s="181">
        <f t="shared" si="374"/>
        <v>1.5614929260576054</v>
      </c>
      <c r="AR467" s="181">
        <f t="shared" si="374"/>
        <v>1.5849153199484693</v>
      </c>
      <c r="AS467" s="181">
        <f t="shared" si="374"/>
        <v>1.6086890497476962</v>
      </c>
      <c r="AT467" s="181">
        <f t="shared" si="374"/>
        <v>1.6328193854939115</v>
      </c>
      <c r="AU467" s="181">
        <f t="shared" si="374"/>
        <v>1.65731167627632</v>
      </c>
      <c r="AV467" s="181">
        <f t="shared" si="374"/>
        <v>1.6821713514204646</v>
      </c>
      <c r="AW467" s="181">
        <f t="shared" si="374"/>
        <v>1.7074039216917714</v>
      </c>
      <c r="AX467" s="181">
        <f t="shared" si="374"/>
        <v>1.7330149805171478</v>
      </c>
      <c r="AY467" s="181">
        <f t="shared" si="374"/>
        <v>1.7553708737658189</v>
      </c>
      <c r="AZ467" s="181">
        <f t="shared" si="374"/>
        <v>1.7780151580373977</v>
      </c>
      <c r="BA467" s="181">
        <f t="shared" si="374"/>
        <v>1.8009515535760801</v>
      </c>
      <c r="BB467" s="181">
        <f t="shared" si="374"/>
        <v>1.8241838286172114</v>
      </c>
      <c r="BC467" s="181">
        <f t="shared" si="374"/>
        <v>1.8477158000063734</v>
      </c>
      <c r="BD467" s="181">
        <f t="shared" si="374"/>
        <v>1.8715513338264553</v>
      </c>
      <c r="BE467" s="181">
        <f t="shared" si="374"/>
        <v>1.8956943460328164</v>
      </c>
      <c r="BF467" s="181">
        <f t="shared" si="374"/>
        <v>1.9201488030966396</v>
      </c>
      <c r="BG467" s="181">
        <f t="shared" si="374"/>
        <v>1.9449187226565861</v>
      </c>
      <c r="BH467" s="181">
        <f t="shared" si="374"/>
        <v>1.9700081741788558</v>
      </c>
      <c r="BI467" s="181">
        <f t="shared" si="374"/>
        <v>1.9954212796257629</v>
      </c>
      <c r="BJ467" s="181">
        <f t="shared" si="374"/>
        <v>2.0211622141329348</v>
      </c>
      <c r="BK467" s="181">
        <f t="shared" si="374"/>
        <v>2.0472352066952495</v>
      </c>
      <c r="BL467" s="181">
        <f t="shared" si="374"/>
        <v>2.073644540861618</v>
      </c>
      <c r="BM467" s="181">
        <f t="shared" si="374"/>
        <v>2.1003945554387329</v>
      </c>
      <c r="BN467" s="181">
        <f t="shared" si="374"/>
        <v>2.1274896452038923</v>
      </c>
      <c r="BO467" s="181">
        <f t="shared" si="374"/>
        <v>2.1549342616270222</v>
      </c>
      <c r="BP467" s="181">
        <f t="shared" si="374"/>
        <v>2.1827329136020106</v>
      </c>
      <c r="BQ467" s="181">
        <f t="shared" ref="BQ467:CP467" si="375">BP467*(1+Discount_rate_profile)</f>
        <v>2.2108901681874764</v>
      </c>
      <c r="BR467" s="181">
        <f t="shared" si="375"/>
        <v>2.2394106513570948</v>
      </c>
      <c r="BS467" s="181">
        <f t="shared" si="375"/>
        <v>2.2682990487596011</v>
      </c>
      <c r="BT467" s="181">
        <f t="shared" si="375"/>
        <v>2.2975601064885995</v>
      </c>
      <c r="BU467" s="181">
        <f t="shared" si="375"/>
        <v>2.3271986318623021</v>
      </c>
      <c r="BV467" s="181">
        <f t="shared" si="375"/>
        <v>2.3572194942133256</v>
      </c>
      <c r="BW467" s="181">
        <f t="shared" si="375"/>
        <v>2.387627625688677</v>
      </c>
      <c r="BX467" s="181">
        <f t="shared" si="375"/>
        <v>2.4184280220600609</v>
      </c>
      <c r="BY467" s="181">
        <f t="shared" si="375"/>
        <v>2.4496257435446354</v>
      </c>
      <c r="BZ467" s="181">
        <f t="shared" si="375"/>
        <v>2.4812259156363607</v>
      </c>
      <c r="CA467" s="181">
        <f t="shared" si="375"/>
        <v>2.5132337299480696</v>
      </c>
      <c r="CB467" s="181">
        <f t="shared" si="375"/>
        <v>2.5456544450643994</v>
      </c>
      <c r="CC467" s="181">
        <f t="shared" si="375"/>
        <v>2.5784933874057301</v>
      </c>
      <c r="CD467" s="181">
        <f t="shared" si="375"/>
        <v>2.6117559521032638</v>
      </c>
      <c r="CE467" s="181">
        <f t="shared" si="375"/>
        <v>2.6454476038853958</v>
      </c>
      <c r="CF467" s="181">
        <f t="shared" si="375"/>
        <v>2.6795738779755172</v>
      </c>
      <c r="CG467" s="181">
        <f t="shared" si="375"/>
        <v>2.7141403810014011</v>
      </c>
      <c r="CH467" s="181">
        <f t="shared" si="375"/>
        <v>2.7491527919163188</v>
      </c>
      <c r="CI467" s="181">
        <f t="shared" si="375"/>
        <v>2.7846168629320389</v>
      </c>
      <c r="CJ467" s="181">
        <f t="shared" si="375"/>
        <v>2.8205384204638619</v>
      </c>
      <c r="CK467" s="181">
        <f t="shared" si="375"/>
        <v>2.8569233660878455</v>
      </c>
      <c r="CL467" s="181">
        <f t="shared" si="375"/>
        <v>2.8937776775103785</v>
      </c>
      <c r="CM467" s="181">
        <f t="shared" si="375"/>
        <v>2.9311074095502621</v>
      </c>
      <c r="CN467" s="181">
        <f t="shared" si="375"/>
        <v>2.9689186951334601</v>
      </c>
      <c r="CO467" s="181">
        <f t="shared" si="375"/>
        <v>3.0072177463006815</v>
      </c>
      <c r="CP467" s="181">
        <f t="shared" si="375"/>
        <v>3.0460108552279599</v>
      </c>
      <c r="CQ467" s="79" t="s">
        <v>16737</v>
      </c>
    </row>
    <row r="468" spans="1:95" ht="14" outlineLevel="1" x14ac:dyDescent="0.3">
      <c r="A468" s="158"/>
      <c r="B468" s="158"/>
      <c r="C468" s="158"/>
      <c r="D468" s="158"/>
      <c r="E468" s="158"/>
      <c r="F468" s="158"/>
      <c r="G468" s="158"/>
      <c r="H468" s="158"/>
      <c r="I468" s="158"/>
      <c r="J468" s="158"/>
      <c r="K468" s="158"/>
      <c r="L468" s="158"/>
      <c r="M468" s="158"/>
      <c r="N468" s="158"/>
      <c r="O468" s="158"/>
      <c r="P468" s="158"/>
      <c r="Q468" s="158"/>
      <c r="R468" s="158"/>
      <c r="S468" s="158"/>
      <c r="T468" s="158"/>
      <c r="U468" s="158"/>
      <c r="V468" s="158"/>
      <c r="W468" s="158"/>
      <c r="X468" s="158"/>
      <c r="Y468" s="158"/>
      <c r="Z468" s="158"/>
      <c r="AA468" s="158"/>
      <c r="AB468" s="158"/>
      <c r="AC468" s="158"/>
      <c r="AD468" s="158"/>
      <c r="AE468" s="158"/>
      <c r="AF468" s="158"/>
      <c r="AG468" s="158"/>
      <c r="AH468" s="158"/>
      <c r="AI468" s="158"/>
      <c r="AJ468" s="158"/>
      <c r="AK468" s="158"/>
      <c r="AL468" s="158"/>
      <c r="AM468" s="158"/>
      <c r="AN468" s="158"/>
      <c r="AO468" s="158"/>
      <c r="AP468" s="158"/>
      <c r="AQ468" s="158"/>
      <c r="AR468" s="158"/>
      <c r="AS468" s="158"/>
      <c r="AT468" s="158"/>
      <c r="AU468" s="158"/>
      <c r="AV468" s="158"/>
      <c r="AW468" s="158"/>
      <c r="AX468" s="158"/>
      <c r="AY468" s="158"/>
      <c r="AZ468" s="158"/>
      <c r="BA468" s="158"/>
      <c r="BB468" s="158"/>
      <c r="BC468" s="158"/>
      <c r="BD468" s="158"/>
      <c r="BE468" s="158"/>
      <c r="BF468" s="158"/>
      <c r="BG468" s="158"/>
      <c r="BH468" s="158"/>
      <c r="BI468" s="158"/>
      <c r="BJ468" s="158"/>
      <c r="BK468" s="158"/>
      <c r="BL468" s="158"/>
      <c r="BM468" s="158"/>
      <c r="BN468" s="158"/>
      <c r="BO468" s="158"/>
      <c r="BP468" s="158"/>
      <c r="BQ468" s="158"/>
      <c r="BR468" s="158"/>
      <c r="BS468" s="158"/>
      <c r="BT468" s="158"/>
      <c r="BU468" s="158"/>
      <c r="BV468" s="158"/>
      <c r="BW468" s="158"/>
      <c r="BX468" s="158"/>
      <c r="BY468" s="158"/>
      <c r="BZ468" s="158"/>
      <c r="CA468" s="158"/>
      <c r="CB468" s="158"/>
      <c r="CC468" s="158"/>
      <c r="CD468" s="158"/>
      <c r="CE468" s="158"/>
      <c r="CF468" s="158"/>
      <c r="CG468" s="158"/>
      <c r="CH468" s="158"/>
      <c r="CI468" s="158"/>
      <c r="CJ468" s="158"/>
      <c r="CK468" s="158"/>
      <c r="CL468" s="158"/>
      <c r="CM468" s="158"/>
      <c r="CN468" s="158"/>
      <c r="CO468" s="158"/>
      <c r="CP468" s="158"/>
      <c r="CQ468" s="158"/>
    </row>
    <row r="469" spans="1:95" ht="14" outlineLevel="1" x14ac:dyDescent="0.3">
      <c r="A469" s="158"/>
      <c r="B469" s="158"/>
      <c r="C469" s="158"/>
      <c r="D469" s="158"/>
      <c r="E469" s="158"/>
      <c r="F469" s="158"/>
      <c r="G469" s="158"/>
      <c r="H469" s="158"/>
      <c r="I469" s="158"/>
      <c r="J469" s="158"/>
      <c r="K469" s="158"/>
      <c r="L469" s="158"/>
      <c r="M469" s="158"/>
      <c r="N469" s="158"/>
      <c r="O469" s="158"/>
      <c r="P469" s="158"/>
      <c r="Q469" s="158"/>
      <c r="R469" s="158"/>
      <c r="S469" s="158"/>
      <c r="T469" s="158"/>
      <c r="U469" s="158"/>
      <c r="V469" s="158"/>
      <c r="W469" s="158"/>
      <c r="X469" s="158"/>
      <c r="Y469" s="158"/>
      <c r="Z469" s="158"/>
      <c r="AA469" s="158"/>
      <c r="AB469" s="158"/>
      <c r="AC469" s="158"/>
      <c r="AD469" s="158"/>
      <c r="AE469" s="158"/>
      <c r="AF469" s="158"/>
      <c r="AG469" s="158"/>
      <c r="AH469" s="158"/>
      <c r="AI469" s="158"/>
      <c r="AJ469" s="158"/>
      <c r="AK469" s="158"/>
      <c r="AL469" s="158"/>
      <c r="AM469" s="158"/>
      <c r="AN469" s="158"/>
      <c r="AO469" s="158"/>
      <c r="AP469" s="158"/>
      <c r="AQ469" s="158"/>
      <c r="AR469" s="158"/>
      <c r="AS469" s="158"/>
      <c r="AT469" s="158"/>
      <c r="AU469" s="158"/>
      <c r="AV469" s="158"/>
      <c r="AW469" s="158"/>
      <c r="AX469" s="158"/>
      <c r="AY469" s="158"/>
      <c r="AZ469" s="158"/>
      <c r="BA469" s="158"/>
      <c r="BB469" s="158"/>
      <c r="BC469" s="158"/>
      <c r="BD469" s="158"/>
      <c r="BE469" s="158"/>
      <c r="BF469" s="158"/>
      <c r="BG469" s="158"/>
      <c r="BH469" s="158"/>
      <c r="BI469" s="158"/>
      <c r="BJ469" s="158"/>
      <c r="BK469" s="158"/>
      <c r="BL469" s="158"/>
      <c r="BM469" s="158"/>
      <c r="BN469" s="158"/>
      <c r="BO469" s="158"/>
      <c r="BP469" s="158"/>
      <c r="BQ469" s="158"/>
      <c r="BR469" s="158"/>
      <c r="BS469" s="158"/>
      <c r="BT469" s="158"/>
      <c r="BU469" s="158"/>
      <c r="BV469" s="158"/>
      <c r="BW469" s="158"/>
      <c r="BX469" s="158"/>
      <c r="BY469" s="158"/>
      <c r="BZ469" s="158"/>
      <c r="CA469" s="158"/>
      <c r="CB469" s="158"/>
      <c r="CC469" s="158"/>
      <c r="CD469" s="158"/>
      <c r="CE469" s="158"/>
      <c r="CF469" s="158"/>
      <c r="CG469" s="158"/>
      <c r="CH469" s="158"/>
      <c r="CI469" s="158"/>
      <c r="CJ469" s="158"/>
      <c r="CK469" s="158"/>
      <c r="CL469" s="158"/>
      <c r="CM469" s="158"/>
      <c r="CN469" s="158"/>
      <c r="CO469" s="158"/>
      <c r="CP469" s="158"/>
      <c r="CQ469" s="158"/>
    </row>
    <row r="470" spans="1:95" ht="31" outlineLevel="1" x14ac:dyDescent="0.35">
      <c r="A470" s="82"/>
      <c r="B470" s="116" t="s">
        <v>16738</v>
      </c>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c r="AJ470" s="82"/>
      <c r="AK470" s="82"/>
      <c r="AL470" s="82"/>
      <c r="AM470" s="82"/>
      <c r="AN470" s="82"/>
      <c r="AO470" s="82"/>
      <c r="AP470" s="82"/>
      <c r="AQ470" s="82"/>
      <c r="AR470" s="82"/>
      <c r="AS470" s="82"/>
      <c r="AT470" s="82"/>
      <c r="AU470" s="82"/>
      <c r="AV470" s="82"/>
      <c r="AW470" s="82"/>
      <c r="AX470" s="82"/>
      <c r="AY470" s="82"/>
      <c r="AZ470" s="82"/>
      <c r="BA470" s="82"/>
      <c r="BB470" s="82"/>
      <c r="BC470" s="82"/>
      <c r="BD470" s="82"/>
      <c r="BE470" s="82"/>
      <c r="BF470" s="82"/>
      <c r="BG470" s="82"/>
      <c r="BH470" s="82"/>
      <c r="BI470" s="82"/>
      <c r="BJ470" s="82"/>
      <c r="BK470" s="82"/>
      <c r="BL470" s="82"/>
      <c r="BM470" s="82"/>
      <c r="BN470" s="82"/>
      <c r="BO470" s="82"/>
      <c r="BP470" s="82"/>
      <c r="BQ470" s="82"/>
      <c r="BR470" s="82"/>
      <c r="BS470" s="82"/>
      <c r="BT470" s="82"/>
      <c r="BU470" s="82"/>
      <c r="BV470" s="82"/>
      <c r="BW470" s="82"/>
      <c r="BX470" s="82"/>
      <c r="BY470" s="82"/>
      <c r="BZ470" s="82"/>
      <c r="CA470" s="82"/>
      <c r="CB470" s="82"/>
      <c r="CC470" s="82"/>
      <c r="CD470" s="82"/>
      <c r="CE470" s="82"/>
      <c r="CF470" s="82"/>
      <c r="CG470" s="82"/>
      <c r="CH470" s="82"/>
      <c r="CI470" s="82"/>
      <c r="CJ470" s="82"/>
      <c r="CK470" s="82"/>
      <c r="CL470" s="82"/>
      <c r="CM470" s="82"/>
      <c r="CN470" s="82"/>
      <c r="CO470" s="82"/>
      <c r="CP470" s="82"/>
      <c r="CQ470" s="82"/>
    </row>
    <row r="471" spans="1:95" ht="14.5" outlineLevel="1" x14ac:dyDescent="0.35">
      <c r="A471" s="158"/>
      <c r="B471" s="79" t="s">
        <v>16671</v>
      </c>
      <c r="C471" s="158"/>
      <c r="D471" s="158"/>
      <c r="E471" s="158"/>
      <c r="F471" s="158"/>
      <c r="G471" s="158"/>
      <c r="H471" s="158"/>
      <c r="I471" s="158"/>
      <c r="J471" s="158"/>
      <c r="K471" s="158"/>
      <c r="L471" s="158"/>
      <c r="M471" s="158"/>
      <c r="N471" s="158"/>
      <c r="O471" s="158"/>
      <c r="P471" s="158"/>
      <c r="Q471" s="158"/>
      <c r="R471" s="158"/>
      <c r="S471" s="158"/>
      <c r="T471" s="158"/>
      <c r="U471" s="158"/>
      <c r="V471" s="158"/>
      <c r="W471" s="158"/>
      <c r="X471" s="158"/>
      <c r="Y471" s="158"/>
      <c r="Z471" s="158"/>
      <c r="AA471" s="158"/>
      <c r="AB471" s="158"/>
      <c r="AC471" s="158"/>
      <c r="AD471" s="158"/>
      <c r="AE471" s="158"/>
      <c r="AF471" s="158"/>
      <c r="AG471" s="158"/>
      <c r="AH471" s="158"/>
      <c r="AI471" s="158"/>
      <c r="AJ471" s="158"/>
      <c r="AK471" s="158"/>
      <c r="AL471" s="158"/>
      <c r="AM471" s="158"/>
      <c r="AN471" s="158"/>
      <c r="AO471" s="158"/>
      <c r="AP471" s="158"/>
      <c r="AQ471" s="158"/>
      <c r="AR471" s="158"/>
      <c r="AS471" s="158"/>
      <c r="AT471" s="158"/>
      <c r="AU471" s="158"/>
      <c r="AV471" s="158"/>
      <c r="AW471" s="158"/>
      <c r="AX471" s="158"/>
      <c r="AY471" s="158"/>
      <c r="AZ471" s="158"/>
      <c r="BA471" s="158"/>
      <c r="BB471" s="158"/>
      <c r="BC471" s="158"/>
      <c r="BD471" s="158"/>
      <c r="BE471" s="158"/>
      <c r="BF471" s="158"/>
      <c r="BG471" s="158"/>
      <c r="BH471" s="158"/>
      <c r="BI471" s="158"/>
      <c r="BJ471" s="158"/>
      <c r="BK471" s="158"/>
      <c r="BL471" s="158"/>
      <c r="BM471" s="158"/>
      <c r="BN471" s="158"/>
      <c r="BO471" s="158"/>
      <c r="BP471" s="158"/>
      <c r="BQ471" s="158"/>
      <c r="BR471" s="158"/>
      <c r="BS471" s="158"/>
      <c r="BT471" s="158"/>
      <c r="BU471" s="158"/>
      <c r="BV471" s="158"/>
      <c r="BW471" s="158"/>
      <c r="BX471" s="158"/>
      <c r="BY471" s="158"/>
      <c r="BZ471" s="158"/>
      <c r="CA471" s="158"/>
      <c r="CB471" s="158"/>
      <c r="CC471" s="158"/>
      <c r="CD471" s="158"/>
      <c r="CE471" s="158"/>
      <c r="CF471" s="158"/>
      <c r="CG471" s="158"/>
      <c r="CH471" s="158"/>
      <c r="CI471" s="158"/>
      <c r="CJ471" s="158"/>
      <c r="CK471" s="158"/>
      <c r="CL471" s="158"/>
      <c r="CM471" s="158"/>
      <c r="CN471" s="158"/>
      <c r="CO471" s="158"/>
      <c r="CP471" s="158"/>
      <c r="CQ471" s="158"/>
    </row>
    <row r="472" spans="1:95" ht="15" customHeight="1" outlineLevel="1" x14ac:dyDescent="0.35">
      <c r="A472" s="158"/>
      <c r="B472" s="158" t="s">
        <v>16672</v>
      </c>
      <c r="C472" s="158"/>
      <c r="D472" s="187">
        <f t="shared" ref="D472:AI472" si="376">NO2_and_NOx_concentrations_TOTAL_benefits_low/Discount_factor</f>
        <v>0</v>
      </c>
      <c r="E472" s="187">
        <f t="shared" si="376"/>
        <v>0</v>
      </c>
      <c r="F472" s="187">
        <f t="shared" si="376"/>
        <v>0</v>
      </c>
      <c r="G472" s="187">
        <f t="shared" si="376"/>
        <v>0</v>
      </c>
      <c r="H472" s="187">
        <f t="shared" si="376"/>
        <v>0</v>
      </c>
      <c r="I472" s="187">
        <f t="shared" si="376"/>
        <v>0</v>
      </c>
      <c r="J472" s="187">
        <f t="shared" si="376"/>
        <v>0</v>
      </c>
      <c r="K472" s="187">
        <f t="shared" si="376"/>
        <v>0</v>
      </c>
      <c r="L472" s="187">
        <f t="shared" si="376"/>
        <v>0</v>
      </c>
      <c r="M472" s="187">
        <f t="shared" si="376"/>
        <v>0</v>
      </c>
      <c r="N472" s="187">
        <f t="shared" si="376"/>
        <v>0</v>
      </c>
      <c r="O472" s="187">
        <f t="shared" si="376"/>
        <v>0</v>
      </c>
      <c r="P472" s="187">
        <f t="shared" si="376"/>
        <v>0</v>
      </c>
      <c r="Q472" s="187">
        <f t="shared" si="376"/>
        <v>0</v>
      </c>
      <c r="R472" s="187">
        <f t="shared" si="376"/>
        <v>0</v>
      </c>
      <c r="S472" s="187">
        <f t="shared" si="376"/>
        <v>0</v>
      </c>
      <c r="T472" s="187">
        <f t="shared" si="376"/>
        <v>0</v>
      </c>
      <c r="U472" s="187">
        <f t="shared" si="376"/>
        <v>0</v>
      </c>
      <c r="V472" s="187">
        <f t="shared" si="376"/>
        <v>0</v>
      </c>
      <c r="W472" s="187">
        <f t="shared" si="376"/>
        <v>0</v>
      </c>
      <c r="X472" s="187">
        <f t="shared" si="376"/>
        <v>0</v>
      </c>
      <c r="Y472" s="187">
        <f t="shared" si="376"/>
        <v>0</v>
      </c>
      <c r="Z472" s="187">
        <f t="shared" si="376"/>
        <v>0</v>
      </c>
      <c r="AA472" s="187">
        <f t="shared" si="376"/>
        <v>0</v>
      </c>
      <c r="AB472" s="187">
        <f t="shared" si="376"/>
        <v>0</v>
      </c>
      <c r="AC472" s="187">
        <f t="shared" si="376"/>
        <v>0</v>
      </c>
      <c r="AD472" s="187">
        <f t="shared" si="376"/>
        <v>0</v>
      </c>
      <c r="AE472" s="187">
        <f t="shared" si="376"/>
        <v>0</v>
      </c>
      <c r="AF472" s="187">
        <f t="shared" si="376"/>
        <v>0</v>
      </c>
      <c r="AG472" s="187">
        <f t="shared" si="376"/>
        <v>0</v>
      </c>
      <c r="AH472" s="187">
        <f t="shared" si="376"/>
        <v>0</v>
      </c>
      <c r="AI472" s="187">
        <f t="shared" si="376"/>
        <v>0</v>
      </c>
      <c r="AJ472" s="187">
        <f t="shared" ref="AJ472:BO472" si="377">NO2_and_NOx_concentrations_TOTAL_benefits_low/Discount_factor</f>
        <v>0</v>
      </c>
      <c r="AK472" s="187">
        <f t="shared" si="377"/>
        <v>0</v>
      </c>
      <c r="AL472" s="187">
        <f t="shared" si="377"/>
        <v>0</v>
      </c>
      <c r="AM472" s="187">
        <f t="shared" si="377"/>
        <v>0</v>
      </c>
      <c r="AN472" s="187">
        <f t="shared" si="377"/>
        <v>0</v>
      </c>
      <c r="AO472" s="187">
        <f t="shared" si="377"/>
        <v>0</v>
      </c>
      <c r="AP472" s="187">
        <f t="shared" si="377"/>
        <v>0</v>
      </c>
      <c r="AQ472" s="187">
        <f t="shared" si="377"/>
        <v>0</v>
      </c>
      <c r="AR472" s="187">
        <f t="shared" si="377"/>
        <v>0</v>
      </c>
      <c r="AS472" s="187">
        <f t="shared" si="377"/>
        <v>0</v>
      </c>
      <c r="AT472" s="187">
        <f t="shared" si="377"/>
        <v>0</v>
      </c>
      <c r="AU472" s="187">
        <f t="shared" si="377"/>
        <v>0</v>
      </c>
      <c r="AV472" s="187">
        <f t="shared" si="377"/>
        <v>0</v>
      </c>
      <c r="AW472" s="187">
        <f t="shared" si="377"/>
        <v>0</v>
      </c>
      <c r="AX472" s="187">
        <f t="shared" si="377"/>
        <v>0</v>
      </c>
      <c r="AY472" s="187">
        <f t="shared" si="377"/>
        <v>0</v>
      </c>
      <c r="AZ472" s="187">
        <f t="shared" si="377"/>
        <v>0</v>
      </c>
      <c r="BA472" s="187">
        <f t="shared" si="377"/>
        <v>0</v>
      </c>
      <c r="BB472" s="187">
        <f t="shared" si="377"/>
        <v>0</v>
      </c>
      <c r="BC472" s="187">
        <f t="shared" si="377"/>
        <v>0</v>
      </c>
      <c r="BD472" s="187">
        <f t="shared" si="377"/>
        <v>0</v>
      </c>
      <c r="BE472" s="187">
        <f t="shared" si="377"/>
        <v>0</v>
      </c>
      <c r="BF472" s="187">
        <f t="shared" si="377"/>
        <v>0</v>
      </c>
      <c r="BG472" s="187">
        <f t="shared" si="377"/>
        <v>0</v>
      </c>
      <c r="BH472" s="187">
        <f t="shared" si="377"/>
        <v>0</v>
      </c>
      <c r="BI472" s="187">
        <f t="shared" si="377"/>
        <v>0</v>
      </c>
      <c r="BJ472" s="187">
        <f t="shared" si="377"/>
        <v>0</v>
      </c>
      <c r="BK472" s="187">
        <f t="shared" si="377"/>
        <v>0</v>
      </c>
      <c r="BL472" s="187">
        <f t="shared" si="377"/>
        <v>0</v>
      </c>
      <c r="BM472" s="187">
        <f t="shared" si="377"/>
        <v>0</v>
      </c>
      <c r="BN472" s="187">
        <f t="shared" si="377"/>
        <v>0</v>
      </c>
      <c r="BO472" s="187">
        <f t="shared" si="377"/>
        <v>0</v>
      </c>
      <c r="BP472" s="187">
        <f t="shared" ref="BP472:CP472" si="378">NO2_and_NOx_concentrations_TOTAL_benefits_low/Discount_factor</f>
        <v>0</v>
      </c>
      <c r="BQ472" s="187">
        <f t="shared" si="378"/>
        <v>0</v>
      </c>
      <c r="BR472" s="187">
        <f t="shared" si="378"/>
        <v>0</v>
      </c>
      <c r="BS472" s="187">
        <f t="shared" si="378"/>
        <v>0</v>
      </c>
      <c r="BT472" s="187">
        <f t="shared" si="378"/>
        <v>0</v>
      </c>
      <c r="BU472" s="187">
        <f t="shared" si="378"/>
        <v>0</v>
      </c>
      <c r="BV472" s="187">
        <f t="shared" si="378"/>
        <v>0</v>
      </c>
      <c r="BW472" s="187">
        <f t="shared" si="378"/>
        <v>0</v>
      </c>
      <c r="BX472" s="187">
        <f t="shared" si="378"/>
        <v>0</v>
      </c>
      <c r="BY472" s="187">
        <f t="shared" si="378"/>
        <v>0</v>
      </c>
      <c r="BZ472" s="187">
        <f t="shared" si="378"/>
        <v>0</v>
      </c>
      <c r="CA472" s="187">
        <f t="shared" si="378"/>
        <v>0</v>
      </c>
      <c r="CB472" s="187">
        <f t="shared" si="378"/>
        <v>0</v>
      </c>
      <c r="CC472" s="187">
        <f t="shared" si="378"/>
        <v>0</v>
      </c>
      <c r="CD472" s="187">
        <f t="shared" si="378"/>
        <v>0</v>
      </c>
      <c r="CE472" s="187">
        <f t="shared" si="378"/>
        <v>0</v>
      </c>
      <c r="CF472" s="187">
        <f t="shared" si="378"/>
        <v>0</v>
      </c>
      <c r="CG472" s="187">
        <f t="shared" si="378"/>
        <v>0</v>
      </c>
      <c r="CH472" s="187">
        <f t="shared" si="378"/>
        <v>0</v>
      </c>
      <c r="CI472" s="187">
        <f t="shared" si="378"/>
        <v>0</v>
      </c>
      <c r="CJ472" s="187">
        <f t="shared" si="378"/>
        <v>0</v>
      </c>
      <c r="CK472" s="187">
        <f t="shared" si="378"/>
        <v>0</v>
      </c>
      <c r="CL472" s="187">
        <f t="shared" si="378"/>
        <v>0</v>
      </c>
      <c r="CM472" s="187">
        <f t="shared" si="378"/>
        <v>0</v>
      </c>
      <c r="CN472" s="187">
        <f t="shared" si="378"/>
        <v>0</v>
      </c>
      <c r="CO472" s="187">
        <f t="shared" si="378"/>
        <v>0</v>
      </c>
      <c r="CP472" s="187">
        <f t="shared" si="378"/>
        <v>0</v>
      </c>
      <c r="CQ472" s="79" t="s">
        <v>16739</v>
      </c>
    </row>
    <row r="473" spans="1:95" ht="15" customHeight="1" outlineLevel="1" x14ac:dyDescent="0.35">
      <c r="A473" s="158"/>
      <c r="B473" s="158" t="s">
        <v>16674</v>
      </c>
      <c r="C473" s="158"/>
      <c r="D473" s="187">
        <f t="shared" ref="D473:AI473" si="379">NO2_and_NOx_concentrations_TOTAL_benefits_central/Discount_factor</f>
        <v>0</v>
      </c>
      <c r="E473" s="187">
        <f t="shared" si="379"/>
        <v>0</v>
      </c>
      <c r="F473" s="187">
        <f t="shared" si="379"/>
        <v>0</v>
      </c>
      <c r="G473" s="187">
        <f t="shared" si="379"/>
        <v>0</v>
      </c>
      <c r="H473" s="187">
        <f t="shared" si="379"/>
        <v>0</v>
      </c>
      <c r="I473" s="187">
        <f t="shared" si="379"/>
        <v>0</v>
      </c>
      <c r="J473" s="187">
        <f t="shared" si="379"/>
        <v>0</v>
      </c>
      <c r="K473" s="187">
        <f t="shared" si="379"/>
        <v>0</v>
      </c>
      <c r="L473" s="187">
        <f t="shared" si="379"/>
        <v>0</v>
      </c>
      <c r="M473" s="187">
        <f t="shared" si="379"/>
        <v>0</v>
      </c>
      <c r="N473" s="187">
        <f t="shared" si="379"/>
        <v>0</v>
      </c>
      <c r="O473" s="187">
        <f>NO2_and_NOx_concentrations_TOTAL_benefits_central/Discount_factor</f>
        <v>0</v>
      </c>
      <c r="P473" s="187">
        <f t="shared" si="379"/>
        <v>0</v>
      </c>
      <c r="Q473" s="187">
        <f t="shared" si="379"/>
        <v>0</v>
      </c>
      <c r="R473" s="187">
        <f t="shared" si="379"/>
        <v>0</v>
      </c>
      <c r="S473" s="187">
        <f t="shared" si="379"/>
        <v>0</v>
      </c>
      <c r="T473" s="187">
        <f t="shared" si="379"/>
        <v>0</v>
      </c>
      <c r="U473" s="187">
        <f t="shared" si="379"/>
        <v>0</v>
      </c>
      <c r="V473" s="187">
        <f t="shared" si="379"/>
        <v>0</v>
      </c>
      <c r="W473" s="187">
        <f t="shared" si="379"/>
        <v>0</v>
      </c>
      <c r="X473" s="187">
        <f t="shared" si="379"/>
        <v>0</v>
      </c>
      <c r="Y473" s="187">
        <f t="shared" si="379"/>
        <v>0</v>
      </c>
      <c r="Z473" s="187">
        <f t="shared" si="379"/>
        <v>0</v>
      </c>
      <c r="AA473" s="187">
        <f t="shared" si="379"/>
        <v>0</v>
      </c>
      <c r="AB473" s="187">
        <f t="shared" si="379"/>
        <v>0</v>
      </c>
      <c r="AC473" s="187">
        <f t="shared" si="379"/>
        <v>0</v>
      </c>
      <c r="AD473" s="187">
        <f t="shared" si="379"/>
        <v>0</v>
      </c>
      <c r="AE473" s="187">
        <f t="shared" si="379"/>
        <v>0</v>
      </c>
      <c r="AF473" s="187">
        <f t="shared" si="379"/>
        <v>0</v>
      </c>
      <c r="AG473" s="187">
        <f t="shared" si="379"/>
        <v>0</v>
      </c>
      <c r="AH473" s="187">
        <f t="shared" si="379"/>
        <v>0</v>
      </c>
      <c r="AI473" s="187">
        <f t="shared" si="379"/>
        <v>0</v>
      </c>
      <c r="AJ473" s="187">
        <f t="shared" ref="AJ473:BO473" si="380">NO2_and_NOx_concentrations_TOTAL_benefits_central/Discount_factor</f>
        <v>0</v>
      </c>
      <c r="AK473" s="187">
        <f t="shared" si="380"/>
        <v>0</v>
      </c>
      <c r="AL473" s="187">
        <f t="shared" si="380"/>
        <v>0</v>
      </c>
      <c r="AM473" s="187">
        <f t="shared" si="380"/>
        <v>0</v>
      </c>
      <c r="AN473" s="187">
        <f t="shared" si="380"/>
        <v>0</v>
      </c>
      <c r="AO473" s="187">
        <f t="shared" si="380"/>
        <v>0</v>
      </c>
      <c r="AP473" s="187">
        <f t="shared" si="380"/>
        <v>0</v>
      </c>
      <c r="AQ473" s="187">
        <f t="shared" si="380"/>
        <v>0</v>
      </c>
      <c r="AR473" s="187">
        <f t="shared" si="380"/>
        <v>0</v>
      </c>
      <c r="AS473" s="187">
        <f t="shared" si="380"/>
        <v>0</v>
      </c>
      <c r="AT473" s="187">
        <f t="shared" si="380"/>
        <v>0</v>
      </c>
      <c r="AU473" s="187">
        <f t="shared" si="380"/>
        <v>0</v>
      </c>
      <c r="AV473" s="187">
        <f t="shared" si="380"/>
        <v>0</v>
      </c>
      <c r="AW473" s="187">
        <f t="shared" si="380"/>
        <v>0</v>
      </c>
      <c r="AX473" s="187">
        <f t="shared" si="380"/>
        <v>0</v>
      </c>
      <c r="AY473" s="187">
        <f t="shared" si="380"/>
        <v>0</v>
      </c>
      <c r="AZ473" s="187">
        <f t="shared" si="380"/>
        <v>0</v>
      </c>
      <c r="BA473" s="187">
        <f t="shared" si="380"/>
        <v>0</v>
      </c>
      <c r="BB473" s="187">
        <f t="shared" si="380"/>
        <v>0</v>
      </c>
      <c r="BC473" s="187">
        <f t="shared" si="380"/>
        <v>0</v>
      </c>
      <c r="BD473" s="187">
        <f t="shared" si="380"/>
        <v>0</v>
      </c>
      <c r="BE473" s="187">
        <f t="shared" si="380"/>
        <v>0</v>
      </c>
      <c r="BF473" s="187">
        <f t="shared" si="380"/>
        <v>0</v>
      </c>
      <c r="BG473" s="187">
        <f t="shared" si="380"/>
        <v>0</v>
      </c>
      <c r="BH473" s="187">
        <f t="shared" si="380"/>
        <v>0</v>
      </c>
      <c r="BI473" s="187">
        <f t="shared" si="380"/>
        <v>0</v>
      </c>
      <c r="BJ473" s="187">
        <f t="shared" si="380"/>
        <v>0</v>
      </c>
      <c r="BK473" s="187">
        <f t="shared" si="380"/>
        <v>0</v>
      </c>
      <c r="BL473" s="187">
        <f t="shared" si="380"/>
        <v>0</v>
      </c>
      <c r="BM473" s="187">
        <f t="shared" si="380"/>
        <v>0</v>
      </c>
      <c r="BN473" s="187">
        <f t="shared" si="380"/>
        <v>0</v>
      </c>
      <c r="BO473" s="187">
        <f t="shared" si="380"/>
        <v>0</v>
      </c>
      <c r="BP473" s="187">
        <f t="shared" ref="BP473:CP473" si="381">NO2_and_NOx_concentrations_TOTAL_benefits_central/Discount_factor</f>
        <v>0</v>
      </c>
      <c r="BQ473" s="187">
        <f t="shared" si="381"/>
        <v>0</v>
      </c>
      <c r="BR473" s="187">
        <f t="shared" si="381"/>
        <v>0</v>
      </c>
      <c r="BS473" s="187">
        <f t="shared" si="381"/>
        <v>0</v>
      </c>
      <c r="BT473" s="187">
        <f t="shared" si="381"/>
        <v>0</v>
      </c>
      <c r="BU473" s="187">
        <f t="shared" si="381"/>
        <v>0</v>
      </c>
      <c r="BV473" s="187">
        <f t="shared" si="381"/>
        <v>0</v>
      </c>
      <c r="BW473" s="187">
        <f t="shared" si="381"/>
        <v>0</v>
      </c>
      <c r="BX473" s="187">
        <f t="shared" si="381"/>
        <v>0</v>
      </c>
      <c r="BY473" s="187">
        <f t="shared" si="381"/>
        <v>0</v>
      </c>
      <c r="BZ473" s="187">
        <f t="shared" si="381"/>
        <v>0</v>
      </c>
      <c r="CA473" s="187">
        <f t="shared" si="381"/>
        <v>0</v>
      </c>
      <c r="CB473" s="187">
        <f t="shared" si="381"/>
        <v>0</v>
      </c>
      <c r="CC473" s="187">
        <f t="shared" si="381"/>
        <v>0</v>
      </c>
      <c r="CD473" s="187">
        <f t="shared" si="381"/>
        <v>0</v>
      </c>
      <c r="CE473" s="187">
        <f t="shared" si="381"/>
        <v>0</v>
      </c>
      <c r="CF473" s="187">
        <f t="shared" si="381"/>
        <v>0</v>
      </c>
      <c r="CG473" s="187">
        <f t="shared" si="381"/>
        <v>0</v>
      </c>
      <c r="CH473" s="187">
        <f t="shared" si="381"/>
        <v>0</v>
      </c>
      <c r="CI473" s="187">
        <f t="shared" si="381"/>
        <v>0</v>
      </c>
      <c r="CJ473" s="187">
        <f t="shared" si="381"/>
        <v>0</v>
      </c>
      <c r="CK473" s="187">
        <f t="shared" si="381"/>
        <v>0</v>
      </c>
      <c r="CL473" s="187">
        <f t="shared" si="381"/>
        <v>0</v>
      </c>
      <c r="CM473" s="187">
        <f t="shared" si="381"/>
        <v>0</v>
      </c>
      <c r="CN473" s="187">
        <f t="shared" si="381"/>
        <v>0</v>
      </c>
      <c r="CO473" s="187">
        <f t="shared" si="381"/>
        <v>0</v>
      </c>
      <c r="CP473" s="187">
        <f t="shared" si="381"/>
        <v>0</v>
      </c>
      <c r="CQ473" s="79" t="s">
        <v>16740</v>
      </c>
    </row>
    <row r="474" spans="1:95" ht="15" customHeight="1" outlineLevel="1" x14ac:dyDescent="0.35">
      <c r="A474" s="158"/>
      <c r="B474" s="158" t="s">
        <v>16676</v>
      </c>
      <c r="C474" s="158"/>
      <c r="D474" s="187">
        <f t="shared" ref="D474:AI474" si="382">NO2_NOx_concentrations_TOTAL_benefits_high/Discount_factor</f>
        <v>0</v>
      </c>
      <c r="E474" s="187">
        <f t="shared" si="382"/>
        <v>0</v>
      </c>
      <c r="F474" s="187">
        <f t="shared" si="382"/>
        <v>0</v>
      </c>
      <c r="G474" s="187">
        <f t="shared" si="382"/>
        <v>0</v>
      </c>
      <c r="H474" s="187">
        <f t="shared" si="382"/>
        <v>0</v>
      </c>
      <c r="I474" s="187">
        <f t="shared" si="382"/>
        <v>0</v>
      </c>
      <c r="J474" s="187">
        <f t="shared" si="382"/>
        <v>0</v>
      </c>
      <c r="K474" s="187">
        <f t="shared" si="382"/>
        <v>0</v>
      </c>
      <c r="L474" s="187">
        <f t="shared" si="382"/>
        <v>0</v>
      </c>
      <c r="M474" s="187">
        <f t="shared" si="382"/>
        <v>0</v>
      </c>
      <c r="N474" s="187">
        <f t="shared" si="382"/>
        <v>0</v>
      </c>
      <c r="O474" s="187">
        <f t="shared" si="382"/>
        <v>0</v>
      </c>
      <c r="P474" s="187">
        <f t="shared" si="382"/>
        <v>0</v>
      </c>
      <c r="Q474" s="187">
        <f t="shared" si="382"/>
        <v>0</v>
      </c>
      <c r="R474" s="187">
        <f t="shared" si="382"/>
        <v>0</v>
      </c>
      <c r="S474" s="187">
        <f t="shared" si="382"/>
        <v>0</v>
      </c>
      <c r="T474" s="187">
        <f t="shared" si="382"/>
        <v>0</v>
      </c>
      <c r="U474" s="187">
        <f t="shared" si="382"/>
        <v>0</v>
      </c>
      <c r="V474" s="187">
        <f t="shared" si="382"/>
        <v>0</v>
      </c>
      <c r="W474" s="187">
        <f t="shared" si="382"/>
        <v>0</v>
      </c>
      <c r="X474" s="187">
        <f t="shared" si="382"/>
        <v>0</v>
      </c>
      <c r="Y474" s="187">
        <f t="shared" si="382"/>
        <v>0</v>
      </c>
      <c r="Z474" s="187">
        <f t="shared" si="382"/>
        <v>0</v>
      </c>
      <c r="AA474" s="187">
        <f t="shared" si="382"/>
        <v>0</v>
      </c>
      <c r="AB474" s="187">
        <f t="shared" si="382"/>
        <v>0</v>
      </c>
      <c r="AC474" s="187">
        <f t="shared" si="382"/>
        <v>0</v>
      </c>
      <c r="AD474" s="187">
        <f t="shared" si="382"/>
        <v>0</v>
      </c>
      <c r="AE474" s="187">
        <f t="shared" si="382"/>
        <v>0</v>
      </c>
      <c r="AF474" s="187">
        <f t="shared" si="382"/>
        <v>0</v>
      </c>
      <c r="AG474" s="187">
        <f t="shared" si="382"/>
        <v>0</v>
      </c>
      <c r="AH474" s="187">
        <f t="shared" si="382"/>
        <v>0</v>
      </c>
      <c r="AI474" s="187">
        <f t="shared" si="382"/>
        <v>0</v>
      </c>
      <c r="AJ474" s="187">
        <f t="shared" ref="AJ474:BO474" si="383">NO2_NOx_concentrations_TOTAL_benefits_high/Discount_factor</f>
        <v>0</v>
      </c>
      <c r="AK474" s="187">
        <f t="shared" si="383"/>
        <v>0</v>
      </c>
      <c r="AL474" s="187">
        <f t="shared" si="383"/>
        <v>0</v>
      </c>
      <c r="AM474" s="187">
        <f t="shared" si="383"/>
        <v>0</v>
      </c>
      <c r="AN474" s="187">
        <f t="shared" si="383"/>
        <v>0</v>
      </c>
      <c r="AO474" s="187">
        <f t="shared" si="383"/>
        <v>0</v>
      </c>
      <c r="AP474" s="187">
        <f t="shared" si="383"/>
        <v>0</v>
      </c>
      <c r="AQ474" s="187">
        <f t="shared" si="383"/>
        <v>0</v>
      </c>
      <c r="AR474" s="187">
        <f t="shared" si="383"/>
        <v>0</v>
      </c>
      <c r="AS474" s="187">
        <f t="shared" si="383"/>
        <v>0</v>
      </c>
      <c r="AT474" s="187">
        <f t="shared" si="383"/>
        <v>0</v>
      </c>
      <c r="AU474" s="187">
        <f t="shared" si="383"/>
        <v>0</v>
      </c>
      <c r="AV474" s="187">
        <f t="shared" si="383"/>
        <v>0</v>
      </c>
      <c r="AW474" s="187">
        <f t="shared" si="383"/>
        <v>0</v>
      </c>
      <c r="AX474" s="187">
        <f t="shared" si="383"/>
        <v>0</v>
      </c>
      <c r="AY474" s="187">
        <f t="shared" si="383"/>
        <v>0</v>
      </c>
      <c r="AZ474" s="187">
        <f t="shared" si="383"/>
        <v>0</v>
      </c>
      <c r="BA474" s="187">
        <f t="shared" si="383"/>
        <v>0</v>
      </c>
      <c r="BB474" s="187">
        <f t="shared" si="383"/>
        <v>0</v>
      </c>
      <c r="BC474" s="187">
        <f t="shared" si="383"/>
        <v>0</v>
      </c>
      <c r="BD474" s="187">
        <f t="shared" si="383"/>
        <v>0</v>
      </c>
      <c r="BE474" s="187">
        <f t="shared" si="383"/>
        <v>0</v>
      </c>
      <c r="BF474" s="187">
        <f t="shared" si="383"/>
        <v>0</v>
      </c>
      <c r="BG474" s="187">
        <f t="shared" si="383"/>
        <v>0</v>
      </c>
      <c r="BH474" s="187">
        <f t="shared" si="383"/>
        <v>0</v>
      </c>
      <c r="BI474" s="187">
        <f t="shared" si="383"/>
        <v>0</v>
      </c>
      <c r="BJ474" s="187">
        <f t="shared" si="383"/>
        <v>0</v>
      </c>
      <c r="BK474" s="187">
        <f t="shared" si="383"/>
        <v>0</v>
      </c>
      <c r="BL474" s="187">
        <f t="shared" si="383"/>
        <v>0</v>
      </c>
      <c r="BM474" s="187">
        <f t="shared" si="383"/>
        <v>0</v>
      </c>
      <c r="BN474" s="187">
        <f t="shared" si="383"/>
        <v>0</v>
      </c>
      <c r="BO474" s="187">
        <f t="shared" si="383"/>
        <v>0</v>
      </c>
      <c r="BP474" s="187">
        <f t="shared" ref="BP474:CP474" si="384">NO2_NOx_concentrations_TOTAL_benefits_high/Discount_factor</f>
        <v>0</v>
      </c>
      <c r="BQ474" s="187">
        <f t="shared" si="384"/>
        <v>0</v>
      </c>
      <c r="BR474" s="187">
        <f t="shared" si="384"/>
        <v>0</v>
      </c>
      <c r="BS474" s="187">
        <f t="shared" si="384"/>
        <v>0</v>
      </c>
      <c r="BT474" s="187">
        <f t="shared" si="384"/>
        <v>0</v>
      </c>
      <c r="BU474" s="187">
        <f t="shared" si="384"/>
        <v>0</v>
      </c>
      <c r="BV474" s="187">
        <f t="shared" si="384"/>
        <v>0</v>
      </c>
      <c r="BW474" s="187">
        <f t="shared" si="384"/>
        <v>0</v>
      </c>
      <c r="BX474" s="187">
        <f t="shared" si="384"/>
        <v>0</v>
      </c>
      <c r="BY474" s="187">
        <f t="shared" si="384"/>
        <v>0</v>
      </c>
      <c r="BZ474" s="187">
        <f t="shared" si="384"/>
        <v>0</v>
      </c>
      <c r="CA474" s="187">
        <f t="shared" si="384"/>
        <v>0</v>
      </c>
      <c r="CB474" s="187">
        <f t="shared" si="384"/>
        <v>0</v>
      </c>
      <c r="CC474" s="187">
        <f t="shared" si="384"/>
        <v>0</v>
      </c>
      <c r="CD474" s="187">
        <f t="shared" si="384"/>
        <v>0</v>
      </c>
      <c r="CE474" s="187">
        <f t="shared" si="384"/>
        <v>0</v>
      </c>
      <c r="CF474" s="187">
        <f t="shared" si="384"/>
        <v>0</v>
      </c>
      <c r="CG474" s="187">
        <f t="shared" si="384"/>
        <v>0</v>
      </c>
      <c r="CH474" s="187">
        <f t="shared" si="384"/>
        <v>0</v>
      </c>
      <c r="CI474" s="187">
        <f t="shared" si="384"/>
        <v>0</v>
      </c>
      <c r="CJ474" s="187">
        <f t="shared" si="384"/>
        <v>0</v>
      </c>
      <c r="CK474" s="187">
        <f t="shared" si="384"/>
        <v>0</v>
      </c>
      <c r="CL474" s="187">
        <f t="shared" si="384"/>
        <v>0</v>
      </c>
      <c r="CM474" s="187">
        <f t="shared" si="384"/>
        <v>0</v>
      </c>
      <c r="CN474" s="187">
        <f t="shared" si="384"/>
        <v>0</v>
      </c>
      <c r="CO474" s="187">
        <f t="shared" si="384"/>
        <v>0</v>
      </c>
      <c r="CP474" s="187">
        <f t="shared" si="384"/>
        <v>0</v>
      </c>
      <c r="CQ474" s="79" t="s">
        <v>16741</v>
      </c>
    </row>
    <row r="475" spans="1:95" ht="15" customHeight="1" outlineLevel="1" x14ac:dyDescent="0.35">
      <c r="A475" s="158"/>
      <c r="B475" s="158"/>
      <c r="C475" s="158"/>
      <c r="D475" s="158"/>
      <c r="E475" s="158"/>
      <c r="F475" s="158"/>
      <c r="G475" s="158"/>
      <c r="H475" s="158"/>
      <c r="I475" s="158"/>
      <c r="J475" s="158"/>
      <c r="K475" s="158"/>
      <c r="L475" s="158"/>
      <c r="M475" s="158"/>
      <c r="N475" s="158"/>
      <c r="O475" s="158"/>
      <c r="P475" s="158"/>
      <c r="Q475" s="158"/>
      <c r="R475" s="158"/>
      <c r="S475" s="158"/>
      <c r="T475" s="158"/>
      <c r="U475" s="158"/>
      <c r="V475" s="158"/>
      <c r="W475" s="158"/>
      <c r="X475" s="158"/>
      <c r="Y475" s="158"/>
      <c r="Z475" s="158"/>
      <c r="AA475" s="158"/>
      <c r="AB475" s="158"/>
      <c r="AC475" s="158"/>
      <c r="AD475" s="158"/>
      <c r="AE475" s="158"/>
      <c r="AF475" s="158"/>
      <c r="AG475" s="158"/>
      <c r="AH475" s="158"/>
      <c r="AI475" s="158"/>
      <c r="AJ475" s="158"/>
      <c r="AK475" s="158"/>
      <c r="AL475" s="158"/>
      <c r="AM475" s="158"/>
      <c r="AN475" s="158"/>
      <c r="AO475" s="158"/>
      <c r="AP475" s="158"/>
      <c r="AQ475" s="158"/>
      <c r="AR475" s="158"/>
      <c r="AS475" s="158"/>
      <c r="AT475" s="158"/>
      <c r="AU475" s="158"/>
      <c r="AV475" s="158"/>
      <c r="AW475" s="158"/>
      <c r="AX475" s="158"/>
      <c r="AY475" s="158"/>
      <c r="AZ475" s="158"/>
      <c r="BA475" s="158"/>
      <c r="BB475" s="158"/>
      <c r="BC475" s="158"/>
      <c r="BD475" s="158"/>
      <c r="BE475" s="158"/>
      <c r="BF475" s="158"/>
      <c r="BG475" s="158"/>
      <c r="BH475" s="158"/>
      <c r="BI475" s="158"/>
      <c r="BJ475" s="158"/>
      <c r="BK475" s="158"/>
      <c r="BL475" s="158"/>
      <c r="BM475" s="158"/>
      <c r="BN475" s="158"/>
      <c r="BO475" s="158"/>
      <c r="BP475" s="158"/>
      <c r="BQ475" s="158"/>
      <c r="BR475" s="158"/>
      <c r="BS475" s="158"/>
      <c r="BT475" s="158"/>
      <c r="BU475" s="158"/>
      <c r="BV475" s="158"/>
      <c r="BW475" s="158"/>
      <c r="BX475" s="158"/>
      <c r="BY475" s="158"/>
      <c r="BZ475" s="158"/>
      <c r="CA475" s="158"/>
      <c r="CB475" s="158"/>
      <c r="CC475" s="158"/>
      <c r="CD475" s="158"/>
      <c r="CE475" s="158"/>
      <c r="CF475" s="158"/>
      <c r="CG475" s="158"/>
      <c r="CH475" s="158"/>
      <c r="CI475" s="158"/>
      <c r="CJ475" s="158"/>
      <c r="CK475" s="158"/>
      <c r="CL475" s="158"/>
      <c r="CM475" s="158"/>
      <c r="CN475" s="158"/>
      <c r="CO475" s="158"/>
      <c r="CP475" s="158"/>
      <c r="CQ475" s="79"/>
    </row>
    <row r="476" spans="1:95" ht="15" customHeight="1" outlineLevel="1" x14ac:dyDescent="0.35">
      <c r="A476" s="158"/>
      <c r="B476" s="158" t="s">
        <v>16742</v>
      </c>
      <c r="C476" s="158"/>
      <c r="D476" s="158"/>
      <c r="E476" s="158"/>
      <c r="F476" s="158"/>
      <c r="G476" s="158"/>
      <c r="H476" s="158"/>
      <c r="I476" s="158"/>
      <c r="J476" s="158"/>
      <c r="K476" s="158"/>
      <c r="L476" s="158"/>
      <c r="M476" s="158"/>
      <c r="N476" s="158"/>
      <c r="O476" s="158"/>
      <c r="P476" s="158"/>
      <c r="Q476" s="158"/>
      <c r="R476" s="158"/>
      <c r="S476" s="158"/>
      <c r="T476" s="158"/>
      <c r="U476" s="158"/>
      <c r="V476" s="158"/>
      <c r="W476" s="158"/>
      <c r="X476" s="158"/>
      <c r="Y476" s="158"/>
      <c r="Z476" s="158"/>
      <c r="AA476" s="158"/>
      <c r="AB476" s="158"/>
      <c r="AC476" s="158"/>
      <c r="AD476" s="158"/>
      <c r="AE476" s="158"/>
      <c r="AF476" s="158"/>
      <c r="AG476" s="158"/>
      <c r="AH476" s="158"/>
      <c r="AI476" s="158"/>
      <c r="AJ476" s="158"/>
      <c r="AK476" s="158"/>
      <c r="AL476" s="158"/>
      <c r="AM476" s="158"/>
      <c r="AN476" s="158"/>
      <c r="AO476" s="158"/>
      <c r="AP476" s="158"/>
      <c r="AQ476" s="158"/>
      <c r="AR476" s="158"/>
      <c r="AS476" s="158"/>
      <c r="AT476" s="158"/>
      <c r="AU476" s="158"/>
      <c r="AV476" s="158"/>
      <c r="AW476" s="158"/>
      <c r="AX476" s="158"/>
      <c r="AY476" s="158"/>
      <c r="AZ476" s="158"/>
      <c r="BA476" s="158"/>
      <c r="BB476" s="158"/>
      <c r="BC476" s="158"/>
      <c r="BD476" s="158"/>
      <c r="BE476" s="158"/>
      <c r="BF476" s="158"/>
      <c r="BG476" s="158"/>
      <c r="BH476" s="158"/>
      <c r="BI476" s="158"/>
      <c r="BJ476" s="158"/>
      <c r="BK476" s="158"/>
      <c r="BL476" s="158"/>
      <c r="BM476" s="158"/>
      <c r="BN476" s="158"/>
      <c r="BO476" s="158"/>
      <c r="BP476" s="158"/>
      <c r="BQ476" s="158"/>
      <c r="BR476" s="158"/>
      <c r="BS476" s="158"/>
      <c r="BT476" s="158"/>
      <c r="BU476" s="158"/>
      <c r="BV476" s="158"/>
      <c r="BW476" s="158"/>
      <c r="BX476" s="158"/>
      <c r="BY476" s="158"/>
      <c r="BZ476" s="158"/>
      <c r="CA476" s="158"/>
      <c r="CB476" s="158"/>
      <c r="CC476" s="158"/>
      <c r="CD476" s="158"/>
      <c r="CE476" s="158"/>
      <c r="CF476" s="158"/>
      <c r="CG476" s="158"/>
      <c r="CH476" s="158"/>
      <c r="CI476" s="158"/>
      <c r="CJ476" s="158"/>
      <c r="CK476" s="158"/>
      <c r="CL476" s="158"/>
      <c r="CM476" s="158"/>
      <c r="CN476" s="158"/>
      <c r="CO476" s="158"/>
      <c r="CP476" s="158"/>
      <c r="CQ476" s="79"/>
    </row>
    <row r="477" spans="1:95" ht="15" customHeight="1" outlineLevel="1" x14ac:dyDescent="0.35">
      <c r="A477" s="158"/>
      <c r="B477" s="148" t="s">
        <v>16743</v>
      </c>
      <c r="C477" s="158"/>
      <c r="D477" s="158"/>
      <c r="E477" s="158"/>
      <c r="F477" s="158"/>
      <c r="G477" s="158"/>
      <c r="H477" s="158"/>
      <c r="I477" s="158"/>
      <c r="J477" s="158"/>
      <c r="K477" s="158"/>
      <c r="L477" s="158"/>
      <c r="M477" s="158"/>
      <c r="N477" s="158"/>
      <c r="O477" s="158"/>
      <c r="P477" s="158"/>
      <c r="Q477" s="158"/>
      <c r="R477" s="158"/>
      <c r="S477" s="158"/>
      <c r="T477" s="158"/>
      <c r="U477" s="158"/>
      <c r="V477" s="158"/>
      <c r="W477" s="158"/>
      <c r="X477" s="158"/>
      <c r="Y477" s="158"/>
      <c r="Z477" s="158"/>
      <c r="AA477" s="158"/>
      <c r="AB477" s="158"/>
      <c r="AC477" s="158"/>
      <c r="AD477" s="158"/>
      <c r="AE477" s="158"/>
      <c r="AF477" s="158"/>
      <c r="AG477" s="158"/>
      <c r="AH477" s="158"/>
      <c r="AI477" s="158"/>
      <c r="AJ477" s="158"/>
      <c r="AK477" s="158"/>
      <c r="AL477" s="158"/>
      <c r="AM477" s="158"/>
      <c r="AN477" s="158"/>
      <c r="AO477" s="158"/>
      <c r="AP477" s="158"/>
      <c r="AQ477" s="158"/>
      <c r="AR477" s="158"/>
      <c r="AS477" s="158"/>
      <c r="AT477" s="158"/>
      <c r="AU477" s="158"/>
      <c r="AV477" s="158"/>
      <c r="AW477" s="158"/>
      <c r="AX477" s="158"/>
      <c r="AY477" s="158"/>
      <c r="AZ477" s="158"/>
      <c r="BA477" s="158"/>
      <c r="BB477" s="158"/>
      <c r="BC477" s="158"/>
      <c r="BD477" s="158"/>
      <c r="BE477" s="158"/>
      <c r="BF477" s="158"/>
      <c r="BG477" s="158"/>
      <c r="BH477" s="158"/>
      <c r="BI477" s="158"/>
      <c r="BJ477" s="158"/>
      <c r="BK477" s="158"/>
      <c r="BL477" s="158"/>
      <c r="BM477" s="158"/>
      <c r="BN477" s="158"/>
      <c r="BO477" s="158"/>
      <c r="BP477" s="158"/>
      <c r="BQ477" s="158"/>
      <c r="BR477" s="158"/>
      <c r="BS477" s="158"/>
      <c r="BT477" s="158"/>
      <c r="BU477" s="158"/>
      <c r="BV477" s="158"/>
      <c r="BW477" s="158"/>
      <c r="BX477" s="158"/>
      <c r="BY477" s="158"/>
      <c r="BZ477" s="158"/>
      <c r="CA477" s="158"/>
      <c r="CB477" s="158"/>
      <c r="CC477" s="158"/>
      <c r="CD477" s="158"/>
      <c r="CE477" s="158"/>
      <c r="CF477" s="158"/>
      <c r="CG477" s="158"/>
      <c r="CH477" s="158"/>
      <c r="CI477" s="158"/>
      <c r="CJ477" s="158"/>
      <c r="CK477" s="158"/>
      <c r="CL477" s="158"/>
      <c r="CM477" s="158"/>
      <c r="CN477" s="158"/>
      <c r="CO477" s="158"/>
      <c r="CP477" s="158"/>
      <c r="CQ477" s="79"/>
    </row>
    <row r="478" spans="1:95" ht="15" customHeight="1" outlineLevel="1" x14ac:dyDescent="0.35">
      <c r="A478" s="158"/>
      <c r="B478" s="158" t="s">
        <v>16672</v>
      </c>
      <c r="C478" s="158"/>
      <c r="D478" s="158">
        <f t="shared" ref="D478:AI478" si="385">NO2_concentrations_benefits_low/Discount_factor</f>
        <v>0</v>
      </c>
      <c r="E478" s="158">
        <f t="shared" si="385"/>
        <v>0</v>
      </c>
      <c r="F478" s="158">
        <f t="shared" si="385"/>
        <v>0</v>
      </c>
      <c r="G478" s="158">
        <f t="shared" si="385"/>
        <v>0</v>
      </c>
      <c r="H478" s="158">
        <f t="shared" si="385"/>
        <v>0</v>
      </c>
      <c r="I478" s="158">
        <f t="shared" si="385"/>
        <v>0</v>
      </c>
      <c r="J478" s="158">
        <f t="shared" si="385"/>
        <v>0</v>
      </c>
      <c r="K478" s="158">
        <f t="shared" si="385"/>
        <v>0</v>
      </c>
      <c r="L478" s="158">
        <f t="shared" si="385"/>
        <v>0</v>
      </c>
      <c r="M478" s="158">
        <f t="shared" si="385"/>
        <v>0</v>
      </c>
      <c r="N478" s="158">
        <f t="shared" si="385"/>
        <v>0</v>
      </c>
      <c r="O478" s="158">
        <f t="shared" si="385"/>
        <v>0</v>
      </c>
      <c r="P478" s="158">
        <f t="shared" si="385"/>
        <v>0</v>
      </c>
      <c r="Q478" s="158">
        <f t="shared" si="385"/>
        <v>0</v>
      </c>
      <c r="R478" s="158">
        <f t="shared" si="385"/>
        <v>0</v>
      </c>
      <c r="S478" s="158">
        <f t="shared" si="385"/>
        <v>0</v>
      </c>
      <c r="T478" s="158">
        <f t="shared" si="385"/>
        <v>0</v>
      </c>
      <c r="U478" s="158">
        <f t="shared" si="385"/>
        <v>0</v>
      </c>
      <c r="V478" s="158">
        <f t="shared" si="385"/>
        <v>0</v>
      </c>
      <c r="W478" s="158">
        <f t="shared" si="385"/>
        <v>0</v>
      </c>
      <c r="X478" s="158">
        <f t="shared" si="385"/>
        <v>0</v>
      </c>
      <c r="Y478" s="158">
        <f t="shared" si="385"/>
        <v>0</v>
      </c>
      <c r="Z478" s="158">
        <f t="shared" si="385"/>
        <v>0</v>
      </c>
      <c r="AA478" s="158">
        <f t="shared" si="385"/>
        <v>0</v>
      </c>
      <c r="AB478" s="158">
        <f t="shared" si="385"/>
        <v>0</v>
      </c>
      <c r="AC478" s="158">
        <f t="shared" si="385"/>
        <v>0</v>
      </c>
      <c r="AD478" s="158">
        <f t="shared" si="385"/>
        <v>0</v>
      </c>
      <c r="AE478" s="158">
        <f t="shared" si="385"/>
        <v>0</v>
      </c>
      <c r="AF478" s="158">
        <f t="shared" si="385"/>
        <v>0</v>
      </c>
      <c r="AG478" s="158">
        <f t="shared" si="385"/>
        <v>0</v>
      </c>
      <c r="AH478" s="158">
        <f t="shared" si="385"/>
        <v>0</v>
      </c>
      <c r="AI478" s="158">
        <f t="shared" si="385"/>
        <v>0</v>
      </c>
      <c r="AJ478" s="158">
        <f t="shared" ref="AJ478:BO478" si="386">NO2_concentrations_benefits_low/Discount_factor</f>
        <v>0</v>
      </c>
      <c r="AK478" s="158">
        <f t="shared" si="386"/>
        <v>0</v>
      </c>
      <c r="AL478" s="158">
        <f t="shared" si="386"/>
        <v>0</v>
      </c>
      <c r="AM478" s="158">
        <f t="shared" si="386"/>
        <v>0</v>
      </c>
      <c r="AN478" s="158">
        <f t="shared" si="386"/>
        <v>0</v>
      </c>
      <c r="AO478" s="158">
        <f t="shared" si="386"/>
        <v>0</v>
      </c>
      <c r="AP478" s="158">
        <f t="shared" si="386"/>
        <v>0</v>
      </c>
      <c r="AQ478" s="158">
        <f t="shared" si="386"/>
        <v>0</v>
      </c>
      <c r="AR478" s="158">
        <f t="shared" si="386"/>
        <v>0</v>
      </c>
      <c r="AS478" s="158">
        <f t="shared" si="386"/>
        <v>0</v>
      </c>
      <c r="AT478" s="158">
        <f t="shared" si="386"/>
        <v>0</v>
      </c>
      <c r="AU478" s="158">
        <f t="shared" si="386"/>
        <v>0</v>
      </c>
      <c r="AV478" s="158">
        <f t="shared" si="386"/>
        <v>0</v>
      </c>
      <c r="AW478" s="158">
        <f t="shared" si="386"/>
        <v>0</v>
      </c>
      <c r="AX478" s="158">
        <f t="shared" si="386"/>
        <v>0</v>
      </c>
      <c r="AY478" s="158">
        <f t="shared" si="386"/>
        <v>0</v>
      </c>
      <c r="AZ478" s="158">
        <f t="shared" si="386"/>
        <v>0</v>
      </c>
      <c r="BA478" s="158">
        <f t="shared" si="386"/>
        <v>0</v>
      </c>
      <c r="BB478" s="158">
        <f t="shared" si="386"/>
        <v>0</v>
      </c>
      <c r="BC478" s="158">
        <f t="shared" si="386"/>
        <v>0</v>
      </c>
      <c r="BD478" s="158">
        <f t="shared" si="386"/>
        <v>0</v>
      </c>
      <c r="BE478" s="158">
        <f t="shared" si="386"/>
        <v>0</v>
      </c>
      <c r="BF478" s="158">
        <f t="shared" si="386"/>
        <v>0</v>
      </c>
      <c r="BG478" s="158">
        <f t="shared" si="386"/>
        <v>0</v>
      </c>
      <c r="BH478" s="158">
        <f t="shared" si="386"/>
        <v>0</v>
      </c>
      <c r="BI478" s="158">
        <f t="shared" si="386"/>
        <v>0</v>
      </c>
      <c r="BJ478" s="158">
        <f t="shared" si="386"/>
        <v>0</v>
      </c>
      <c r="BK478" s="158">
        <f t="shared" si="386"/>
        <v>0</v>
      </c>
      <c r="BL478" s="158">
        <f t="shared" si="386"/>
        <v>0</v>
      </c>
      <c r="BM478" s="158">
        <f t="shared" si="386"/>
        <v>0</v>
      </c>
      <c r="BN478" s="158">
        <f t="shared" si="386"/>
        <v>0</v>
      </c>
      <c r="BO478" s="158">
        <f t="shared" si="386"/>
        <v>0</v>
      </c>
      <c r="BP478" s="158">
        <f t="shared" ref="BP478:CP478" si="387">NO2_concentrations_benefits_low/Discount_factor</f>
        <v>0</v>
      </c>
      <c r="BQ478" s="158">
        <f t="shared" si="387"/>
        <v>0</v>
      </c>
      <c r="BR478" s="158">
        <f t="shared" si="387"/>
        <v>0</v>
      </c>
      <c r="BS478" s="158">
        <f t="shared" si="387"/>
        <v>0</v>
      </c>
      <c r="BT478" s="158">
        <f t="shared" si="387"/>
        <v>0</v>
      </c>
      <c r="BU478" s="158">
        <f t="shared" si="387"/>
        <v>0</v>
      </c>
      <c r="BV478" s="158">
        <f t="shared" si="387"/>
        <v>0</v>
      </c>
      <c r="BW478" s="158">
        <f t="shared" si="387"/>
        <v>0</v>
      </c>
      <c r="BX478" s="158">
        <f>NO2_concentrations_benefits_low/Discount_factor</f>
        <v>0</v>
      </c>
      <c r="BY478" s="158">
        <f t="shared" si="387"/>
        <v>0</v>
      </c>
      <c r="BZ478" s="158">
        <f t="shared" si="387"/>
        <v>0</v>
      </c>
      <c r="CA478" s="158">
        <f t="shared" si="387"/>
        <v>0</v>
      </c>
      <c r="CB478" s="158">
        <f t="shared" si="387"/>
        <v>0</v>
      </c>
      <c r="CC478" s="158">
        <f t="shared" si="387"/>
        <v>0</v>
      </c>
      <c r="CD478" s="158">
        <f t="shared" si="387"/>
        <v>0</v>
      </c>
      <c r="CE478" s="158">
        <f t="shared" si="387"/>
        <v>0</v>
      </c>
      <c r="CF478" s="158">
        <f t="shared" si="387"/>
        <v>0</v>
      </c>
      <c r="CG478" s="158">
        <f t="shared" si="387"/>
        <v>0</v>
      </c>
      <c r="CH478" s="158">
        <f t="shared" si="387"/>
        <v>0</v>
      </c>
      <c r="CI478" s="158">
        <f t="shared" si="387"/>
        <v>0</v>
      </c>
      <c r="CJ478" s="158">
        <f t="shared" si="387"/>
        <v>0</v>
      </c>
      <c r="CK478" s="158">
        <f t="shared" si="387"/>
        <v>0</v>
      </c>
      <c r="CL478" s="158">
        <f t="shared" si="387"/>
        <v>0</v>
      </c>
      <c r="CM478" s="158">
        <f t="shared" si="387"/>
        <v>0</v>
      </c>
      <c r="CN478" s="158">
        <f t="shared" si="387"/>
        <v>0</v>
      </c>
      <c r="CO478" s="158">
        <f t="shared" si="387"/>
        <v>0</v>
      </c>
      <c r="CP478" s="158">
        <f t="shared" si="387"/>
        <v>0</v>
      </c>
      <c r="CQ478" s="79" t="s">
        <v>16744</v>
      </c>
    </row>
    <row r="479" spans="1:95" ht="15" customHeight="1" outlineLevel="1" x14ac:dyDescent="0.35">
      <c r="A479" s="158"/>
      <c r="B479" s="158" t="s">
        <v>16674</v>
      </c>
      <c r="C479" s="158"/>
      <c r="D479" s="158">
        <f t="shared" ref="D479:AI479" si="388">NO2_concentrations_benefits_central/Discount_factor</f>
        <v>0</v>
      </c>
      <c r="E479" s="158">
        <f t="shared" si="388"/>
        <v>0</v>
      </c>
      <c r="F479" s="158">
        <f t="shared" si="388"/>
        <v>0</v>
      </c>
      <c r="G479" s="158">
        <f t="shared" si="388"/>
        <v>0</v>
      </c>
      <c r="H479" s="158">
        <f t="shared" si="388"/>
        <v>0</v>
      </c>
      <c r="I479" s="158">
        <f t="shared" si="388"/>
        <v>0</v>
      </c>
      <c r="J479" s="158">
        <f t="shared" si="388"/>
        <v>0</v>
      </c>
      <c r="K479" s="158">
        <f t="shared" si="388"/>
        <v>0</v>
      </c>
      <c r="L479" s="158">
        <f t="shared" si="388"/>
        <v>0</v>
      </c>
      <c r="M479" s="158">
        <f t="shared" si="388"/>
        <v>0</v>
      </c>
      <c r="N479" s="158">
        <f t="shared" si="388"/>
        <v>0</v>
      </c>
      <c r="O479" s="158">
        <f>NO2_concentrations_benefits_central/Discount_factor</f>
        <v>0</v>
      </c>
      <c r="P479" s="158">
        <f t="shared" si="388"/>
        <v>0</v>
      </c>
      <c r="Q479" s="158">
        <f t="shared" si="388"/>
        <v>0</v>
      </c>
      <c r="R479" s="158">
        <f t="shared" si="388"/>
        <v>0</v>
      </c>
      <c r="S479" s="158">
        <f t="shared" si="388"/>
        <v>0</v>
      </c>
      <c r="T479" s="158">
        <f t="shared" si="388"/>
        <v>0</v>
      </c>
      <c r="U479" s="158">
        <f t="shared" si="388"/>
        <v>0</v>
      </c>
      <c r="V479" s="158">
        <f t="shared" si="388"/>
        <v>0</v>
      </c>
      <c r="W479" s="158">
        <f t="shared" si="388"/>
        <v>0</v>
      </c>
      <c r="X479" s="158">
        <f t="shared" si="388"/>
        <v>0</v>
      </c>
      <c r="Y479" s="158">
        <f t="shared" si="388"/>
        <v>0</v>
      </c>
      <c r="Z479" s="158">
        <f t="shared" si="388"/>
        <v>0</v>
      </c>
      <c r="AA479" s="158">
        <f t="shared" si="388"/>
        <v>0</v>
      </c>
      <c r="AB479" s="158">
        <f t="shared" si="388"/>
        <v>0</v>
      </c>
      <c r="AC479" s="158">
        <f t="shared" si="388"/>
        <v>0</v>
      </c>
      <c r="AD479" s="158">
        <f t="shared" si="388"/>
        <v>0</v>
      </c>
      <c r="AE479" s="158">
        <f t="shared" si="388"/>
        <v>0</v>
      </c>
      <c r="AF479" s="158">
        <f t="shared" si="388"/>
        <v>0</v>
      </c>
      <c r="AG479" s="158">
        <f t="shared" si="388"/>
        <v>0</v>
      </c>
      <c r="AH479" s="158">
        <f t="shared" si="388"/>
        <v>0</v>
      </c>
      <c r="AI479" s="158">
        <f t="shared" si="388"/>
        <v>0</v>
      </c>
      <c r="AJ479" s="158">
        <f t="shared" ref="AJ479:BO479" si="389">NO2_concentrations_benefits_central/Discount_factor</f>
        <v>0</v>
      </c>
      <c r="AK479" s="158">
        <f t="shared" si="389"/>
        <v>0</v>
      </c>
      <c r="AL479" s="158">
        <f t="shared" si="389"/>
        <v>0</v>
      </c>
      <c r="AM479" s="158">
        <f t="shared" si="389"/>
        <v>0</v>
      </c>
      <c r="AN479" s="158">
        <f t="shared" si="389"/>
        <v>0</v>
      </c>
      <c r="AO479" s="158">
        <f t="shared" si="389"/>
        <v>0</v>
      </c>
      <c r="AP479" s="158">
        <f t="shared" si="389"/>
        <v>0</v>
      </c>
      <c r="AQ479" s="158">
        <f t="shared" si="389"/>
        <v>0</v>
      </c>
      <c r="AR479" s="158">
        <f t="shared" si="389"/>
        <v>0</v>
      </c>
      <c r="AS479" s="158">
        <f t="shared" si="389"/>
        <v>0</v>
      </c>
      <c r="AT479" s="158">
        <f t="shared" si="389"/>
        <v>0</v>
      </c>
      <c r="AU479" s="158">
        <f t="shared" si="389"/>
        <v>0</v>
      </c>
      <c r="AV479" s="158">
        <f t="shared" si="389"/>
        <v>0</v>
      </c>
      <c r="AW479" s="158">
        <f t="shared" si="389"/>
        <v>0</v>
      </c>
      <c r="AX479" s="158">
        <f t="shared" si="389"/>
        <v>0</v>
      </c>
      <c r="AY479" s="158">
        <f t="shared" si="389"/>
        <v>0</v>
      </c>
      <c r="AZ479" s="158">
        <f t="shared" si="389"/>
        <v>0</v>
      </c>
      <c r="BA479" s="158">
        <f t="shared" si="389"/>
        <v>0</v>
      </c>
      <c r="BB479" s="158">
        <f t="shared" si="389"/>
        <v>0</v>
      </c>
      <c r="BC479" s="158">
        <f t="shared" si="389"/>
        <v>0</v>
      </c>
      <c r="BD479" s="158">
        <f t="shared" si="389"/>
        <v>0</v>
      </c>
      <c r="BE479" s="158">
        <f t="shared" si="389"/>
        <v>0</v>
      </c>
      <c r="BF479" s="158">
        <f t="shared" si="389"/>
        <v>0</v>
      </c>
      <c r="BG479" s="158">
        <f t="shared" si="389"/>
        <v>0</v>
      </c>
      <c r="BH479" s="158">
        <f t="shared" si="389"/>
        <v>0</v>
      </c>
      <c r="BI479" s="158">
        <f t="shared" si="389"/>
        <v>0</v>
      </c>
      <c r="BJ479" s="158">
        <f t="shared" si="389"/>
        <v>0</v>
      </c>
      <c r="BK479" s="158">
        <f t="shared" si="389"/>
        <v>0</v>
      </c>
      <c r="BL479" s="158">
        <f t="shared" si="389"/>
        <v>0</v>
      </c>
      <c r="BM479" s="158">
        <f t="shared" si="389"/>
        <v>0</v>
      </c>
      <c r="BN479" s="158">
        <f t="shared" si="389"/>
        <v>0</v>
      </c>
      <c r="BO479" s="158">
        <f t="shared" si="389"/>
        <v>0</v>
      </c>
      <c r="BP479" s="158">
        <f t="shared" ref="BP479:CP479" si="390">NO2_concentrations_benefits_central/Discount_factor</f>
        <v>0</v>
      </c>
      <c r="BQ479" s="158">
        <f t="shared" si="390"/>
        <v>0</v>
      </c>
      <c r="BR479" s="158">
        <f t="shared" si="390"/>
        <v>0</v>
      </c>
      <c r="BS479" s="158">
        <f t="shared" si="390"/>
        <v>0</v>
      </c>
      <c r="BT479" s="158">
        <f t="shared" si="390"/>
        <v>0</v>
      </c>
      <c r="BU479" s="158">
        <f t="shared" si="390"/>
        <v>0</v>
      </c>
      <c r="BV479" s="158">
        <f t="shared" si="390"/>
        <v>0</v>
      </c>
      <c r="BW479" s="158">
        <f t="shared" si="390"/>
        <v>0</v>
      </c>
      <c r="BX479" s="158">
        <f t="shared" si="390"/>
        <v>0</v>
      </c>
      <c r="BY479" s="158">
        <f t="shared" si="390"/>
        <v>0</v>
      </c>
      <c r="BZ479" s="158">
        <f t="shared" si="390"/>
        <v>0</v>
      </c>
      <c r="CA479" s="158">
        <f t="shared" si="390"/>
        <v>0</v>
      </c>
      <c r="CB479" s="158">
        <f t="shared" si="390"/>
        <v>0</v>
      </c>
      <c r="CC479" s="158">
        <f t="shared" si="390"/>
        <v>0</v>
      </c>
      <c r="CD479" s="158">
        <f t="shared" si="390"/>
        <v>0</v>
      </c>
      <c r="CE479" s="158">
        <f t="shared" si="390"/>
        <v>0</v>
      </c>
      <c r="CF479" s="158">
        <f t="shared" si="390"/>
        <v>0</v>
      </c>
      <c r="CG479" s="158">
        <f t="shared" si="390"/>
        <v>0</v>
      </c>
      <c r="CH479" s="158">
        <f t="shared" si="390"/>
        <v>0</v>
      </c>
      <c r="CI479" s="158">
        <f t="shared" si="390"/>
        <v>0</v>
      </c>
      <c r="CJ479" s="158">
        <f t="shared" si="390"/>
        <v>0</v>
      </c>
      <c r="CK479" s="158">
        <f t="shared" si="390"/>
        <v>0</v>
      </c>
      <c r="CL479" s="158">
        <f t="shared" si="390"/>
        <v>0</v>
      </c>
      <c r="CM479" s="158">
        <f t="shared" si="390"/>
        <v>0</v>
      </c>
      <c r="CN479" s="158">
        <f t="shared" si="390"/>
        <v>0</v>
      </c>
      <c r="CO479" s="158">
        <f t="shared" si="390"/>
        <v>0</v>
      </c>
      <c r="CP479" s="158">
        <f t="shared" si="390"/>
        <v>0</v>
      </c>
      <c r="CQ479" s="79" t="s">
        <v>16745</v>
      </c>
    </row>
    <row r="480" spans="1:95" ht="15" customHeight="1" outlineLevel="1" x14ac:dyDescent="0.35">
      <c r="A480" s="158"/>
      <c r="B480" s="158" t="s">
        <v>16676</v>
      </c>
      <c r="C480" s="158"/>
      <c r="D480" s="158">
        <f t="shared" ref="D480:AI480" si="391">NO2_concentrations_benefits_high/Discount_factor</f>
        <v>0</v>
      </c>
      <c r="E480" s="158">
        <f t="shared" si="391"/>
        <v>0</v>
      </c>
      <c r="F480" s="158">
        <f t="shared" si="391"/>
        <v>0</v>
      </c>
      <c r="G480" s="158">
        <f t="shared" si="391"/>
        <v>0</v>
      </c>
      <c r="H480" s="158">
        <f t="shared" si="391"/>
        <v>0</v>
      </c>
      <c r="I480" s="158">
        <f t="shared" si="391"/>
        <v>0</v>
      </c>
      <c r="J480" s="158">
        <f t="shared" si="391"/>
        <v>0</v>
      </c>
      <c r="K480" s="158">
        <f t="shared" si="391"/>
        <v>0</v>
      </c>
      <c r="L480" s="158">
        <f t="shared" si="391"/>
        <v>0</v>
      </c>
      <c r="M480" s="158">
        <f t="shared" si="391"/>
        <v>0</v>
      </c>
      <c r="N480" s="158">
        <f t="shared" si="391"/>
        <v>0</v>
      </c>
      <c r="O480" s="158">
        <f t="shared" si="391"/>
        <v>0</v>
      </c>
      <c r="P480" s="158">
        <f t="shared" si="391"/>
        <v>0</v>
      </c>
      <c r="Q480" s="158">
        <f t="shared" si="391"/>
        <v>0</v>
      </c>
      <c r="R480" s="158">
        <f t="shared" si="391"/>
        <v>0</v>
      </c>
      <c r="S480" s="158">
        <f t="shared" si="391"/>
        <v>0</v>
      </c>
      <c r="T480" s="158">
        <f t="shared" si="391"/>
        <v>0</v>
      </c>
      <c r="U480" s="158">
        <f t="shared" si="391"/>
        <v>0</v>
      </c>
      <c r="V480" s="158">
        <f t="shared" si="391"/>
        <v>0</v>
      </c>
      <c r="W480" s="158">
        <f t="shared" si="391"/>
        <v>0</v>
      </c>
      <c r="X480" s="158">
        <f t="shared" si="391"/>
        <v>0</v>
      </c>
      <c r="Y480" s="158">
        <f t="shared" si="391"/>
        <v>0</v>
      </c>
      <c r="Z480" s="158">
        <f t="shared" si="391"/>
        <v>0</v>
      </c>
      <c r="AA480" s="158">
        <f t="shared" si="391"/>
        <v>0</v>
      </c>
      <c r="AB480" s="158">
        <f t="shared" si="391"/>
        <v>0</v>
      </c>
      <c r="AC480" s="158">
        <f t="shared" si="391"/>
        <v>0</v>
      </c>
      <c r="AD480" s="158">
        <f t="shared" si="391"/>
        <v>0</v>
      </c>
      <c r="AE480" s="158">
        <f t="shared" si="391"/>
        <v>0</v>
      </c>
      <c r="AF480" s="158">
        <f t="shared" si="391"/>
        <v>0</v>
      </c>
      <c r="AG480" s="158">
        <f t="shared" si="391"/>
        <v>0</v>
      </c>
      <c r="AH480" s="158">
        <f t="shared" si="391"/>
        <v>0</v>
      </c>
      <c r="AI480" s="158">
        <f t="shared" si="391"/>
        <v>0</v>
      </c>
      <c r="AJ480" s="158">
        <f t="shared" ref="AJ480:BO480" si="392">NO2_concentrations_benefits_high/Discount_factor</f>
        <v>0</v>
      </c>
      <c r="AK480" s="158">
        <f t="shared" si="392"/>
        <v>0</v>
      </c>
      <c r="AL480" s="158">
        <f t="shared" si="392"/>
        <v>0</v>
      </c>
      <c r="AM480" s="158">
        <f t="shared" si="392"/>
        <v>0</v>
      </c>
      <c r="AN480" s="158">
        <f t="shared" si="392"/>
        <v>0</v>
      </c>
      <c r="AO480" s="158">
        <f t="shared" si="392"/>
        <v>0</v>
      </c>
      <c r="AP480" s="158">
        <f t="shared" si="392"/>
        <v>0</v>
      </c>
      <c r="AQ480" s="158">
        <f t="shared" si="392"/>
        <v>0</v>
      </c>
      <c r="AR480" s="158">
        <f t="shared" si="392"/>
        <v>0</v>
      </c>
      <c r="AS480" s="158">
        <f t="shared" si="392"/>
        <v>0</v>
      </c>
      <c r="AT480" s="158">
        <f t="shared" si="392"/>
        <v>0</v>
      </c>
      <c r="AU480" s="158">
        <f t="shared" si="392"/>
        <v>0</v>
      </c>
      <c r="AV480" s="158">
        <f t="shared" si="392"/>
        <v>0</v>
      </c>
      <c r="AW480" s="158">
        <f t="shared" si="392"/>
        <v>0</v>
      </c>
      <c r="AX480" s="158">
        <f t="shared" si="392"/>
        <v>0</v>
      </c>
      <c r="AY480" s="158">
        <f t="shared" si="392"/>
        <v>0</v>
      </c>
      <c r="AZ480" s="158">
        <f t="shared" si="392"/>
        <v>0</v>
      </c>
      <c r="BA480" s="158">
        <f t="shared" si="392"/>
        <v>0</v>
      </c>
      <c r="BB480" s="158">
        <f t="shared" si="392"/>
        <v>0</v>
      </c>
      <c r="BC480" s="158">
        <f t="shared" si="392"/>
        <v>0</v>
      </c>
      <c r="BD480" s="158">
        <f t="shared" si="392"/>
        <v>0</v>
      </c>
      <c r="BE480" s="158">
        <f t="shared" si="392"/>
        <v>0</v>
      </c>
      <c r="BF480" s="158">
        <f t="shared" si="392"/>
        <v>0</v>
      </c>
      <c r="BG480" s="158">
        <f t="shared" si="392"/>
        <v>0</v>
      </c>
      <c r="BH480" s="158">
        <f t="shared" si="392"/>
        <v>0</v>
      </c>
      <c r="BI480" s="158">
        <f t="shared" si="392"/>
        <v>0</v>
      </c>
      <c r="BJ480" s="158">
        <f t="shared" si="392"/>
        <v>0</v>
      </c>
      <c r="BK480" s="158">
        <f t="shared" si="392"/>
        <v>0</v>
      </c>
      <c r="BL480" s="158">
        <f t="shared" si="392"/>
        <v>0</v>
      </c>
      <c r="BM480" s="158">
        <f t="shared" si="392"/>
        <v>0</v>
      </c>
      <c r="BN480" s="158">
        <f t="shared" si="392"/>
        <v>0</v>
      </c>
      <c r="BO480" s="158">
        <f t="shared" si="392"/>
        <v>0</v>
      </c>
      <c r="BP480" s="158">
        <f t="shared" ref="BP480:CP480" si="393">NO2_concentrations_benefits_high/Discount_factor</f>
        <v>0</v>
      </c>
      <c r="BQ480" s="158">
        <f t="shared" si="393"/>
        <v>0</v>
      </c>
      <c r="BR480" s="158">
        <f t="shared" si="393"/>
        <v>0</v>
      </c>
      <c r="BS480" s="158">
        <f t="shared" si="393"/>
        <v>0</v>
      </c>
      <c r="BT480" s="158">
        <f t="shared" si="393"/>
        <v>0</v>
      </c>
      <c r="BU480" s="158">
        <f t="shared" si="393"/>
        <v>0</v>
      </c>
      <c r="BV480" s="158">
        <f t="shared" si="393"/>
        <v>0</v>
      </c>
      <c r="BW480" s="158">
        <f t="shared" si="393"/>
        <v>0</v>
      </c>
      <c r="BX480" s="158">
        <f t="shared" si="393"/>
        <v>0</v>
      </c>
      <c r="BY480" s="158">
        <f t="shared" si="393"/>
        <v>0</v>
      </c>
      <c r="BZ480" s="158">
        <f t="shared" si="393"/>
        <v>0</v>
      </c>
      <c r="CA480" s="158">
        <f t="shared" si="393"/>
        <v>0</v>
      </c>
      <c r="CB480" s="158">
        <f t="shared" si="393"/>
        <v>0</v>
      </c>
      <c r="CC480" s="158">
        <f t="shared" si="393"/>
        <v>0</v>
      </c>
      <c r="CD480" s="158">
        <f t="shared" si="393"/>
        <v>0</v>
      </c>
      <c r="CE480" s="158">
        <f t="shared" si="393"/>
        <v>0</v>
      </c>
      <c r="CF480" s="158">
        <f t="shared" si="393"/>
        <v>0</v>
      </c>
      <c r="CG480" s="158">
        <f t="shared" si="393"/>
        <v>0</v>
      </c>
      <c r="CH480" s="158">
        <f t="shared" si="393"/>
        <v>0</v>
      </c>
      <c r="CI480" s="158">
        <f t="shared" si="393"/>
        <v>0</v>
      </c>
      <c r="CJ480" s="158">
        <f t="shared" si="393"/>
        <v>0</v>
      </c>
      <c r="CK480" s="158">
        <f t="shared" si="393"/>
        <v>0</v>
      </c>
      <c r="CL480" s="158">
        <f t="shared" si="393"/>
        <v>0</v>
      </c>
      <c r="CM480" s="158">
        <f t="shared" si="393"/>
        <v>0</v>
      </c>
      <c r="CN480" s="158">
        <f t="shared" si="393"/>
        <v>0</v>
      </c>
      <c r="CO480" s="158">
        <f t="shared" si="393"/>
        <v>0</v>
      </c>
      <c r="CP480" s="158">
        <f t="shared" si="393"/>
        <v>0</v>
      </c>
      <c r="CQ480" s="79" t="s">
        <v>16746</v>
      </c>
    </row>
    <row r="481" spans="1:95" ht="15" customHeight="1" outlineLevel="1" x14ac:dyDescent="0.35">
      <c r="A481" s="158"/>
      <c r="B481" s="158"/>
      <c r="C481" s="158"/>
      <c r="D481" s="158"/>
      <c r="E481" s="158"/>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8"/>
      <c r="AY481" s="158"/>
      <c r="AZ481" s="158"/>
      <c r="BA481" s="158"/>
      <c r="BB481" s="158"/>
      <c r="BC481" s="158"/>
      <c r="BD481" s="158"/>
      <c r="BE481" s="158"/>
      <c r="BF481" s="158"/>
      <c r="BG481" s="158"/>
      <c r="BH481" s="158"/>
      <c r="BI481" s="158"/>
      <c r="BJ481" s="158"/>
      <c r="BK481" s="158"/>
      <c r="BL481" s="158"/>
      <c r="BM481" s="158"/>
      <c r="BN481" s="158"/>
      <c r="BO481" s="158"/>
      <c r="BP481" s="158"/>
      <c r="BQ481" s="158"/>
      <c r="BR481" s="158"/>
      <c r="BS481" s="158"/>
      <c r="BT481" s="158"/>
      <c r="BU481" s="158"/>
      <c r="BV481" s="158"/>
      <c r="BW481" s="158"/>
      <c r="BX481" s="158"/>
      <c r="BY481" s="158"/>
      <c r="BZ481" s="158"/>
      <c r="CA481" s="158"/>
      <c r="CB481" s="158"/>
      <c r="CC481" s="158"/>
      <c r="CD481" s="158"/>
      <c r="CE481" s="158"/>
      <c r="CF481" s="158"/>
      <c r="CG481" s="158"/>
      <c r="CH481" s="158"/>
      <c r="CI481" s="158"/>
      <c r="CJ481" s="158"/>
      <c r="CK481" s="158"/>
      <c r="CL481" s="158"/>
      <c r="CM481" s="158"/>
      <c r="CN481" s="158"/>
      <c r="CO481" s="158"/>
      <c r="CP481" s="158"/>
      <c r="CQ481" s="79"/>
    </row>
    <row r="482" spans="1:95" ht="15" customHeight="1" outlineLevel="1" x14ac:dyDescent="0.35">
      <c r="A482" s="158"/>
      <c r="B482" s="148" t="s">
        <v>16747</v>
      </c>
      <c r="C482" s="158"/>
      <c r="D482" s="158"/>
      <c r="E482" s="158"/>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8"/>
      <c r="AY482" s="158"/>
      <c r="AZ482" s="158"/>
      <c r="BA482" s="158"/>
      <c r="BB482" s="158"/>
      <c r="BC482" s="158"/>
      <c r="BD482" s="158"/>
      <c r="BE482" s="158"/>
      <c r="BF482" s="158"/>
      <c r="BG482" s="158"/>
      <c r="BH482" s="158"/>
      <c r="BI482" s="158"/>
      <c r="BJ482" s="158"/>
      <c r="BK482" s="158"/>
      <c r="BL482" s="158"/>
      <c r="BM482" s="158"/>
      <c r="BN482" s="158"/>
      <c r="BO482" s="158"/>
      <c r="BP482" s="158"/>
      <c r="BQ482" s="158"/>
      <c r="BR482" s="158"/>
      <c r="BS482" s="158"/>
      <c r="BT482" s="158"/>
      <c r="BU482" s="158"/>
      <c r="BV482" s="158"/>
      <c r="BW482" s="158"/>
      <c r="BX482" s="158"/>
      <c r="BY482" s="158"/>
      <c r="BZ482" s="158"/>
      <c r="CA482" s="158"/>
      <c r="CB482" s="158"/>
      <c r="CC482" s="158"/>
      <c r="CD482" s="158"/>
      <c r="CE482" s="158"/>
      <c r="CF482" s="158"/>
      <c r="CG482" s="158"/>
      <c r="CH482" s="158"/>
      <c r="CI482" s="158"/>
      <c r="CJ482" s="158"/>
      <c r="CK482" s="158"/>
      <c r="CL482" s="158"/>
      <c r="CM482" s="158"/>
      <c r="CN482" s="158"/>
      <c r="CO482" s="158"/>
      <c r="CP482" s="158"/>
      <c r="CQ482" s="79"/>
    </row>
    <row r="483" spans="1:95" ht="15" customHeight="1" outlineLevel="1" x14ac:dyDescent="0.35">
      <c r="A483" s="158"/>
      <c r="B483" s="158" t="s">
        <v>16672</v>
      </c>
      <c r="C483" s="158"/>
      <c r="D483" s="158">
        <f t="shared" ref="D483:AI483" si="394">NOx_concentrations_secondary_PM2.5_impacts_low/Discount_factor</f>
        <v>0</v>
      </c>
      <c r="E483" s="158">
        <f t="shared" si="394"/>
        <v>0</v>
      </c>
      <c r="F483" s="158">
        <f t="shared" si="394"/>
        <v>0</v>
      </c>
      <c r="G483" s="158">
        <f t="shared" si="394"/>
        <v>0</v>
      </c>
      <c r="H483" s="158">
        <f t="shared" si="394"/>
        <v>0</v>
      </c>
      <c r="I483" s="158">
        <f t="shared" si="394"/>
        <v>0</v>
      </c>
      <c r="J483" s="158">
        <f t="shared" si="394"/>
        <v>0</v>
      </c>
      <c r="K483" s="158">
        <f t="shared" si="394"/>
        <v>0</v>
      </c>
      <c r="L483" s="158">
        <f t="shared" si="394"/>
        <v>0</v>
      </c>
      <c r="M483" s="158">
        <f t="shared" si="394"/>
        <v>0</v>
      </c>
      <c r="N483" s="158">
        <f t="shared" si="394"/>
        <v>0</v>
      </c>
      <c r="O483" s="158">
        <f t="shared" si="394"/>
        <v>0</v>
      </c>
      <c r="P483" s="158">
        <f t="shared" si="394"/>
        <v>0</v>
      </c>
      <c r="Q483" s="158">
        <f t="shared" si="394"/>
        <v>0</v>
      </c>
      <c r="R483" s="158">
        <f t="shared" si="394"/>
        <v>0</v>
      </c>
      <c r="S483" s="158">
        <f t="shared" si="394"/>
        <v>0</v>
      </c>
      <c r="T483" s="158">
        <f t="shared" si="394"/>
        <v>0</v>
      </c>
      <c r="U483" s="158">
        <f t="shared" si="394"/>
        <v>0</v>
      </c>
      <c r="V483" s="158">
        <f t="shared" si="394"/>
        <v>0</v>
      </c>
      <c r="W483" s="158">
        <f t="shared" si="394"/>
        <v>0</v>
      </c>
      <c r="X483" s="158">
        <f t="shared" si="394"/>
        <v>0</v>
      </c>
      <c r="Y483" s="158">
        <f t="shared" si="394"/>
        <v>0</v>
      </c>
      <c r="Z483" s="158">
        <f t="shared" si="394"/>
        <v>0</v>
      </c>
      <c r="AA483" s="158">
        <f t="shared" si="394"/>
        <v>0</v>
      </c>
      <c r="AB483" s="158">
        <f t="shared" si="394"/>
        <v>0</v>
      </c>
      <c r="AC483" s="158">
        <f t="shared" si="394"/>
        <v>0</v>
      </c>
      <c r="AD483" s="158">
        <f t="shared" si="394"/>
        <v>0</v>
      </c>
      <c r="AE483" s="158">
        <f t="shared" si="394"/>
        <v>0</v>
      </c>
      <c r="AF483" s="158">
        <f t="shared" si="394"/>
        <v>0</v>
      </c>
      <c r="AG483" s="158">
        <f t="shared" si="394"/>
        <v>0</v>
      </c>
      <c r="AH483" s="158">
        <f t="shared" si="394"/>
        <v>0</v>
      </c>
      <c r="AI483" s="158">
        <f t="shared" si="394"/>
        <v>0</v>
      </c>
      <c r="AJ483" s="158">
        <f t="shared" ref="AJ483:BO483" si="395">NOx_concentrations_secondary_PM2.5_impacts_low/Discount_factor</f>
        <v>0</v>
      </c>
      <c r="AK483" s="158">
        <f t="shared" si="395"/>
        <v>0</v>
      </c>
      <c r="AL483" s="158">
        <f t="shared" si="395"/>
        <v>0</v>
      </c>
      <c r="AM483" s="158">
        <f t="shared" si="395"/>
        <v>0</v>
      </c>
      <c r="AN483" s="158">
        <f t="shared" si="395"/>
        <v>0</v>
      </c>
      <c r="AO483" s="158">
        <f t="shared" si="395"/>
        <v>0</v>
      </c>
      <c r="AP483" s="158">
        <f t="shared" si="395"/>
        <v>0</v>
      </c>
      <c r="AQ483" s="158">
        <f t="shared" si="395"/>
        <v>0</v>
      </c>
      <c r="AR483" s="158">
        <f t="shared" si="395"/>
        <v>0</v>
      </c>
      <c r="AS483" s="158">
        <f t="shared" si="395"/>
        <v>0</v>
      </c>
      <c r="AT483" s="158">
        <f t="shared" si="395"/>
        <v>0</v>
      </c>
      <c r="AU483" s="158">
        <f t="shared" si="395"/>
        <v>0</v>
      </c>
      <c r="AV483" s="158">
        <f t="shared" si="395"/>
        <v>0</v>
      </c>
      <c r="AW483" s="158">
        <f t="shared" si="395"/>
        <v>0</v>
      </c>
      <c r="AX483" s="158">
        <f t="shared" si="395"/>
        <v>0</v>
      </c>
      <c r="AY483" s="158">
        <f t="shared" si="395"/>
        <v>0</v>
      </c>
      <c r="AZ483" s="158">
        <f t="shared" si="395"/>
        <v>0</v>
      </c>
      <c r="BA483" s="158">
        <f t="shared" si="395"/>
        <v>0</v>
      </c>
      <c r="BB483" s="158">
        <f t="shared" si="395"/>
        <v>0</v>
      </c>
      <c r="BC483" s="158">
        <f t="shared" si="395"/>
        <v>0</v>
      </c>
      <c r="BD483" s="158">
        <f t="shared" si="395"/>
        <v>0</v>
      </c>
      <c r="BE483" s="158">
        <f t="shared" si="395"/>
        <v>0</v>
      </c>
      <c r="BF483" s="158">
        <f t="shared" si="395"/>
        <v>0</v>
      </c>
      <c r="BG483" s="158">
        <f t="shared" si="395"/>
        <v>0</v>
      </c>
      <c r="BH483" s="158">
        <f t="shared" si="395"/>
        <v>0</v>
      </c>
      <c r="BI483" s="158">
        <f t="shared" si="395"/>
        <v>0</v>
      </c>
      <c r="BJ483" s="158">
        <f t="shared" si="395"/>
        <v>0</v>
      </c>
      <c r="BK483" s="158">
        <f t="shared" si="395"/>
        <v>0</v>
      </c>
      <c r="BL483" s="158">
        <f t="shared" si="395"/>
        <v>0</v>
      </c>
      <c r="BM483" s="158">
        <f t="shared" si="395"/>
        <v>0</v>
      </c>
      <c r="BN483" s="158">
        <f t="shared" si="395"/>
        <v>0</v>
      </c>
      <c r="BO483" s="158">
        <f t="shared" si="395"/>
        <v>0</v>
      </c>
      <c r="BP483" s="158">
        <f t="shared" ref="BP483:CP483" si="396">NOx_concentrations_secondary_PM2.5_impacts_low/Discount_factor</f>
        <v>0</v>
      </c>
      <c r="BQ483" s="158">
        <f t="shared" si="396"/>
        <v>0</v>
      </c>
      <c r="BR483" s="158">
        <f t="shared" si="396"/>
        <v>0</v>
      </c>
      <c r="BS483" s="158">
        <f t="shared" si="396"/>
        <v>0</v>
      </c>
      <c r="BT483" s="158">
        <f t="shared" si="396"/>
        <v>0</v>
      </c>
      <c r="BU483" s="158">
        <f t="shared" si="396"/>
        <v>0</v>
      </c>
      <c r="BV483" s="158">
        <f t="shared" si="396"/>
        <v>0</v>
      </c>
      <c r="BW483" s="158">
        <f t="shared" si="396"/>
        <v>0</v>
      </c>
      <c r="BX483" s="158">
        <f t="shared" si="396"/>
        <v>0</v>
      </c>
      <c r="BY483" s="158">
        <f t="shared" si="396"/>
        <v>0</v>
      </c>
      <c r="BZ483" s="158">
        <f t="shared" si="396"/>
        <v>0</v>
      </c>
      <c r="CA483" s="158">
        <f t="shared" si="396"/>
        <v>0</v>
      </c>
      <c r="CB483" s="158">
        <f t="shared" si="396"/>
        <v>0</v>
      </c>
      <c r="CC483" s="158">
        <f t="shared" si="396"/>
        <v>0</v>
      </c>
      <c r="CD483" s="158">
        <f t="shared" si="396"/>
        <v>0</v>
      </c>
      <c r="CE483" s="158">
        <f t="shared" si="396"/>
        <v>0</v>
      </c>
      <c r="CF483" s="158">
        <f t="shared" si="396"/>
        <v>0</v>
      </c>
      <c r="CG483" s="158">
        <f t="shared" si="396"/>
        <v>0</v>
      </c>
      <c r="CH483" s="158">
        <f t="shared" si="396"/>
        <v>0</v>
      </c>
      <c r="CI483" s="158">
        <f t="shared" si="396"/>
        <v>0</v>
      </c>
      <c r="CJ483" s="158">
        <f t="shared" si="396"/>
        <v>0</v>
      </c>
      <c r="CK483" s="158">
        <f t="shared" si="396"/>
        <v>0</v>
      </c>
      <c r="CL483" s="158">
        <f t="shared" si="396"/>
        <v>0</v>
      </c>
      <c r="CM483" s="158">
        <f t="shared" si="396"/>
        <v>0</v>
      </c>
      <c r="CN483" s="158">
        <f t="shared" si="396"/>
        <v>0</v>
      </c>
      <c r="CO483" s="158">
        <f t="shared" si="396"/>
        <v>0</v>
      </c>
      <c r="CP483" s="158">
        <f t="shared" si="396"/>
        <v>0</v>
      </c>
      <c r="CQ483" s="79" t="s">
        <v>16748</v>
      </c>
    </row>
    <row r="484" spans="1:95" ht="15" customHeight="1" outlineLevel="1" x14ac:dyDescent="0.35">
      <c r="A484" s="158"/>
      <c r="B484" s="158" t="s">
        <v>16674</v>
      </c>
      <c r="C484" s="158"/>
      <c r="D484" s="158">
        <f t="shared" ref="D484:AI484" si="397">NOx_concentrations_secondary_PM2.5_impacts_central/Discount_factor</f>
        <v>0</v>
      </c>
      <c r="E484" s="158">
        <f t="shared" si="397"/>
        <v>0</v>
      </c>
      <c r="F484" s="158">
        <f t="shared" si="397"/>
        <v>0</v>
      </c>
      <c r="G484" s="158">
        <f t="shared" si="397"/>
        <v>0</v>
      </c>
      <c r="H484" s="158">
        <f t="shared" si="397"/>
        <v>0</v>
      </c>
      <c r="I484" s="158">
        <f t="shared" si="397"/>
        <v>0</v>
      </c>
      <c r="J484" s="158">
        <f t="shared" si="397"/>
        <v>0</v>
      </c>
      <c r="K484" s="158">
        <f t="shared" si="397"/>
        <v>0</v>
      </c>
      <c r="L484" s="158">
        <f t="shared" si="397"/>
        <v>0</v>
      </c>
      <c r="M484" s="158">
        <f t="shared" si="397"/>
        <v>0</v>
      </c>
      <c r="N484" s="158">
        <f t="shared" si="397"/>
        <v>0</v>
      </c>
      <c r="O484" s="158">
        <f t="shared" si="397"/>
        <v>0</v>
      </c>
      <c r="P484" s="158">
        <f t="shared" si="397"/>
        <v>0</v>
      </c>
      <c r="Q484" s="158">
        <f t="shared" si="397"/>
        <v>0</v>
      </c>
      <c r="R484" s="158">
        <f t="shared" si="397"/>
        <v>0</v>
      </c>
      <c r="S484" s="158">
        <f t="shared" si="397"/>
        <v>0</v>
      </c>
      <c r="T484" s="158">
        <f t="shared" si="397"/>
        <v>0</v>
      </c>
      <c r="U484" s="158">
        <f t="shared" si="397"/>
        <v>0</v>
      </c>
      <c r="V484" s="158">
        <f t="shared" si="397"/>
        <v>0</v>
      </c>
      <c r="W484" s="158">
        <f t="shared" si="397"/>
        <v>0</v>
      </c>
      <c r="X484" s="158">
        <f t="shared" si="397"/>
        <v>0</v>
      </c>
      <c r="Y484" s="158">
        <f t="shared" si="397"/>
        <v>0</v>
      </c>
      <c r="Z484" s="158">
        <f t="shared" si="397"/>
        <v>0</v>
      </c>
      <c r="AA484" s="158">
        <f t="shared" si="397"/>
        <v>0</v>
      </c>
      <c r="AB484" s="158">
        <f t="shared" si="397"/>
        <v>0</v>
      </c>
      <c r="AC484" s="158">
        <f t="shared" si="397"/>
        <v>0</v>
      </c>
      <c r="AD484" s="158">
        <f t="shared" si="397"/>
        <v>0</v>
      </c>
      <c r="AE484" s="158">
        <f t="shared" si="397"/>
        <v>0</v>
      </c>
      <c r="AF484" s="158">
        <f t="shared" si="397"/>
        <v>0</v>
      </c>
      <c r="AG484" s="158">
        <f t="shared" si="397"/>
        <v>0</v>
      </c>
      <c r="AH484" s="158">
        <f t="shared" si="397"/>
        <v>0</v>
      </c>
      <c r="AI484" s="158">
        <f t="shared" si="397"/>
        <v>0</v>
      </c>
      <c r="AJ484" s="158">
        <f t="shared" ref="AJ484:BO484" si="398">NOx_concentrations_secondary_PM2.5_impacts_central/Discount_factor</f>
        <v>0</v>
      </c>
      <c r="AK484" s="158">
        <f t="shared" si="398"/>
        <v>0</v>
      </c>
      <c r="AL484" s="158">
        <f t="shared" si="398"/>
        <v>0</v>
      </c>
      <c r="AM484" s="158">
        <f t="shared" si="398"/>
        <v>0</v>
      </c>
      <c r="AN484" s="158">
        <f t="shared" si="398"/>
        <v>0</v>
      </c>
      <c r="AO484" s="158">
        <f t="shared" si="398"/>
        <v>0</v>
      </c>
      <c r="AP484" s="158">
        <f t="shared" si="398"/>
        <v>0</v>
      </c>
      <c r="AQ484" s="158">
        <f t="shared" si="398"/>
        <v>0</v>
      </c>
      <c r="AR484" s="158">
        <f t="shared" si="398"/>
        <v>0</v>
      </c>
      <c r="AS484" s="158">
        <f t="shared" si="398"/>
        <v>0</v>
      </c>
      <c r="AT484" s="158">
        <f t="shared" si="398"/>
        <v>0</v>
      </c>
      <c r="AU484" s="158">
        <f t="shared" si="398"/>
        <v>0</v>
      </c>
      <c r="AV484" s="158">
        <f t="shared" si="398"/>
        <v>0</v>
      </c>
      <c r="AW484" s="158">
        <f t="shared" si="398"/>
        <v>0</v>
      </c>
      <c r="AX484" s="158">
        <f t="shared" si="398"/>
        <v>0</v>
      </c>
      <c r="AY484" s="158">
        <f t="shared" si="398"/>
        <v>0</v>
      </c>
      <c r="AZ484" s="158">
        <f t="shared" si="398"/>
        <v>0</v>
      </c>
      <c r="BA484" s="158">
        <f t="shared" si="398"/>
        <v>0</v>
      </c>
      <c r="BB484" s="158">
        <f t="shared" si="398"/>
        <v>0</v>
      </c>
      <c r="BC484" s="158">
        <f t="shared" si="398"/>
        <v>0</v>
      </c>
      <c r="BD484" s="158">
        <f t="shared" si="398"/>
        <v>0</v>
      </c>
      <c r="BE484" s="158">
        <f t="shared" si="398"/>
        <v>0</v>
      </c>
      <c r="BF484" s="158">
        <f t="shared" si="398"/>
        <v>0</v>
      </c>
      <c r="BG484" s="158">
        <f t="shared" si="398"/>
        <v>0</v>
      </c>
      <c r="BH484" s="158">
        <f t="shared" si="398"/>
        <v>0</v>
      </c>
      <c r="BI484" s="158">
        <f t="shared" si="398"/>
        <v>0</v>
      </c>
      <c r="BJ484" s="158">
        <f t="shared" si="398"/>
        <v>0</v>
      </c>
      <c r="BK484" s="158">
        <f t="shared" si="398"/>
        <v>0</v>
      </c>
      <c r="BL484" s="158">
        <f t="shared" si="398"/>
        <v>0</v>
      </c>
      <c r="BM484" s="158">
        <f t="shared" si="398"/>
        <v>0</v>
      </c>
      <c r="BN484" s="158">
        <f t="shared" si="398"/>
        <v>0</v>
      </c>
      <c r="BO484" s="158">
        <f t="shared" si="398"/>
        <v>0</v>
      </c>
      <c r="BP484" s="158">
        <f t="shared" ref="BP484:CP484" si="399">NOx_concentrations_secondary_PM2.5_impacts_central/Discount_factor</f>
        <v>0</v>
      </c>
      <c r="BQ484" s="158">
        <f t="shared" si="399"/>
        <v>0</v>
      </c>
      <c r="BR484" s="158">
        <f t="shared" si="399"/>
        <v>0</v>
      </c>
      <c r="BS484" s="158">
        <f t="shared" si="399"/>
        <v>0</v>
      </c>
      <c r="BT484" s="158">
        <f t="shared" si="399"/>
        <v>0</v>
      </c>
      <c r="BU484" s="158">
        <f t="shared" si="399"/>
        <v>0</v>
      </c>
      <c r="BV484" s="158">
        <f t="shared" si="399"/>
        <v>0</v>
      </c>
      <c r="BW484" s="158">
        <f t="shared" si="399"/>
        <v>0</v>
      </c>
      <c r="BX484" s="158">
        <f t="shared" si="399"/>
        <v>0</v>
      </c>
      <c r="BY484" s="158">
        <f t="shared" si="399"/>
        <v>0</v>
      </c>
      <c r="BZ484" s="158">
        <f t="shared" si="399"/>
        <v>0</v>
      </c>
      <c r="CA484" s="158">
        <f t="shared" si="399"/>
        <v>0</v>
      </c>
      <c r="CB484" s="158">
        <f t="shared" si="399"/>
        <v>0</v>
      </c>
      <c r="CC484" s="158">
        <f t="shared" si="399"/>
        <v>0</v>
      </c>
      <c r="CD484" s="158">
        <f t="shared" si="399"/>
        <v>0</v>
      </c>
      <c r="CE484" s="158">
        <f t="shared" si="399"/>
        <v>0</v>
      </c>
      <c r="CF484" s="158">
        <f t="shared" si="399"/>
        <v>0</v>
      </c>
      <c r="CG484" s="158">
        <f t="shared" si="399"/>
        <v>0</v>
      </c>
      <c r="CH484" s="158">
        <f t="shared" si="399"/>
        <v>0</v>
      </c>
      <c r="CI484" s="158">
        <f t="shared" si="399"/>
        <v>0</v>
      </c>
      <c r="CJ484" s="158">
        <f t="shared" si="399"/>
        <v>0</v>
      </c>
      <c r="CK484" s="158">
        <f t="shared" si="399"/>
        <v>0</v>
      </c>
      <c r="CL484" s="158">
        <f t="shared" si="399"/>
        <v>0</v>
      </c>
      <c r="CM484" s="158">
        <f t="shared" si="399"/>
        <v>0</v>
      </c>
      <c r="CN484" s="158">
        <f t="shared" si="399"/>
        <v>0</v>
      </c>
      <c r="CO484" s="158">
        <f t="shared" si="399"/>
        <v>0</v>
      </c>
      <c r="CP484" s="158">
        <f t="shared" si="399"/>
        <v>0</v>
      </c>
      <c r="CQ484" s="79" t="s">
        <v>16749</v>
      </c>
    </row>
    <row r="485" spans="1:95" ht="15" customHeight="1" outlineLevel="1" x14ac:dyDescent="0.35">
      <c r="A485" s="158"/>
      <c r="B485" s="158" t="s">
        <v>16676</v>
      </c>
      <c r="C485" s="158"/>
      <c r="D485" s="158">
        <f t="shared" ref="D485:AI485" si="400">NOx_concentrations_secondary_PM2.5_impacts_high/Discount_factor</f>
        <v>0</v>
      </c>
      <c r="E485" s="158">
        <f t="shared" si="400"/>
        <v>0</v>
      </c>
      <c r="F485" s="158">
        <f t="shared" si="400"/>
        <v>0</v>
      </c>
      <c r="G485" s="158">
        <f t="shared" si="400"/>
        <v>0</v>
      </c>
      <c r="H485" s="158">
        <f t="shared" si="400"/>
        <v>0</v>
      </c>
      <c r="I485" s="158">
        <f t="shared" si="400"/>
        <v>0</v>
      </c>
      <c r="J485" s="158">
        <f t="shared" si="400"/>
        <v>0</v>
      </c>
      <c r="K485" s="158">
        <f t="shared" si="400"/>
        <v>0</v>
      </c>
      <c r="L485" s="158">
        <f t="shared" si="400"/>
        <v>0</v>
      </c>
      <c r="M485" s="158">
        <f t="shared" si="400"/>
        <v>0</v>
      </c>
      <c r="N485" s="158">
        <f t="shared" si="400"/>
        <v>0</v>
      </c>
      <c r="O485" s="158">
        <f t="shared" si="400"/>
        <v>0</v>
      </c>
      <c r="P485" s="158">
        <f t="shared" si="400"/>
        <v>0</v>
      </c>
      <c r="Q485" s="158">
        <f t="shared" si="400"/>
        <v>0</v>
      </c>
      <c r="R485" s="158">
        <f t="shared" si="400"/>
        <v>0</v>
      </c>
      <c r="S485" s="158">
        <f t="shared" si="400"/>
        <v>0</v>
      </c>
      <c r="T485" s="158">
        <f t="shared" si="400"/>
        <v>0</v>
      </c>
      <c r="U485" s="158">
        <f t="shared" si="400"/>
        <v>0</v>
      </c>
      <c r="V485" s="158">
        <f t="shared" si="400"/>
        <v>0</v>
      </c>
      <c r="W485" s="158">
        <f t="shared" si="400"/>
        <v>0</v>
      </c>
      <c r="X485" s="158">
        <f t="shared" si="400"/>
        <v>0</v>
      </c>
      <c r="Y485" s="158">
        <f t="shared" si="400"/>
        <v>0</v>
      </c>
      <c r="Z485" s="158">
        <f t="shared" si="400"/>
        <v>0</v>
      </c>
      <c r="AA485" s="158">
        <f t="shared" si="400"/>
        <v>0</v>
      </c>
      <c r="AB485" s="158">
        <f t="shared" si="400"/>
        <v>0</v>
      </c>
      <c r="AC485" s="158">
        <f t="shared" si="400"/>
        <v>0</v>
      </c>
      <c r="AD485" s="158">
        <f t="shared" si="400"/>
        <v>0</v>
      </c>
      <c r="AE485" s="158">
        <f t="shared" si="400"/>
        <v>0</v>
      </c>
      <c r="AF485" s="158">
        <f t="shared" si="400"/>
        <v>0</v>
      </c>
      <c r="AG485" s="158">
        <f t="shared" si="400"/>
        <v>0</v>
      </c>
      <c r="AH485" s="158">
        <f t="shared" si="400"/>
        <v>0</v>
      </c>
      <c r="AI485" s="158">
        <f t="shared" si="400"/>
        <v>0</v>
      </c>
      <c r="AJ485" s="158">
        <f t="shared" ref="AJ485:BO485" si="401">NOx_concentrations_secondary_PM2.5_impacts_high/Discount_factor</f>
        <v>0</v>
      </c>
      <c r="AK485" s="158">
        <f t="shared" si="401"/>
        <v>0</v>
      </c>
      <c r="AL485" s="158">
        <f t="shared" si="401"/>
        <v>0</v>
      </c>
      <c r="AM485" s="158">
        <f t="shared" si="401"/>
        <v>0</v>
      </c>
      <c r="AN485" s="158">
        <f t="shared" si="401"/>
        <v>0</v>
      </c>
      <c r="AO485" s="158">
        <f t="shared" si="401"/>
        <v>0</v>
      </c>
      <c r="AP485" s="158">
        <f t="shared" si="401"/>
        <v>0</v>
      </c>
      <c r="AQ485" s="158">
        <f t="shared" si="401"/>
        <v>0</v>
      </c>
      <c r="AR485" s="158">
        <f t="shared" si="401"/>
        <v>0</v>
      </c>
      <c r="AS485" s="158">
        <f t="shared" si="401"/>
        <v>0</v>
      </c>
      <c r="AT485" s="158">
        <f t="shared" si="401"/>
        <v>0</v>
      </c>
      <c r="AU485" s="158">
        <f t="shared" si="401"/>
        <v>0</v>
      </c>
      <c r="AV485" s="158">
        <f t="shared" si="401"/>
        <v>0</v>
      </c>
      <c r="AW485" s="158">
        <f t="shared" si="401"/>
        <v>0</v>
      </c>
      <c r="AX485" s="158">
        <f t="shared" si="401"/>
        <v>0</v>
      </c>
      <c r="AY485" s="158">
        <f t="shared" si="401"/>
        <v>0</v>
      </c>
      <c r="AZ485" s="158">
        <f t="shared" si="401"/>
        <v>0</v>
      </c>
      <c r="BA485" s="158">
        <f t="shared" si="401"/>
        <v>0</v>
      </c>
      <c r="BB485" s="158">
        <f t="shared" si="401"/>
        <v>0</v>
      </c>
      <c r="BC485" s="158">
        <f t="shared" si="401"/>
        <v>0</v>
      </c>
      <c r="BD485" s="158">
        <f t="shared" si="401"/>
        <v>0</v>
      </c>
      <c r="BE485" s="158">
        <f t="shared" si="401"/>
        <v>0</v>
      </c>
      <c r="BF485" s="158">
        <f t="shared" si="401"/>
        <v>0</v>
      </c>
      <c r="BG485" s="158">
        <f t="shared" si="401"/>
        <v>0</v>
      </c>
      <c r="BH485" s="158">
        <f t="shared" si="401"/>
        <v>0</v>
      </c>
      <c r="BI485" s="158">
        <f t="shared" si="401"/>
        <v>0</v>
      </c>
      <c r="BJ485" s="158">
        <f t="shared" si="401"/>
        <v>0</v>
      </c>
      <c r="BK485" s="158">
        <f t="shared" si="401"/>
        <v>0</v>
      </c>
      <c r="BL485" s="158">
        <f t="shared" si="401"/>
        <v>0</v>
      </c>
      <c r="BM485" s="158">
        <f t="shared" si="401"/>
        <v>0</v>
      </c>
      <c r="BN485" s="158">
        <f t="shared" si="401"/>
        <v>0</v>
      </c>
      <c r="BO485" s="158">
        <f t="shared" si="401"/>
        <v>0</v>
      </c>
      <c r="BP485" s="158">
        <f t="shared" ref="BP485:CP485" si="402">NOx_concentrations_secondary_PM2.5_impacts_high/Discount_factor</f>
        <v>0</v>
      </c>
      <c r="BQ485" s="158">
        <f t="shared" si="402"/>
        <v>0</v>
      </c>
      <c r="BR485" s="158">
        <f t="shared" si="402"/>
        <v>0</v>
      </c>
      <c r="BS485" s="158">
        <f t="shared" si="402"/>
        <v>0</v>
      </c>
      <c r="BT485" s="158">
        <f t="shared" si="402"/>
        <v>0</v>
      </c>
      <c r="BU485" s="158">
        <f t="shared" si="402"/>
        <v>0</v>
      </c>
      <c r="BV485" s="158">
        <f t="shared" si="402"/>
        <v>0</v>
      </c>
      <c r="BW485" s="158">
        <f t="shared" si="402"/>
        <v>0</v>
      </c>
      <c r="BX485" s="158">
        <f t="shared" si="402"/>
        <v>0</v>
      </c>
      <c r="BY485" s="158">
        <f t="shared" si="402"/>
        <v>0</v>
      </c>
      <c r="BZ485" s="158">
        <f t="shared" si="402"/>
        <v>0</v>
      </c>
      <c r="CA485" s="158">
        <f t="shared" si="402"/>
        <v>0</v>
      </c>
      <c r="CB485" s="158">
        <f t="shared" si="402"/>
        <v>0</v>
      </c>
      <c r="CC485" s="158">
        <f t="shared" si="402"/>
        <v>0</v>
      </c>
      <c r="CD485" s="158">
        <f t="shared" si="402"/>
        <v>0</v>
      </c>
      <c r="CE485" s="158">
        <f t="shared" si="402"/>
        <v>0</v>
      </c>
      <c r="CF485" s="158">
        <f t="shared" si="402"/>
        <v>0</v>
      </c>
      <c r="CG485" s="158">
        <f t="shared" si="402"/>
        <v>0</v>
      </c>
      <c r="CH485" s="158">
        <f t="shared" si="402"/>
        <v>0</v>
      </c>
      <c r="CI485" s="158">
        <f t="shared" si="402"/>
        <v>0</v>
      </c>
      <c r="CJ485" s="158">
        <f t="shared" si="402"/>
        <v>0</v>
      </c>
      <c r="CK485" s="158">
        <f t="shared" si="402"/>
        <v>0</v>
      </c>
      <c r="CL485" s="158">
        <f t="shared" si="402"/>
        <v>0</v>
      </c>
      <c r="CM485" s="158">
        <f t="shared" si="402"/>
        <v>0</v>
      </c>
      <c r="CN485" s="158">
        <f t="shared" si="402"/>
        <v>0</v>
      </c>
      <c r="CO485" s="158">
        <f t="shared" si="402"/>
        <v>0</v>
      </c>
      <c r="CP485" s="158">
        <f t="shared" si="402"/>
        <v>0</v>
      </c>
      <c r="CQ485" s="79" t="s">
        <v>16750</v>
      </c>
    </row>
    <row r="486" spans="1:95" ht="15" customHeight="1" outlineLevel="1" x14ac:dyDescent="0.35">
      <c r="A486" s="158"/>
      <c r="B486" s="158"/>
      <c r="C486" s="158"/>
      <c r="D486" s="158"/>
      <c r="E486" s="158"/>
      <c r="F486" s="158"/>
      <c r="G486" s="158"/>
      <c r="H486" s="158"/>
      <c r="I486" s="158"/>
      <c r="J486" s="158"/>
      <c r="K486" s="158"/>
      <c r="L486" s="158"/>
      <c r="M486" s="158"/>
      <c r="N486" s="158"/>
      <c r="O486" s="158"/>
      <c r="P486" s="158"/>
      <c r="Q486" s="158"/>
      <c r="R486" s="158"/>
      <c r="S486" s="158"/>
      <c r="T486" s="158"/>
      <c r="U486" s="158"/>
      <c r="V486" s="158"/>
      <c r="W486" s="158"/>
      <c r="X486" s="158"/>
      <c r="Y486" s="158"/>
      <c r="Z486" s="158"/>
      <c r="AA486" s="158"/>
      <c r="AB486" s="158"/>
      <c r="AC486" s="158"/>
      <c r="AD486" s="158"/>
      <c r="AE486" s="158"/>
      <c r="AF486" s="158"/>
      <c r="AG486" s="158"/>
      <c r="AH486" s="158"/>
      <c r="AI486" s="158"/>
      <c r="AJ486" s="158"/>
      <c r="AK486" s="158"/>
      <c r="AL486" s="158"/>
      <c r="AM486" s="158"/>
      <c r="AN486" s="158"/>
      <c r="AO486" s="158"/>
      <c r="AP486" s="158"/>
      <c r="AQ486" s="158"/>
      <c r="AR486" s="158"/>
      <c r="AS486" s="158"/>
      <c r="AT486" s="158"/>
      <c r="AU486" s="158"/>
      <c r="AV486" s="158"/>
      <c r="AW486" s="158"/>
      <c r="AX486" s="158"/>
      <c r="AY486" s="158"/>
      <c r="AZ486" s="158"/>
      <c r="BA486" s="158"/>
      <c r="BB486" s="158"/>
      <c r="BC486" s="158"/>
      <c r="BD486" s="158"/>
      <c r="BE486" s="158"/>
      <c r="BF486" s="158"/>
      <c r="BG486" s="158"/>
      <c r="BH486" s="158"/>
      <c r="BI486" s="158"/>
      <c r="BJ486" s="158"/>
      <c r="BK486" s="158"/>
      <c r="BL486" s="158"/>
      <c r="BM486" s="158"/>
      <c r="BN486" s="158"/>
      <c r="BO486" s="158"/>
      <c r="BP486" s="158"/>
      <c r="BQ486" s="158"/>
      <c r="BR486" s="158"/>
      <c r="BS486" s="158"/>
      <c r="BT486" s="158"/>
      <c r="BU486" s="158"/>
      <c r="BV486" s="158"/>
      <c r="BW486" s="158"/>
      <c r="BX486" s="158"/>
      <c r="BY486" s="158"/>
      <c r="BZ486" s="158"/>
      <c r="CA486" s="158"/>
      <c r="CB486" s="158"/>
      <c r="CC486" s="158"/>
      <c r="CD486" s="158"/>
      <c r="CE486" s="158"/>
      <c r="CF486" s="158"/>
      <c r="CG486" s="158"/>
      <c r="CH486" s="158"/>
      <c r="CI486" s="158"/>
      <c r="CJ486" s="158"/>
      <c r="CK486" s="158"/>
      <c r="CL486" s="158"/>
      <c r="CM486" s="158"/>
      <c r="CN486" s="158"/>
      <c r="CO486" s="158"/>
      <c r="CP486" s="158"/>
      <c r="CQ486" s="79"/>
    </row>
    <row r="487" spans="1:95" ht="15" customHeight="1" outlineLevel="1" x14ac:dyDescent="0.35">
      <c r="A487" s="158"/>
      <c r="B487" s="148" t="s">
        <v>16751</v>
      </c>
      <c r="C487" s="158"/>
      <c r="D487" s="158"/>
      <c r="E487" s="158"/>
      <c r="F487" s="158"/>
      <c r="G487" s="158"/>
      <c r="H487" s="158"/>
      <c r="I487" s="158"/>
      <c r="J487" s="158"/>
      <c r="K487" s="158"/>
      <c r="L487" s="158"/>
      <c r="M487" s="158"/>
      <c r="N487" s="158"/>
      <c r="O487" s="158"/>
      <c r="P487" s="158"/>
      <c r="Q487" s="158"/>
      <c r="R487" s="158"/>
      <c r="S487" s="158"/>
      <c r="T487" s="158"/>
      <c r="U487" s="158"/>
      <c r="V487" s="158"/>
      <c r="W487" s="158"/>
      <c r="X487" s="158"/>
      <c r="Y487" s="158"/>
      <c r="Z487" s="158"/>
      <c r="AA487" s="158"/>
      <c r="AB487" s="158"/>
      <c r="AC487" s="158"/>
      <c r="AD487" s="158"/>
      <c r="AE487" s="158"/>
      <c r="AF487" s="158"/>
      <c r="AG487" s="158"/>
      <c r="AH487" s="158"/>
      <c r="AI487" s="158"/>
      <c r="AJ487" s="158"/>
      <c r="AK487" s="158"/>
      <c r="AL487" s="158"/>
      <c r="AM487" s="158"/>
      <c r="AN487" s="158"/>
      <c r="AO487" s="158"/>
      <c r="AP487" s="158"/>
      <c r="AQ487" s="158"/>
      <c r="AR487" s="158"/>
      <c r="AS487" s="158"/>
      <c r="AT487" s="158"/>
      <c r="AU487" s="158"/>
      <c r="AV487" s="158"/>
      <c r="AW487" s="158"/>
      <c r="AX487" s="158"/>
      <c r="AY487" s="158"/>
      <c r="AZ487" s="158"/>
      <c r="BA487" s="158"/>
      <c r="BB487" s="158"/>
      <c r="BC487" s="158"/>
      <c r="BD487" s="158"/>
      <c r="BE487" s="158"/>
      <c r="BF487" s="158"/>
      <c r="BG487" s="158"/>
      <c r="BH487" s="158"/>
      <c r="BI487" s="158"/>
      <c r="BJ487" s="158"/>
      <c r="BK487" s="158"/>
      <c r="BL487" s="158"/>
      <c r="BM487" s="158"/>
      <c r="BN487" s="158"/>
      <c r="BO487" s="158"/>
      <c r="BP487" s="158"/>
      <c r="BQ487" s="158"/>
      <c r="BR487" s="158"/>
      <c r="BS487" s="158"/>
      <c r="BT487" s="158"/>
      <c r="BU487" s="158"/>
      <c r="BV487" s="158"/>
      <c r="BW487" s="158"/>
      <c r="BX487" s="158"/>
      <c r="BY487" s="158"/>
      <c r="BZ487" s="158"/>
      <c r="CA487" s="158"/>
      <c r="CB487" s="158"/>
      <c r="CC487" s="158"/>
      <c r="CD487" s="158"/>
      <c r="CE487" s="158"/>
      <c r="CF487" s="158"/>
      <c r="CG487" s="158"/>
      <c r="CH487" s="158"/>
      <c r="CI487" s="158"/>
      <c r="CJ487" s="158"/>
      <c r="CK487" s="158"/>
      <c r="CL487" s="158"/>
      <c r="CM487" s="158"/>
      <c r="CN487" s="158"/>
      <c r="CO487" s="158"/>
      <c r="CP487" s="158"/>
      <c r="CQ487" s="79"/>
    </row>
    <row r="488" spans="1:95" ht="15" customHeight="1" outlineLevel="1" x14ac:dyDescent="0.35">
      <c r="A488" s="158"/>
      <c r="B488" s="158" t="s">
        <v>16672</v>
      </c>
      <c r="C488" s="158"/>
      <c r="D488" s="158">
        <f t="shared" ref="D488:AI488" si="403">NOx_concentrations_other_impacts_low/Discount_factor</f>
        <v>0</v>
      </c>
      <c r="E488" s="158">
        <f t="shared" si="403"/>
        <v>0</v>
      </c>
      <c r="F488" s="158">
        <f t="shared" si="403"/>
        <v>0</v>
      </c>
      <c r="G488" s="158">
        <f t="shared" si="403"/>
        <v>0</v>
      </c>
      <c r="H488" s="158">
        <f t="shared" si="403"/>
        <v>0</v>
      </c>
      <c r="I488" s="158">
        <f t="shared" si="403"/>
        <v>0</v>
      </c>
      <c r="J488" s="158">
        <f t="shared" si="403"/>
        <v>0</v>
      </c>
      <c r="K488" s="158">
        <f t="shared" si="403"/>
        <v>0</v>
      </c>
      <c r="L488" s="158">
        <f t="shared" si="403"/>
        <v>0</v>
      </c>
      <c r="M488" s="158">
        <f t="shared" si="403"/>
        <v>0</v>
      </c>
      <c r="N488" s="158">
        <f t="shared" si="403"/>
        <v>0</v>
      </c>
      <c r="O488" s="158">
        <f t="shared" si="403"/>
        <v>0</v>
      </c>
      <c r="P488" s="158">
        <f t="shared" si="403"/>
        <v>0</v>
      </c>
      <c r="Q488" s="158">
        <f t="shared" si="403"/>
        <v>0</v>
      </c>
      <c r="R488" s="158">
        <f t="shared" si="403"/>
        <v>0</v>
      </c>
      <c r="S488" s="158">
        <f t="shared" si="403"/>
        <v>0</v>
      </c>
      <c r="T488" s="158">
        <f t="shared" si="403"/>
        <v>0</v>
      </c>
      <c r="U488" s="158">
        <f t="shared" si="403"/>
        <v>0</v>
      </c>
      <c r="V488" s="158">
        <f t="shared" si="403"/>
        <v>0</v>
      </c>
      <c r="W488" s="158">
        <f t="shared" si="403"/>
        <v>0</v>
      </c>
      <c r="X488" s="158">
        <f t="shared" si="403"/>
        <v>0</v>
      </c>
      <c r="Y488" s="158">
        <f t="shared" si="403"/>
        <v>0</v>
      </c>
      <c r="Z488" s="158">
        <f t="shared" si="403"/>
        <v>0</v>
      </c>
      <c r="AA488" s="158">
        <f t="shared" si="403"/>
        <v>0</v>
      </c>
      <c r="AB488" s="158">
        <f t="shared" si="403"/>
        <v>0</v>
      </c>
      <c r="AC488" s="158">
        <f t="shared" si="403"/>
        <v>0</v>
      </c>
      <c r="AD488" s="158">
        <f t="shared" si="403"/>
        <v>0</v>
      </c>
      <c r="AE488" s="158">
        <f t="shared" si="403"/>
        <v>0</v>
      </c>
      <c r="AF488" s="158">
        <f t="shared" si="403"/>
        <v>0</v>
      </c>
      <c r="AG488" s="158">
        <f t="shared" si="403"/>
        <v>0</v>
      </c>
      <c r="AH488" s="158">
        <f t="shared" si="403"/>
        <v>0</v>
      </c>
      <c r="AI488" s="158">
        <f t="shared" si="403"/>
        <v>0</v>
      </c>
      <c r="AJ488" s="158">
        <f t="shared" ref="AJ488:BO488" si="404">NOx_concentrations_other_impacts_low/Discount_factor</f>
        <v>0</v>
      </c>
      <c r="AK488" s="158">
        <f t="shared" si="404"/>
        <v>0</v>
      </c>
      <c r="AL488" s="158">
        <f t="shared" si="404"/>
        <v>0</v>
      </c>
      <c r="AM488" s="158">
        <f t="shared" si="404"/>
        <v>0</v>
      </c>
      <c r="AN488" s="158">
        <f t="shared" si="404"/>
        <v>0</v>
      </c>
      <c r="AO488" s="158">
        <f t="shared" si="404"/>
        <v>0</v>
      </c>
      <c r="AP488" s="158">
        <f t="shared" si="404"/>
        <v>0</v>
      </c>
      <c r="AQ488" s="158">
        <f t="shared" si="404"/>
        <v>0</v>
      </c>
      <c r="AR488" s="158">
        <f t="shared" si="404"/>
        <v>0</v>
      </c>
      <c r="AS488" s="158">
        <f t="shared" si="404"/>
        <v>0</v>
      </c>
      <c r="AT488" s="158">
        <f t="shared" si="404"/>
        <v>0</v>
      </c>
      <c r="AU488" s="158">
        <f t="shared" si="404"/>
        <v>0</v>
      </c>
      <c r="AV488" s="158">
        <f t="shared" si="404"/>
        <v>0</v>
      </c>
      <c r="AW488" s="158">
        <f t="shared" si="404"/>
        <v>0</v>
      </c>
      <c r="AX488" s="158">
        <f t="shared" si="404"/>
        <v>0</v>
      </c>
      <c r="AY488" s="158">
        <f t="shared" si="404"/>
        <v>0</v>
      </c>
      <c r="AZ488" s="158">
        <f t="shared" si="404"/>
        <v>0</v>
      </c>
      <c r="BA488" s="158">
        <f t="shared" si="404"/>
        <v>0</v>
      </c>
      <c r="BB488" s="158">
        <f t="shared" si="404"/>
        <v>0</v>
      </c>
      <c r="BC488" s="158">
        <f t="shared" si="404"/>
        <v>0</v>
      </c>
      <c r="BD488" s="158">
        <f t="shared" si="404"/>
        <v>0</v>
      </c>
      <c r="BE488" s="158">
        <f t="shared" si="404"/>
        <v>0</v>
      </c>
      <c r="BF488" s="158">
        <f t="shared" si="404"/>
        <v>0</v>
      </c>
      <c r="BG488" s="158">
        <f t="shared" si="404"/>
        <v>0</v>
      </c>
      <c r="BH488" s="158">
        <f t="shared" si="404"/>
        <v>0</v>
      </c>
      <c r="BI488" s="158">
        <f t="shared" si="404"/>
        <v>0</v>
      </c>
      <c r="BJ488" s="158">
        <f t="shared" si="404"/>
        <v>0</v>
      </c>
      <c r="BK488" s="158">
        <f t="shared" si="404"/>
        <v>0</v>
      </c>
      <c r="BL488" s="158">
        <f t="shared" si="404"/>
        <v>0</v>
      </c>
      <c r="BM488" s="158">
        <f t="shared" si="404"/>
        <v>0</v>
      </c>
      <c r="BN488" s="158">
        <f t="shared" si="404"/>
        <v>0</v>
      </c>
      <c r="BO488" s="158">
        <f t="shared" si="404"/>
        <v>0</v>
      </c>
      <c r="BP488" s="158">
        <f t="shared" ref="BP488:CP488" si="405">NOx_concentrations_other_impacts_low/Discount_factor</f>
        <v>0</v>
      </c>
      <c r="BQ488" s="158">
        <f t="shared" si="405"/>
        <v>0</v>
      </c>
      <c r="BR488" s="158">
        <f t="shared" si="405"/>
        <v>0</v>
      </c>
      <c r="BS488" s="158">
        <f t="shared" si="405"/>
        <v>0</v>
      </c>
      <c r="BT488" s="158">
        <f t="shared" si="405"/>
        <v>0</v>
      </c>
      <c r="BU488" s="158">
        <f t="shared" si="405"/>
        <v>0</v>
      </c>
      <c r="BV488" s="158">
        <f t="shared" si="405"/>
        <v>0</v>
      </c>
      <c r="BW488" s="158">
        <f t="shared" si="405"/>
        <v>0</v>
      </c>
      <c r="BX488" s="158">
        <f t="shared" si="405"/>
        <v>0</v>
      </c>
      <c r="BY488" s="158">
        <f t="shared" si="405"/>
        <v>0</v>
      </c>
      <c r="BZ488" s="158">
        <f t="shared" si="405"/>
        <v>0</v>
      </c>
      <c r="CA488" s="158">
        <f t="shared" si="405"/>
        <v>0</v>
      </c>
      <c r="CB488" s="158">
        <f t="shared" si="405"/>
        <v>0</v>
      </c>
      <c r="CC488" s="158">
        <f t="shared" si="405"/>
        <v>0</v>
      </c>
      <c r="CD488" s="158">
        <f t="shared" si="405"/>
        <v>0</v>
      </c>
      <c r="CE488" s="158">
        <f t="shared" si="405"/>
        <v>0</v>
      </c>
      <c r="CF488" s="158">
        <f t="shared" si="405"/>
        <v>0</v>
      </c>
      <c r="CG488" s="158">
        <f t="shared" si="405"/>
        <v>0</v>
      </c>
      <c r="CH488" s="158">
        <f t="shared" si="405"/>
        <v>0</v>
      </c>
      <c r="CI488" s="158">
        <f t="shared" si="405"/>
        <v>0</v>
      </c>
      <c r="CJ488" s="158">
        <f t="shared" si="405"/>
        <v>0</v>
      </c>
      <c r="CK488" s="158">
        <f t="shared" si="405"/>
        <v>0</v>
      </c>
      <c r="CL488" s="158">
        <f t="shared" si="405"/>
        <v>0</v>
      </c>
      <c r="CM488" s="158">
        <f t="shared" si="405"/>
        <v>0</v>
      </c>
      <c r="CN488" s="158">
        <f t="shared" si="405"/>
        <v>0</v>
      </c>
      <c r="CO488" s="158">
        <f t="shared" si="405"/>
        <v>0</v>
      </c>
      <c r="CP488" s="158">
        <f t="shared" si="405"/>
        <v>0</v>
      </c>
      <c r="CQ488" s="79" t="s">
        <v>16752</v>
      </c>
    </row>
    <row r="489" spans="1:95" ht="15" customHeight="1" outlineLevel="1" x14ac:dyDescent="0.35">
      <c r="A489" s="158"/>
      <c r="B489" s="158" t="s">
        <v>16674</v>
      </c>
      <c r="C489" s="158"/>
      <c r="D489" s="158">
        <f t="shared" ref="D489:AI489" si="406">NOx_concentrations_other_impacts_central/Discount_factor</f>
        <v>0</v>
      </c>
      <c r="E489" s="158">
        <f t="shared" si="406"/>
        <v>0</v>
      </c>
      <c r="F489" s="158">
        <f t="shared" si="406"/>
        <v>0</v>
      </c>
      <c r="G489" s="158">
        <f t="shared" si="406"/>
        <v>0</v>
      </c>
      <c r="H489" s="158">
        <f t="shared" si="406"/>
        <v>0</v>
      </c>
      <c r="I489" s="158">
        <f t="shared" si="406"/>
        <v>0</v>
      </c>
      <c r="J489" s="158">
        <f t="shared" si="406"/>
        <v>0</v>
      </c>
      <c r="K489" s="158">
        <f t="shared" si="406"/>
        <v>0</v>
      </c>
      <c r="L489" s="158">
        <f t="shared" si="406"/>
        <v>0</v>
      </c>
      <c r="M489" s="158">
        <f t="shared" si="406"/>
        <v>0</v>
      </c>
      <c r="N489" s="158">
        <f t="shared" si="406"/>
        <v>0</v>
      </c>
      <c r="O489" s="158">
        <f t="shared" si="406"/>
        <v>0</v>
      </c>
      <c r="P489" s="158">
        <f t="shared" si="406"/>
        <v>0</v>
      </c>
      <c r="Q489" s="158">
        <f t="shared" si="406"/>
        <v>0</v>
      </c>
      <c r="R489" s="158">
        <f t="shared" si="406"/>
        <v>0</v>
      </c>
      <c r="S489" s="158">
        <f t="shared" si="406"/>
        <v>0</v>
      </c>
      <c r="T489" s="158">
        <f t="shared" si="406"/>
        <v>0</v>
      </c>
      <c r="U489" s="158">
        <f t="shared" si="406"/>
        <v>0</v>
      </c>
      <c r="V489" s="158">
        <f t="shared" si="406"/>
        <v>0</v>
      </c>
      <c r="W489" s="158">
        <f t="shared" si="406"/>
        <v>0</v>
      </c>
      <c r="X489" s="158">
        <f t="shared" si="406"/>
        <v>0</v>
      </c>
      <c r="Y489" s="158">
        <f t="shared" si="406"/>
        <v>0</v>
      </c>
      <c r="Z489" s="158">
        <f t="shared" si="406"/>
        <v>0</v>
      </c>
      <c r="AA489" s="158">
        <f t="shared" si="406"/>
        <v>0</v>
      </c>
      <c r="AB489" s="158">
        <f t="shared" si="406"/>
        <v>0</v>
      </c>
      <c r="AC489" s="158">
        <f t="shared" si="406"/>
        <v>0</v>
      </c>
      <c r="AD489" s="158">
        <f t="shared" si="406"/>
        <v>0</v>
      </c>
      <c r="AE489" s="158">
        <f t="shared" si="406"/>
        <v>0</v>
      </c>
      <c r="AF489" s="158">
        <f t="shared" si="406"/>
        <v>0</v>
      </c>
      <c r="AG489" s="158">
        <f t="shared" si="406"/>
        <v>0</v>
      </c>
      <c r="AH489" s="158">
        <f t="shared" si="406"/>
        <v>0</v>
      </c>
      <c r="AI489" s="158">
        <f t="shared" si="406"/>
        <v>0</v>
      </c>
      <c r="AJ489" s="158">
        <f t="shared" ref="AJ489:BO489" si="407">NOx_concentrations_other_impacts_central/Discount_factor</f>
        <v>0</v>
      </c>
      <c r="AK489" s="158">
        <f t="shared" si="407"/>
        <v>0</v>
      </c>
      <c r="AL489" s="158">
        <f t="shared" si="407"/>
        <v>0</v>
      </c>
      <c r="AM489" s="158">
        <f t="shared" si="407"/>
        <v>0</v>
      </c>
      <c r="AN489" s="158">
        <f t="shared" si="407"/>
        <v>0</v>
      </c>
      <c r="AO489" s="158">
        <f t="shared" si="407"/>
        <v>0</v>
      </c>
      <c r="AP489" s="158">
        <f t="shared" si="407"/>
        <v>0</v>
      </c>
      <c r="AQ489" s="158">
        <f t="shared" si="407"/>
        <v>0</v>
      </c>
      <c r="AR489" s="158">
        <f t="shared" si="407"/>
        <v>0</v>
      </c>
      <c r="AS489" s="158">
        <f t="shared" si="407"/>
        <v>0</v>
      </c>
      <c r="AT489" s="158">
        <f t="shared" si="407"/>
        <v>0</v>
      </c>
      <c r="AU489" s="158">
        <f t="shared" si="407"/>
        <v>0</v>
      </c>
      <c r="AV489" s="158">
        <f t="shared" si="407"/>
        <v>0</v>
      </c>
      <c r="AW489" s="158">
        <f t="shared" si="407"/>
        <v>0</v>
      </c>
      <c r="AX489" s="158">
        <f t="shared" si="407"/>
        <v>0</v>
      </c>
      <c r="AY489" s="158">
        <f t="shared" si="407"/>
        <v>0</v>
      </c>
      <c r="AZ489" s="158">
        <f t="shared" si="407"/>
        <v>0</v>
      </c>
      <c r="BA489" s="158">
        <f t="shared" si="407"/>
        <v>0</v>
      </c>
      <c r="BB489" s="158">
        <f t="shared" si="407"/>
        <v>0</v>
      </c>
      <c r="BC489" s="158">
        <f t="shared" si="407"/>
        <v>0</v>
      </c>
      <c r="BD489" s="158">
        <f t="shared" si="407"/>
        <v>0</v>
      </c>
      <c r="BE489" s="158">
        <f t="shared" si="407"/>
        <v>0</v>
      </c>
      <c r="BF489" s="158">
        <f t="shared" si="407"/>
        <v>0</v>
      </c>
      <c r="BG489" s="158">
        <f t="shared" si="407"/>
        <v>0</v>
      </c>
      <c r="BH489" s="158">
        <f t="shared" si="407"/>
        <v>0</v>
      </c>
      <c r="BI489" s="158">
        <f t="shared" si="407"/>
        <v>0</v>
      </c>
      <c r="BJ489" s="158">
        <f t="shared" si="407"/>
        <v>0</v>
      </c>
      <c r="BK489" s="158">
        <f t="shared" si="407"/>
        <v>0</v>
      </c>
      <c r="BL489" s="158">
        <f t="shared" si="407"/>
        <v>0</v>
      </c>
      <c r="BM489" s="158">
        <f t="shared" si="407"/>
        <v>0</v>
      </c>
      <c r="BN489" s="158">
        <f t="shared" si="407"/>
        <v>0</v>
      </c>
      <c r="BO489" s="158">
        <f t="shared" si="407"/>
        <v>0</v>
      </c>
      <c r="BP489" s="158">
        <f t="shared" ref="BP489:CP489" si="408">NOx_concentrations_other_impacts_central/Discount_factor</f>
        <v>0</v>
      </c>
      <c r="BQ489" s="158">
        <f t="shared" si="408"/>
        <v>0</v>
      </c>
      <c r="BR489" s="158">
        <f t="shared" si="408"/>
        <v>0</v>
      </c>
      <c r="BS489" s="158">
        <f t="shared" si="408"/>
        <v>0</v>
      </c>
      <c r="BT489" s="158">
        <f t="shared" si="408"/>
        <v>0</v>
      </c>
      <c r="BU489" s="158">
        <f t="shared" si="408"/>
        <v>0</v>
      </c>
      <c r="BV489" s="158">
        <f t="shared" si="408"/>
        <v>0</v>
      </c>
      <c r="BW489" s="158">
        <f t="shared" si="408"/>
        <v>0</v>
      </c>
      <c r="BX489" s="158">
        <f t="shared" si="408"/>
        <v>0</v>
      </c>
      <c r="BY489" s="158">
        <f t="shared" si="408"/>
        <v>0</v>
      </c>
      <c r="BZ489" s="158">
        <f t="shared" si="408"/>
        <v>0</v>
      </c>
      <c r="CA489" s="158">
        <f t="shared" si="408"/>
        <v>0</v>
      </c>
      <c r="CB489" s="158">
        <f t="shared" si="408"/>
        <v>0</v>
      </c>
      <c r="CC489" s="158">
        <f t="shared" si="408"/>
        <v>0</v>
      </c>
      <c r="CD489" s="158">
        <f t="shared" si="408"/>
        <v>0</v>
      </c>
      <c r="CE489" s="158">
        <f t="shared" si="408"/>
        <v>0</v>
      </c>
      <c r="CF489" s="158">
        <f t="shared" si="408"/>
        <v>0</v>
      </c>
      <c r="CG489" s="158">
        <f t="shared" si="408"/>
        <v>0</v>
      </c>
      <c r="CH489" s="158">
        <f t="shared" si="408"/>
        <v>0</v>
      </c>
      <c r="CI489" s="158">
        <f t="shared" si="408"/>
        <v>0</v>
      </c>
      <c r="CJ489" s="158">
        <f t="shared" si="408"/>
        <v>0</v>
      </c>
      <c r="CK489" s="158">
        <f t="shared" si="408"/>
        <v>0</v>
      </c>
      <c r="CL489" s="158">
        <f t="shared" si="408"/>
        <v>0</v>
      </c>
      <c r="CM489" s="158">
        <f t="shared" si="408"/>
        <v>0</v>
      </c>
      <c r="CN489" s="158">
        <f t="shared" si="408"/>
        <v>0</v>
      </c>
      <c r="CO489" s="158">
        <f t="shared" si="408"/>
        <v>0</v>
      </c>
      <c r="CP489" s="158">
        <f t="shared" si="408"/>
        <v>0</v>
      </c>
      <c r="CQ489" s="79" t="s">
        <v>16753</v>
      </c>
    </row>
    <row r="490" spans="1:95" ht="15" customHeight="1" outlineLevel="1" x14ac:dyDescent="0.35">
      <c r="A490" s="158"/>
      <c r="B490" s="158" t="s">
        <v>16676</v>
      </c>
      <c r="C490" s="158"/>
      <c r="D490" s="158">
        <f t="shared" ref="D490:AI490" si="409">NOx_concentrations_other_impacts_high/Discount_factor</f>
        <v>0</v>
      </c>
      <c r="E490" s="158">
        <f t="shared" si="409"/>
        <v>0</v>
      </c>
      <c r="F490" s="158">
        <f t="shared" si="409"/>
        <v>0</v>
      </c>
      <c r="G490" s="158">
        <f t="shared" si="409"/>
        <v>0</v>
      </c>
      <c r="H490" s="158">
        <f t="shared" si="409"/>
        <v>0</v>
      </c>
      <c r="I490" s="158">
        <f t="shared" si="409"/>
        <v>0</v>
      </c>
      <c r="J490" s="158">
        <f t="shared" si="409"/>
        <v>0</v>
      </c>
      <c r="K490" s="158">
        <f t="shared" si="409"/>
        <v>0</v>
      </c>
      <c r="L490" s="158">
        <f t="shared" si="409"/>
        <v>0</v>
      </c>
      <c r="M490" s="158">
        <f t="shared" si="409"/>
        <v>0</v>
      </c>
      <c r="N490" s="158">
        <f t="shared" si="409"/>
        <v>0</v>
      </c>
      <c r="O490" s="158">
        <f t="shared" si="409"/>
        <v>0</v>
      </c>
      <c r="P490" s="158">
        <f t="shared" si="409"/>
        <v>0</v>
      </c>
      <c r="Q490" s="158">
        <f t="shared" si="409"/>
        <v>0</v>
      </c>
      <c r="R490" s="158">
        <f t="shared" si="409"/>
        <v>0</v>
      </c>
      <c r="S490" s="158">
        <f t="shared" si="409"/>
        <v>0</v>
      </c>
      <c r="T490" s="158">
        <f t="shared" si="409"/>
        <v>0</v>
      </c>
      <c r="U490" s="158">
        <f t="shared" si="409"/>
        <v>0</v>
      </c>
      <c r="V490" s="158">
        <f t="shared" si="409"/>
        <v>0</v>
      </c>
      <c r="W490" s="158">
        <f t="shared" si="409"/>
        <v>0</v>
      </c>
      <c r="X490" s="158">
        <f t="shared" si="409"/>
        <v>0</v>
      </c>
      <c r="Y490" s="158">
        <f t="shared" si="409"/>
        <v>0</v>
      </c>
      <c r="Z490" s="158">
        <f t="shared" si="409"/>
        <v>0</v>
      </c>
      <c r="AA490" s="158">
        <f t="shared" si="409"/>
        <v>0</v>
      </c>
      <c r="AB490" s="158">
        <f t="shared" si="409"/>
        <v>0</v>
      </c>
      <c r="AC490" s="158">
        <f t="shared" si="409"/>
        <v>0</v>
      </c>
      <c r="AD490" s="158">
        <f t="shared" si="409"/>
        <v>0</v>
      </c>
      <c r="AE490" s="158">
        <f t="shared" si="409"/>
        <v>0</v>
      </c>
      <c r="AF490" s="158">
        <f t="shared" si="409"/>
        <v>0</v>
      </c>
      <c r="AG490" s="158">
        <f t="shared" si="409"/>
        <v>0</v>
      </c>
      <c r="AH490" s="158">
        <f t="shared" si="409"/>
        <v>0</v>
      </c>
      <c r="AI490" s="158">
        <f t="shared" si="409"/>
        <v>0</v>
      </c>
      <c r="AJ490" s="158">
        <f t="shared" ref="AJ490:BO490" si="410">NOx_concentrations_other_impacts_high/Discount_factor</f>
        <v>0</v>
      </c>
      <c r="AK490" s="158">
        <f t="shared" si="410"/>
        <v>0</v>
      </c>
      <c r="AL490" s="158">
        <f t="shared" si="410"/>
        <v>0</v>
      </c>
      <c r="AM490" s="158">
        <f t="shared" si="410"/>
        <v>0</v>
      </c>
      <c r="AN490" s="158">
        <f t="shared" si="410"/>
        <v>0</v>
      </c>
      <c r="AO490" s="158">
        <f t="shared" si="410"/>
        <v>0</v>
      </c>
      <c r="AP490" s="158">
        <f t="shared" si="410"/>
        <v>0</v>
      </c>
      <c r="AQ490" s="158">
        <f t="shared" si="410"/>
        <v>0</v>
      </c>
      <c r="AR490" s="158">
        <f t="shared" si="410"/>
        <v>0</v>
      </c>
      <c r="AS490" s="158">
        <f t="shared" si="410"/>
        <v>0</v>
      </c>
      <c r="AT490" s="158">
        <f t="shared" si="410"/>
        <v>0</v>
      </c>
      <c r="AU490" s="158">
        <f t="shared" si="410"/>
        <v>0</v>
      </c>
      <c r="AV490" s="158">
        <f t="shared" si="410"/>
        <v>0</v>
      </c>
      <c r="AW490" s="158">
        <f t="shared" si="410"/>
        <v>0</v>
      </c>
      <c r="AX490" s="158">
        <f t="shared" si="410"/>
        <v>0</v>
      </c>
      <c r="AY490" s="158">
        <f t="shared" si="410"/>
        <v>0</v>
      </c>
      <c r="AZ490" s="158">
        <f t="shared" si="410"/>
        <v>0</v>
      </c>
      <c r="BA490" s="158">
        <f t="shared" si="410"/>
        <v>0</v>
      </c>
      <c r="BB490" s="158">
        <f t="shared" si="410"/>
        <v>0</v>
      </c>
      <c r="BC490" s="158">
        <f t="shared" si="410"/>
        <v>0</v>
      </c>
      <c r="BD490" s="158">
        <f t="shared" si="410"/>
        <v>0</v>
      </c>
      <c r="BE490" s="158">
        <f t="shared" si="410"/>
        <v>0</v>
      </c>
      <c r="BF490" s="158">
        <f t="shared" si="410"/>
        <v>0</v>
      </c>
      <c r="BG490" s="158">
        <f t="shared" si="410"/>
        <v>0</v>
      </c>
      <c r="BH490" s="158">
        <f t="shared" si="410"/>
        <v>0</v>
      </c>
      <c r="BI490" s="158">
        <f t="shared" si="410"/>
        <v>0</v>
      </c>
      <c r="BJ490" s="158">
        <f t="shared" si="410"/>
        <v>0</v>
      </c>
      <c r="BK490" s="158">
        <f t="shared" si="410"/>
        <v>0</v>
      </c>
      <c r="BL490" s="158">
        <f t="shared" si="410"/>
        <v>0</v>
      </c>
      <c r="BM490" s="158">
        <f t="shared" si="410"/>
        <v>0</v>
      </c>
      <c r="BN490" s="158">
        <f t="shared" si="410"/>
        <v>0</v>
      </c>
      <c r="BO490" s="158">
        <f t="shared" si="410"/>
        <v>0</v>
      </c>
      <c r="BP490" s="158">
        <f t="shared" ref="BP490:CP490" si="411">NOx_concentrations_other_impacts_high/Discount_factor</f>
        <v>0</v>
      </c>
      <c r="BQ490" s="158">
        <f t="shared" si="411"/>
        <v>0</v>
      </c>
      <c r="BR490" s="158">
        <f t="shared" si="411"/>
        <v>0</v>
      </c>
      <c r="BS490" s="158">
        <f t="shared" si="411"/>
        <v>0</v>
      </c>
      <c r="BT490" s="158">
        <f t="shared" si="411"/>
        <v>0</v>
      </c>
      <c r="BU490" s="158">
        <f t="shared" si="411"/>
        <v>0</v>
      </c>
      <c r="BV490" s="158">
        <f t="shared" si="411"/>
        <v>0</v>
      </c>
      <c r="BW490" s="158">
        <f t="shared" si="411"/>
        <v>0</v>
      </c>
      <c r="BX490" s="158">
        <f t="shared" si="411"/>
        <v>0</v>
      </c>
      <c r="BY490" s="158">
        <f t="shared" si="411"/>
        <v>0</v>
      </c>
      <c r="BZ490" s="158">
        <f t="shared" si="411"/>
        <v>0</v>
      </c>
      <c r="CA490" s="158">
        <f t="shared" si="411"/>
        <v>0</v>
      </c>
      <c r="CB490" s="158">
        <f t="shared" si="411"/>
        <v>0</v>
      </c>
      <c r="CC490" s="158">
        <f t="shared" si="411"/>
        <v>0</v>
      </c>
      <c r="CD490" s="158">
        <f t="shared" si="411"/>
        <v>0</v>
      </c>
      <c r="CE490" s="158">
        <f t="shared" si="411"/>
        <v>0</v>
      </c>
      <c r="CF490" s="158">
        <f t="shared" si="411"/>
        <v>0</v>
      </c>
      <c r="CG490" s="158">
        <f t="shared" si="411"/>
        <v>0</v>
      </c>
      <c r="CH490" s="158">
        <f t="shared" si="411"/>
        <v>0</v>
      </c>
      <c r="CI490" s="158">
        <f t="shared" si="411"/>
        <v>0</v>
      </c>
      <c r="CJ490" s="158">
        <f t="shared" si="411"/>
        <v>0</v>
      </c>
      <c r="CK490" s="158">
        <f t="shared" si="411"/>
        <v>0</v>
      </c>
      <c r="CL490" s="158">
        <f t="shared" si="411"/>
        <v>0</v>
      </c>
      <c r="CM490" s="158">
        <f t="shared" si="411"/>
        <v>0</v>
      </c>
      <c r="CN490" s="158">
        <f t="shared" si="411"/>
        <v>0</v>
      </c>
      <c r="CO490" s="158">
        <f t="shared" si="411"/>
        <v>0</v>
      </c>
      <c r="CP490" s="158">
        <f t="shared" si="411"/>
        <v>0</v>
      </c>
      <c r="CQ490" s="79" t="s">
        <v>16754</v>
      </c>
    </row>
    <row r="491" spans="1:95" ht="15" customHeight="1" outlineLevel="1" x14ac:dyDescent="0.3">
      <c r="A491" s="158"/>
      <c r="B491" s="158"/>
      <c r="C491" s="158"/>
      <c r="D491" s="158"/>
      <c r="E491" s="158"/>
      <c r="F491" s="158"/>
      <c r="G491" s="158"/>
      <c r="H491" s="158"/>
      <c r="I491" s="158"/>
      <c r="J491" s="158"/>
      <c r="K491" s="158"/>
      <c r="L491" s="158"/>
      <c r="M491" s="158"/>
      <c r="N491" s="158"/>
      <c r="O491" s="158"/>
      <c r="P491" s="158"/>
      <c r="Q491" s="158"/>
      <c r="R491" s="158"/>
      <c r="S491" s="158"/>
      <c r="T491" s="158"/>
      <c r="U491" s="158"/>
      <c r="V491" s="158"/>
      <c r="W491" s="158"/>
      <c r="X491" s="158"/>
      <c r="Y491" s="158"/>
      <c r="Z491" s="158"/>
      <c r="AA491" s="158"/>
      <c r="AB491" s="158"/>
      <c r="AC491" s="158"/>
      <c r="AD491" s="158"/>
      <c r="AE491" s="158"/>
      <c r="AF491" s="158"/>
      <c r="AG491" s="158"/>
      <c r="AH491" s="158"/>
      <c r="AI491" s="158"/>
      <c r="AJ491" s="158"/>
      <c r="AK491" s="158"/>
      <c r="AL491" s="158"/>
      <c r="AM491" s="158"/>
      <c r="AN491" s="158"/>
      <c r="AO491" s="158"/>
      <c r="AP491" s="158"/>
      <c r="AQ491" s="158"/>
      <c r="AR491" s="158"/>
      <c r="AS491" s="158"/>
      <c r="AT491" s="158"/>
      <c r="AU491" s="158"/>
      <c r="AV491" s="158"/>
      <c r="AW491" s="158"/>
      <c r="AX491" s="158"/>
      <c r="AY491" s="158"/>
      <c r="AZ491" s="158"/>
      <c r="BA491" s="158"/>
      <c r="BB491" s="158"/>
      <c r="BC491" s="158"/>
      <c r="BD491" s="158"/>
      <c r="BE491" s="158"/>
      <c r="BF491" s="158"/>
      <c r="BG491" s="158"/>
      <c r="BH491" s="158"/>
      <c r="BI491" s="158"/>
      <c r="BJ491" s="158"/>
      <c r="BK491" s="158"/>
      <c r="BL491" s="158"/>
      <c r="BM491" s="158"/>
      <c r="BN491" s="158"/>
      <c r="BO491" s="158"/>
      <c r="BP491" s="158"/>
      <c r="BQ491" s="158"/>
      <c r="BR491" s="158"/>
      <c r="BS491" s="158"/>
      <c r="BT491" s="158"/>
      <c r="BU491" s="158"/>
      <c r="BV491" s="158"/>
      <c r="BW491" s="158"/>
      <c r="BX491" s="158"/>
      <c r="BY491" s="158"/>
      <c r="BZ491" s="158"/>
      <c r="CA491" s="158"/>
      <c r="CB491" s="158"/>
      <c r="CC491" s="158"/>
      <c r="CD491" s="158"/>
      <c r="CE491" s="158"/>
      <c r="CF491" s="158"/>
      <c r="CG491" s="158"/>
      <c r="CH491" s="158"/>
      <c r="CI491" s="158"/>
      <c r="CJ491" s="158"/>
      <c r="CK491" s="158"/>
      <c r="CL491" s="158"/>
      <c r="CM491" s="158"/>
      <c r="CN491" s="158"/>
      <c r="CO491" s="158"/>
      <c r="CP491" s="158"/>
      <c r="CQ491" s="158"/>
    </row>
    <row r="492" spans="1:95" ht="10.4" customHeight="1" outlineLevel="1" x14ac:dyDescent="0.3">
      <c r="A492" s="158"/>
      <c r="B492" s="158"/>
      <c r="C492" s="158"/>
      <c r="D492" s="158"/>
      <c r="E492" s="158"/>
      <c r="F492" s="158"/>
      <c r="G492" s="158"/>
      <c r="H492" s="158"/>
      <c r="I492" s="158"/>
      <c r="J492" s="158"/>
      <c r="K492" s="158"/>
      <c r="L492" s="158"/>
      <c r="M492" s="158"/>
      <c r="N492" s="158"/>
      <c r="O492" s="158"/>
      <c r="P492" s="158"/>
      <c r="Q492" s="158"/>
      <c r="R492" s="158"/>
      <c r="S492" s="158"/>
      <c r="T492" s="158"/>
      <c r="U492" s="158"/>
      <c r="V492" s="158"/>
      <c r="W492" s="158"/>
      <c r="X492" s="158"/>
      <c r="Y492" s="158"/>
      <c r="Z492" s="158"/>
      <c r="AA492" s="158"/>
      <c r="AB492" s="158"/>
      <c r="AC492" s="158"/>
      <c r="AD492" s="158"/>
      <c r="AE492" s="158"/>
      <c r="AF492" s="158"/>
      <c r="AG492" s="158"/>
      <c r="AH492" s="158"/>
      <c r="AI492" s="158"/>
      <c r="AJ492" s="158"/>
      <c r="AK492" s="158"/>
      <c r="AL492" s="158"/>
      <c r="AM492" s="158"/>
      <c r="AN492" s="158"/>
      <c r="AO492" s="158"/>
      <c r="AP492" s="158"/>
      <c r="AQ492" s="158"/>
      <c r="AR492" s="158"/>
      <c r="AS492" s="158"/>
      <c r="AT492" s="158"/>
      <c r="AU492" s="158"/>
      <c r="AV492" s="158"/>
      <c r="AW492" s="158"/>
      <c r="AX492" s="158"/>
      <c r="AY492" s="158"/>
      <c r="AZ492" s="158"/>
      <c r="BA492" s="158"/>
      <c r="BB492" s="158"/>
      <c r="BC492" s="158"/>
      <c r="BD492" s="158"/>
      <c r="BE492" s="158"/>
      <c r="BF492" s="158"/>
      <c r="BG492" s="158"/>
      <c r="BH492" s="158"/>
      <c r="BI492" s="158"/>
      <c r="BJ492" s="158"/>
      <c r="BK492" s="158"/>
      <c r="BL492" s="158"/>
      <c r="BM492" s="158"/>
      <c r="BN492" s="158"/>
      <c r="BO492" s="158"/>
      <c r="BP492" s="158"/>
      <c r="BQ492" s="158"/>
      <c r="BR492" s="158"/>
      <c r="BS492" s="158"/>
      <c r="BT492" s="158"/>
      <c r="BU492" s="158"/>
      <c r="BV492" s="158"/>
      <c r="BW492" s="158"/>
      <c r="BX492" s="158"/>
      <c r="BY492" s="158"/>
      <c r="BZ492" s="158"/>
      <c r="CA492" s="158"/>
      <c r="CB492" s="158"/>
      <c r="CC492" s="158"/>
      <c r="CD492" s="158"/>
      <c r="CE492" s="158"/>
      <c r="CF492" s="158"/>
      <c r="CG492" s="158"/>
      <c r="CH492" s="158"/>
      <c r="CI492" s="158"/>
      <c r="CJ492" s="158"/>
      <c r="CK492" s="158"/>
      <c r="CL492" s="158"/>
      <c r="CM492" s="158"/>
      <c r="CN492" s="158"/>
      <c r="CO492" s="158"/>
      <c r="CP492" s="158"/>
      <c r="CQ492" s="158"/>
    </row>
    <row r="493" spans="1:95" ht="10.4" customHeight="1" outlineLevel="1" x14ac:dyDescent="0.3">
      <c r="A493" s="158"/>
      <c r="B493" s="158"/>
      <c r="C493" s="158"/>
      <c r="D493" s="158"/>
      <c r="E493" s="158"/>
      <c r="F493" s="158"/>
      <c r="G493" s="158"/>
      <c r="H493" s="158"/>
      <c r="I493" s="158"/>
      <c r="J493" s="158"/>
      <c r="K493" s="158"/>
      <c r="L493" s="158"/>
      <c r="M493" s="158"/>
      <c r="N493" s="158"/>
      <c r="O493" s="158"/>
      <c r="P493" s="158"/>
      <c r="Q493" s="158"/>
      <c r="R493" s="158"/>
      <c r="S493" s="158"/>
      <c r="T493" s="158"/>
      <c r="U493" s="158"/>
      <c r="V493" s="158"/>
      <c r="W493" s="158"/>
      <c r="X493" s="158"/>
      <c r="Y493" s="158"/>
      <c r="Z493" s="158"/>
      <c r="AA493" s="158"/>
      <c r="AB493" s="158"/>
      <c r="AC493" s="158"/>
      <c r="AD493" s="158"/>
      <c r="AE493" s="158"/>
      <c r="AF493" s="158"/>
      <c r="AG493" s="158"/>
      <c r="AH493" s="158"/>
      <c r="AI493" s="158"/>
      <c r="AJ493" s="158"/>
      <c r="AK493" s="158"/>
      <c r="AL493" s="158"/>
      <c r="AM493" s="158"/>
      <c r="AN493" s="158"/>
      <c r="AO493" s="158"/>
      <c r="AP493" s="158"/>
      <c r="AQ493" s="158"/>
      <c r="AR493" s="158"/>
      <c r="AS493" s="158"/>
      <c r="AT493" s="158"/>
      <c r="AU493" s="158"/>
      <c r="AV493" s="158"/>
      <c r="AW493" s="158"/>
      <c r="AX493" s="158"/>
      <c r="AY493" s="158"/>
      <c r="AZ493" s="158"/>
      <c r="BA493" s="158"/>
      <c r="BB493" s="158"/>
      <c r="BC493" s="158"/>
      <c r="BD493" s="158"/>
      <c r="BE493" s="158"/>
      <c r="BF493" s="158"/>
      <c r="BG493" s="158"/>
      <c r="BH493" s="158"/>
      <c r="BI493" s="158"/>
      <c r="BJ493" s="158"/>
      <c r="BK493" s="158"/>
      <c r="BL493" s="158"/>
      <c r="BM493" s="158"/>
      <c r="BN493" s="158"/>
      <c r="BO493" s="158"/>
      <c r="BP493" s="158"/>
      <c r="BQ493" s="158"/>
      <c r="BR493" s="158"/>
      <c r="BS493" s="158"/>
      <c r="BT493" s="158"/>
      <c r="BU493" s="158"/>
      <c r="BV493" s="158"/>
      <c r="BW493" s="158"/>
      <c r="BX493" s="158"/>
      <c r="BY493" s="158"/>
      <c r="BZ493" s="158"/>
      <c r="CA493" s="158"/>
      <c r="CB493" s="158"/>
      <c r="CC493" s="158"/>
      <c r="CD493" s="158"/>
      <c r="CE493" s="158"/>
      <c r="CF493" s="158"/>
      <c r="CG493" s="158"/>
      <c r="CH493" s="158"/>
      <c r="CI493" s="158"/>
      <c r="CJ493" s="158"/>
      <c r="CK493" s="158"/>
      <c r="CL493" s="158"/>
      <c r="CM493" s="158"/>
      <c r="CN493" s="158"/>
      <c r="CO493" s="158"/>
      <c r="CP493" s="158"/>
      <c r="CQ493" s="158"/>
    </row>
    <row r="494" spans="1:95" ht="46.5" outlineLevel="1" x14ac:dyDescent="0.35">
      <c r="A494" s="82"/>
      <c r="B494" s="116" t="s">
        <v>16755</v>
      </c>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c r="AA494" s="82"/>
      <c r="AB494" s="82"/>
      <c r="AC494" s="82"/>
      <c r="AD494" s="82"/>
      <c r="AE494" s="82"/>
      <c r="AF494" s="82"/>
      <c r="AG494" s="82"/>
      <c r="AH494" s="82"/>
      <c r="AI494" s="82"/>
      <c r="AJ494" s="82"/>
      <c r="AK494" s="82"/>
      <c r="AL494" s="82"/>
      <c r="AM494" s="82"/>
      <c r="AN494" s="82"/>
      <c r="AO494" s="82"/>
      <c r="AP494" s="82"/>
      <c r="AQ494" s="82"/>
      <c r="AR494" s="82"/>
      <c r="AS494" s="82"/>
      <c r="AT494" s="82"/>
      <c r="AU494" s="82"/>
      <c r="AV494" s="82"/>
      <c r="AW494" s="82"/>
      <c r="AX494" s="82"/>
      <c r="AY494" s="82"/>
      <c r="AZ494" s="82"/>
      <c r="BA494" s="82"/>
      <c r="BB494" s="82"/>
      <c r="BC494" s="82"/>
      <c r="BD494" s="82"/>
      <c r="BE494" s="82"/>
      <c r="BF494" s="82"/>
      <c r="BG494" s="82"/>
      <c r="BH494" s="82"/>
      <c r="BI494" s="82"/>
      <c r="BJ494" s="82"/>
      <c r="BK494" s="82"/>
      <c r="BL494" s="82"/>
      <c r="BM494" s="82"/>
      <c r="BN494" s="82"/>
      <c r="BO494" s="82"/>
      <c r="BP494" s="82"/>
      <c r="BQ494" s="82"/>
      <c r="BR494" s="82"/>
      <c r="BS494" s="82"/>
      <c r="BT494" s="82"/>
      <c r="BU494" s="82"/>
      <c r="BV494" s="82"/>
      <c r="BW494" s="82"/>
      <c r="BX494" s="82"/>
      <c r="BY494" s="82"/>
      <c r="BZ494" s="82"/>
      <c r="CA494" s="82"/>
      <c r="CB494" s="82"/>
      <c r="CC494" s="82"/>
      <c r="CD494" s="82"/>
      <c r="CE494" s="82"/>
      <c r="CF494" s="82"/>
      <c r="CG494" s="82"/>
      <c r="CH494" s="82"/>
      <c r="CI494" s="82"/>
      <c r="CJ494" s="82"/>
      <c r="CK494" s="82"/>
      <c r="CL494" s="82"/>
      <c r="CM494" s="82"/>
      <c r="CN494" s="82"/>
      <c r="CO494" s="82"/>
      <c r="CP494" s="82"/>
      <c r="CQ494" s="82"/>
    </row>
    <row r="495" spans="1:95" ht="14.5" outlineLevel="1" x14ac:dyDescent="0.35">
      <c r="A495" s="158"/>
      <c r="B495" s="79" t="s">
        <v>16671</v>
      </c>
      <c r="C495" s="158"/>
      <c r="D495" s="158"/>
      <c r="E495" s="158"/>
      <c r="F495" s="158"/>
      <c r="G495" s="158"/>
      <c r="H495" s="158"/>
      <c r="I495" s="158"/>
      <c r="J495" s="158"/>
      <c r="K495" s="158"/>
      <c r="L495" s="158"/>
      <c r="M495" s="158"/>
      <c r="N495" s="158"/>
      <c r="O495" s="158"/>
      <c r="P495" s="158"/>
      <c r="Q495" s="158"/>
      <c r="R495" s="158"/>
      <c r="S495" s="158"/>
      <c r="T495" s="158"/>
      <c r="U495" s="158"/>
      <c r="V495" s="158"/>
      <c r="W495" s="158"/>
      <c r="X495" s="158"/>
      <c r="Y495" s="158"/>
      <c r="Z495" s="158"/>
      <c r="AA495" s="158"/>
      <c r="AB495" s="158"/>
      <c r="AC495" s="158"/>
      <c r="AD495" s="158"/>
      <c r="AE495" s="158"/>
      <c r="AF495" s="158"/>
      <c r="AG495" s="158"/>
      <c r="AH495" s="158"/>
      <c r="AI495" s="158"/>
      <c r="AJ495" s="158"/>
      <c r="AK495" s="158"/>
      <c r="AL495" s="158"/>
      <c r="AM495" s="158"/>
      <c r="AN495" s="158"/>
      <c r="AO495" s="158"/>
      <c r="AP495" s="158"/>
      <c r="AQ495" s="158"/>
      <c r="AR495" s="158"/>
      <c r="AS495" s="158"/>
      <c r="AT495" s="158"/>
      <c r="AU495" s="158"/>
      <c r="AV495" s="158"/>
      <c r="AW495" s="158"/>
      <c r="AX495" s="158"/>
      <c r="AY495" s="158"/>
      <c r="AZ495" s="158"/>
      <c r="BA495" s="158"/>
      <c r="BB495" s="158"/>
      <c r="BC495" s="158"/>
      <c r="BD495" s="158"/>
      <c r="BE495" s="158"/>
      <c r="BF495" s="158"/>
      <c r="BG495" s="158"/>
      <c r="BH495" s="158"/>
      <c r="BI495" s="158"/>
      <c r="BJ495" s="158"/>
      <c r="BK495" s="158"/>
      <c r="BL495" s="158"/>
      <c r="BM495" s="158"/>
      <c r="BN495" s="158"/>
      <c r="BO495" s="158"/>
      <c r="BP495" s="158"/>
      <c r="BQ495" s="158"/>
      <c r="BR495" s="158"/>
      <c r="BS495" s="158"/>
      <c r="BT495" s="158"/>
      <c r="BU495" s="158"/>
      <c r="BV495" s="158"/>
      <c r="BW495" s="158"/>
      <c r="BX495" s="158"/>
      <c r="BY495" s="158"/>
      <c r="BZ495" s="158"/>
      <c r="CA495" s="158"/>
      <c r="CB495" s="158"/>
      <c r="CC495" s="158"/>
      <c r="CD495" s="158"/>
      <c r="CE495" s="158"/>
      <c r="CF495" s="158"/>
      <c r="CG495" s="158"/>
      <c r="CH495" s="158"/>
      <c r="CI495" s="158"/>
      <c r="CJ495" s="158"/>
      <c r="CK495" s="158"/>
      <c r="CL495" s="158"/>
      <c r="CM495" s="158"/>
      <c r="CN495" s="158"/>
      <c r="CO495" s="158"/>
      <c r="CP495" s="158"/>
      <c r="CQ495" s="158"/>
    </row>
    <row r="496" spans="1:95" ht="14.5" outlineLevel="1" x14ac:dyDescent="0.35">
      <c r="A496" s="158"/>
      <c r="B496" s="158" t="s">
        <v>16672</v>
      </c>
      <c r="C496" s="158"/>
      <c r="D496" s="185">
        <f>NOx_benefits_not_in_exceedance_low/Discount_factor</f>
        <v>0</v>
      </c>
      <c r="E496" s="185">
        <f t="shared" ref="E496:BO496" si="412">NOx_benefits_not_in_exceedance_low/Discount_factor</f>
        <v>0</v>
      </c>
      <c r="F496" s="185">
        <f t="shared" si="412"/>
        <v>0</v>
      </c>
      <c r="G496" s="185">
        <f t="shared" si="412"/>
        <v>0</v>
      </c>
      <c r="H496" s="185">
        <f t="shared" si="412"/>
        <v>0</v>
      </c>
      <c r="I496" s="185">
        <f t="shared" si="412"/>
        <v>0</v>
      </c>
      <c r="J496" s="185">
        <f t="shared" si="412"/>
        <v>0</v>
      </c>
      <c r="K496" s="185">
        <f t="shared" si="412"/>
        <v>0</v>
      </c>
      <c r="L496" s="185">
        <f t="shared" si="412"/>
        <v>0</v>
      </c>
      <c r="M496" s="185">
        <f t="shared" si="412"/>
        <v>0</v>
      </c>
      <c r="N496" s="185">
        <f t="shared" si="412"/>
        <v>0</v>
      </c>
      <c r="O496" s="185">
        <f t="shared" si="412"/>
        <v>0</v>
      </c>
      <c r="P496" s="185">
        <f t="shared" si="412"/>
        <v>0</v>
      </c>
      <c r="Q496" s="185">
        <f t="shared" si="412"/>
        <v>0</v>
      </c>
      <c r="R496" s="185">
        <f t="shared" si="412"/>
        <v>0</v>
      </c>
      <c r="S496" s="185">
        <f t="shared" si="412"/>
        <v>0</v>
      </c>
      <c r="T496" s="185">
        <f t="shared" si="412"/>
        <v>0</v>
      </c>
      <c r="U496" s="185">
        <f t="shared" si="412"/>
        <v>0</v>
      </c>
      <c r="V496" s="185">
        <f t="shared" si="412"/>
        <v>0</v>
      </c>
      <c r="W496" s="185">
        <f t="shared" si="412"/>
        <v>0</v>
      </c>
      <c r="X496" s="185">
        <f t="shared" si="412"/>
        <v>0</v>
      </c>
      <c r="Y496" s="185">
        <f t="shared" si="412"/>
        <v>0</v>
      </c>
      <c r="Z496" s="185">
        <f t="shared" si="412"/>
        <v>0</v>
      </c>
      <c r="AA496" s="185">
        <f t="shared" si="412"/>
        <v>0</v>
      </c>
      <c r="AB496" s="185">
        <f t="shared" si="412"/>
        <v>0</v>
      </c>
      <c r="AC496" s="185">
        <f t="shared" si="412"/>
        <v>0</v>
      </c>
      <c r="AD496" s="185">
        <f t="shared" si="412"/>
        <v>0</v>
      </c>
      <c r="AE496" s="185">
        <f t="shared" si="412"/>
        <v>0</v>
      </c>
      <c r="AF496" s="185">
        <f t="shared" si="412"/>
        <v>0</v>
      </c>
      <c r="AG496" s="185">
        <f t="shared" si="412"/>
        <v>0</v>
      </c>
      <c r="AH496" s="185">
        <f t="shared" si="412"/>
        <v>0</v>
      </c>
      <c r="AI496" s="185">
        <f t="shared" si="412"/>
        <v>0</v>
      </c>
      <c r="AJ496" s="185">
        <f t="shared" si="412"/>
        <v>0</v>
      </c>
      <c r="AK496" s="185">
        <f t="shared" si="412"/>
        <v>0</v>
      </c>
      <c r="AL496" s="185">
        <f t="shared" si="412"/>
        <v>0</v>
      </c>
      <c r="AM496" s="185">
        <f t="shared" si="412"/>
        <v>0</v>
      </c>
      <c r="AN496" s="185">
        <f t="shared" si="412"/>
        <v>0</v>
      </c>
      <c r="AO496" s="185">
        <f t="shared" si="412"/>
        <v>0</v>
      </c>
      <c r="AP496" s="185">
        <f t="shared" si="412"/>
        <v>0</v>
      </c>
      <c r="AQ496" s="185">
        <f t="shared" si="412"/>
        <v>0</v>
      </c>
      <c r="AR496" s="185">
        <f t="shared" si="412"/>
        <v>0</v>
      </c>
      <c r="AS496" s="185">
        <f t="shared" si="412"/>
        <v>0</v>
      </c>
      <c r="AT496" s="185">
        <f t="shared" si="412"/>
        <v>0</v>
      </c>
      <c r="AU496" s="185">
        <f t="shared" si="412"/>
        <v>0</v>
      </c>
      <c r="AV496" s="185">
        <f t="shared" si="412"/>
        <v>0</v>
      </c>
      <c r="AW496" s="185">
        <f t="shared" si="412"/>
        <v>0</v>
      </c>
      <c r="AX496" s="185">
        <f t="shared" si="412"/>
        <v>0</v>
      </c>
      <c r="AY496" s="185">
        <f t="shared" si="412"/>
        <v>0</v>
      </c>
      <c r="AZ496" s="185">
        <f t="shared" si="412"/>
        <v>0</v>
      </c>
      <c r="BA496" s="185">
        <f t="shared" si="412"/>
        <v>0</v>
      </c>
      <c r="BB496" s="185">
        <f t="shared" si="412"/>
        <v>0</v>
      </c>
      <c r="BC496" s="185">
        <f t="shared" si="412"/>
        <v>0</v>
      </c>
      <c r="BD496" s="185">
        <f t="shared" si="412"/>
        <v>0</v>
      </c>
      <c r="BE496" s="185">
        <f t="shared" si="412"/>
        <v>0</v>
      </c>
      <c r="BF496" s="185">
        <f t="shared" si="412"/>
        <v>0</v>
      </c>
      <c r="BG496" s="185">
        <f t="shared" si="412"/>
        <v>0</v>
      </c>
      <c r="BH496" s="185">
        <f t="shared" si="412"/>
        <v>0</v>
      </c>
      <c r="BI496" s="185">
        <f t="shared" si="412"/>
        <v>0</v>
      </c>
      <c r="BJ496" s="185">
        <f t="shared" si="412"/>
        <v>0</v>
      </c>
      <c r="BK496" s="185">
        <f t="shared" si="412"/>
        <v>0</v>
      </c>
      <c r="BL496" s="185">
        <f t="shared" si="412"/>
        <v>0</v>
      </c>
      <c r="BM496" s="185">
        <f t="shared" si="412"/>
        <v>0</v>
      </c>
      <c r="BN496" s="185">
        <f t="shared" si="412"/>
        <v>0</v>
      </c>
      <c r="BO496" s="185">
        <f t="shared" si="412"/>
        <v>0</v>
      </c>
      <c r="BP496" s="185">
        <f t="shared" ref="BP496:CP496" si="413">NOx_benefits_not_in_exceedance_low/Discount_factor</f>
        <v>0</v>
      </c>
      <c r="BQ496" s="185">
        <f t="shared" si="413"/>
        <v>0</v>
      </c>
      <c r="BR496" s="185">
        <f t="shared" si="413"/>
        <v>0</v>
      </c>
      <c r="BS496" s="185">
        <f t="shared" si="413"/>
        <v>0</v>
      </c>
      <c r="BT496" s="185">
        <f t="shared" si="413"/>
        <v>0</v>
      </c>
      <c r="BU496" s="185">
        <f t="shared" si="413"/>
        <v>0</v>
      </c>
      <c r="BV496" s="185">
        <f t="shared" si="413"/>
        <v>0</v>
      </c>
      <c r="BW496" s="185">
        <f t="shared" si="413"/>
        <v>0</v>
      </c>
      <c r="BX496" s="185">
        <f t="shared" si="413"/>
        <v>0</v>
      </c>
      <c r="BY496" s="185">
        <f t="shared" si="413"/>
        <v>0</v>
      </c>
      <c r="BZ496" s="185">
        <f t="shared" si="413"/>
        <v>0</v>
      </c>
      <c r="CA496" s="185">
        <f t="shared" si="413"/>
        <v>0</v>
      </c>
      <c r="CB496" s="185">
        <f t="shared" si="413"/>
        <v>0</v>
      </c>
      <c r="CC496" s="185">
        <f t="shared" si="413"/>
        <v>0</v>
      </c>
      <c r="CD496" s="185">
        <f t="shared" si="413"/>
        <v>0</v>
      </c>
      <c r="CE496" s="185">
        <f t="shared" si="413"/>
        <v>0</v>
      </c>
      <c r="CF496" s="185">
        <f t="shared" si="413"/>
        <v>0</v>
      </c>
      <c r="CG496" s="185">
        <f t="shared" si="413"/>
        <v>0</v>
      </c>
      <c r="CH496" s="185">
        <f t="shared" si="413"/>
        <v>0</v>
      </c>
      <c r="CI496" s="185">
        <f t="shared" si="413"/>
        <v>0</v>
      </c>
      <c r="CJ496" s="185">
        <f t="shared" si="413"/>
        <v>0</v>
      </c>
      <c r="CK496" s="185">
        <f t="shared" si="413"/>
        <v>0</v>
      </c>
      <c r="CL496" s="185">
        <f t="shared" si="413"/>
        <v>0</v>
      </c>
      <c r="CM496" s="185">
        <f t="shared" si="413"/>
        <v>0</v>
      </c>
      <c r="CN496" s="185">
        <f t="shared" si="413"/>
        <v>0</v>
      </c>
      <c r="CO496" s="185">
        <f t="shared" si="413"/>
        <v>0</v>
      </c>
      <c r="CP496" s="185">
        <f t="shared" si="413"/>
        <v>0</v>
      </c>
      <c r="CQ496" s="79" t="s">
        <v>16756</v>
      </c>
    </row>
    <row r="497" spans="1:95" ht="14.5" outlineLevel="1" x14ac:dyDescent="0.35">
      <c r="A497" s="158"/>
      <c r="B497" s="158" t="s">
        <v>16674</v>
      </c>
      <c r="C497" s="158"/>
      <c r="D497" s="185">
        <f t="shared" ref="D497:BO497" si="414">NOx_benefits_not_in_exceedance_central/Discount_factor</f>
        <v>0</v>
      </c>
      <c r="E497" s="185">
        <f t="shared" si="414"/>
        <v>0</v>
      </c>
      <c r="F497" s="185">
        <f t="shared" si="414"/>
        <v>0</v>
      </c>
      <c r="G497" s="185">
        <f t="shared" si="414"/>
        <v>0</v>
      </c>
      <c r="H497" s="185">
        <f t="shared" si="414"/>
        <v>0</v>
      </c>
      <c r="I497" s="185">
        <f t="shared" si="414"/>
        <v>0</v>
      </c>
      <c r="J497" s="185">
        <f t="shared" si="414"/>
        <v>0</v>
      </c>
      <c r="K497" s="185">
        <f t="shared" si="414"/>
        <v>0</v>
      </c>
      <c r="L497" s="185">
        <f t="shared" si="414"/>
        <v>0</v>
      </c>
      <c r="M497" s="185">
        <f t="shared" si="414"/>
        <v>0</v>
      </c>
      <c r="N497" s="185">
        <f t="shared" si="414"/>
        <v>0</v>
      </c>
      <c r="O497" s="185">
        <f t="shared" si="414"/>
        <v>0</v>
      </c>
      <c r="P497" s="185">
        <f t="shared" si="414"/>
        <v>0</v>
      </c>
      <c r="Q497" s="185">
        <f t="shared" si="414"/>
        <v>0</v>
      </c>
      <c r="R497" s="185">
        <f t="shared" si="414"/>
        <v>0</v>
      </c>
      <c r="S497" s="185">
        <f t="shared" si="414"/>
        <v>0</v>
      </c>
      <c r="T497" s="185">
        <f t="shared" si="414"/>
        <v>0</v>
      </c>
      <c r="U497" s="185">
        <f t="shared" si="414"/>
        <v>0</v>
      </c>
      <c r="V497" s="185">
        <f t="shared" si="414"/>
        <v>0</v>
      </c>
      <c r="W497" s="185">
        <f t="shared" si="414"/>
        <v>0</v>
      </c>
      <c r="X497" s="185">
        <f t="shared" si="414"/>
        <v>0</v>
      </c>
      <c r="Y497" s="185">
        <f t="shared" si="414"/>
        <v>0</v>
      </c>
      <c r="Z497" s="185">
        <f t="shared" si="414"/>
        <v>0</v>
      </c>
      <c r="AA497" s="185">
        <f t="shared" si="414"/>
        <v>0</v>
      </c>
      <c r="AB497" s="185">
        <f t="shared" si="414"/>
        <v>0</v>
      </c>
      <c r="AC497" s="185">
        <f t="shared" si="414"/>
        <v>0</v>
      </c>
      <c r="AD497" s="185">
        <f t="shared" si="414"/>
        <v>0</v>
      </c>
      <c r="AE497" s="185">
        <f t="shared" si="414"/>
        <v>0</v>
      </c>
      <c r="AF497" s="185">
        <f t="shared" si="414"/>
        <v>0</v>
      </c>
      <c r="AG497" s="185">
        <f t="shared" si="414"/>
        <v>0</v>
      </c>
      <c r="AH497" s="185">
        <f t="shared" si="414"/>
        <v>0</v>
      </c>
      <c r="AI497" s="185">
        <f t="shared" si="414"/>
        <v>0</v>
      </c>
      <c r="AJ497" s="185">
        <f t="shared" si="414"/>
        <v>0</v>
      </c>
      <c r="AK497" s="185">
        <f t="shared" si="414"/>
        <v>0</v>
      </c>
      <c r="AL497" s="185">
        <f t="shared" si="414"/>
        <v>0</v>
      </c>
      <c r="AM497" s="185">
        <f t="shared" si="414"/>
        <v>0</v>
      </c>
      <c r="AN497" s="185">
        <f t="shared" si="414"/>
        <v>0</v>
      </c>
      <c r="AO497" s="185">
        <f t="shared" si="414"/>
        <v>0</v>
      </c>
      <c r="AP497" s="185">
        <f t="shared" si="414"/>
        <v>0</v>
      </c>
      <c r="AQ497" s="185">
        <f t="shared" si="414"/>
        <v>0</v>
      </c>
      <c r="AR497" s="185">
        <f t="shared" si="414"/>
        <v>0</v>
      </c>
      <c r="AS497" s="185">
        <f t="shared" si="414"/>
        <v>0</v>
      </c>
      <c r="AT497" s="185">
        <f t="shared" si="414"/>
        <v>0</v>
      </c>
      <c r="AU497" s="185">
        <f t="shared" si="414"/>
        <v>0</v>
      </c>
      <c r="AV497" s="185">
        <f t="shared" si="414"/>
        <v>0</v>
      </c>
      <c r="AW497" s="185">
        <f t="shared" si="414"/>
        <v>0</v>
      </c>
      <c r="AX497" s="185">
        <f t="shared" si="414"/>
        <v>0</v>
      </c>
      <c r="AY497" s="185">
        <f t="shared" si="414"/>
        <v>0</v>
      </c>
      <c r="AZ497" s="185">
        <f t="shared" si="414"/>
        <v>0</v>
      </c>
      <c r="BA497" s="185">
        <f t="shared" si="414"/>
        <v>0</v>
      </c>
      <c r="BB497" s="185">
        <f t="shared" si="414"/>
        <v>0</v>
      </c>
      <c r="BC497" s="185">
        <f t="shared" si="414"/>
        <v>0</v>
      </c>
      <c r="BD497" s="185">
        <f t="shared" si="414"/>
        <v>0</v>
      </c>
      <c r="BE497" s="185">
        <f t="shared" si="414"/>
        <v>0</v>
      </c>
      <c r="BF497" s="185">
        <f t="shared" si="414"/>
        <v>0</v>
      </c>
      <c r="BG497" s="185">
        <f t="shared" si="414"/>
        <v>0</v>
      </c>
      <c r="BH497" s="185">
        <f t="shared" si="414"/>
        <v>0</v>
      </c>
      <c r="BI497" s="185">
        <f t="shared" si="414"/>
        <v>0</v>
      </c>
      <c r="BJ497" s="185">
        <f t="shared" si="414"/>
        <v>0</v>
      </c>
      <c r="BK497" s="185">
        <f t="shared" si="414"/>
        <v>0</v>
      </c>
      <c r="BL497" s="185">
        <f t="shared" si="414"/>
        <v>0</v>
      </c>
      <c r="BM497" s="185">
        <f t="shared" si="414"/>
        <v>0</v>
      </c>
      <c r="BN497" s="185">
        <f t="shared" si="414"/>
        <v>0</v>
      </c>
      <c r="BO497" s="185">
        <f t="shared" si="414"/>
        <v>0</v>
      </c>
      <c r="BP497" s="185">
        <f t="shared" ref="BP497:CP497" si="415">NOx_benefits_not_in_exceedance_central/Discount_factor</f>
        <v>0</v>
      </c>
      <c r="BQ497" s="185">
        <f t="shared" si="415"/>
        <v>0</v>
      </c>
      <c r="BR497" s="185">
        <f t="shared" si="415"/>
        <v>0</v>
      </c>
      <c r="BS497" s="185">
        <f t="shared" si="415"/>
        <v>0</v>
      </c>
      <c r="BT497" s="185">
        <f t="shared" si="415"/>
        <v>0</v>
      </c>
      <c r="BU497" s="185">
        <f t="shared" si="415"/>
        <v>0</v>
      </c>
      <c r="BV497" s="185">
        <f t="shared" si="415"/>
        <v>0</v>
      </c>
      <c r="BW497" s="185">
        <f t="shared" si="415"/>
        <v>0</v>
      </c>
      <c r="BX497" s="185">
        <f t="shared" si="415"/>
        <v>0</v>
      </c>
      <c r="BY497" s="185">
        <f t="shared" si="415"/>
        <v>0</v>
      </c>
      <c r="BZ497" s="185">
        <f t="shared" si="415"/>
        <v>0</v>
      </c>
      <c r="CA497" s="185">
        <f t="shared" si="415"/>
        <v>0</v>
      </c>
      <c r="CB497" s="185">
        <f t="shared" si="415"/>
        <v>0</v>
      </c>
      <c r="CC497" s="185">
        <f t="shared" si="415"/>
        <v>0</v>
      </c>
      <c r="CD497" s="185">
        <f t="shared" si="415"/>
        <v>0</v>
      </c>
      <c r="CE497" s="185">
        <f t="shared" si="415"/>
        <v>0</v>
      </c>
      <c r="CF497" s="185">
        <f t="shared" si="415"/>
        <v>0</v>
      </c>
      <c r="CG497" s="185">
        <f t="shared" si="415"/>
        <v>0</v>
      </c>
      <c r="CH497" s="185">
        <f t="shared" si="415"/>
        <v>0</v>
      </c>
      <c r="CI497" s="185">
        <f t="shared" si="415"/>
        <v>0</v>
      </c>
      <c r="CJ497" s="185">
        <f t="shared" si="415"/>
        <v>0</v>
      </c>
      <c r="CK497" s="185">
        <f t="shared" si="415"/>
        <v>0</v>
      </c>
      <c r="CL497" s="185">
        <f t="shared" si="415"/>
        <v>0</v>
      </c>
      <c r="CM497" s="185">
        <f t="shared" si="415"/>
        <v>0</v>
      </c>
      <c r="CN497" s="185">
        <f t="shared" si="415"/>
        <v>0</v>
      </c>
      <c r="CO497" s="185">
        <f t="shared" si="415"/>
        <v>0</v>
      </c>
      <c r="CP497" s="185">
        <f t="shared" si="415"/>
        <v>0</v>
      </c>
      <c r="CQ497" s="79" t="s">
        <v>16757</v>
      </c>
    </row>
    <row r="498" spans="1:95" ht="14.5" outlineLevel="1" x14ac:dyDescent="0.35">
      <c r="A498" s="158"/>
      <c r="B498" s="158" t="s">
        <v>16676</v>
      </c>
      <c r="C498" s="158"/>
      <c r="D498" s="185">
        <f t="shared" ref="D498:BO498" si="416">NOx_benefits_not_in_exceedance_high/Discount_factor</f>
        <v>0</v>
      </c>
      <c r="E498" s="185">
        <f t="shared" si="416"/>
        <v>0</v>
      </c>
      <c r="F498" s="185">
        <f t="shared" si="416"/>
        <v>0</v>
      </c>
      <c r="G498" s="185">
        <f t="shared" si="416"/>
        <v>0</v>
      </c>
      <c r="H498" s="185">
        <f t="shared" si="416"/>
        <v>0</v>
      </c>
      <c r="I498" s="185">
        <f t="shared" si="416"/>
        <v>0</v>
      </c>
      <c r="J498" s="185">
        <f t="shared" si="416"/>
        <v>0</v>
      </c>
      <c r="K498" s="185">
        <f t="shared" si="416"/>
        <v>0</v>
      </c>
      <c r="L498" s="185">
        <f t="shared" si="416"/>
        <v>0</v>
      </c>
      <c r="M498" s="185">
        <f t="shared" si="416"/>
        <v>0</v>
      </c>
      <c r="N498" s="185">
        <f t="shared" si="416"/>
        <v>0</v>
      </c>
      <c r="O498" s="185">
        <f t="shared" si="416"/>
        <v>0</v>
      </c>
      <c r="P498" s="185">
        <f t="shared" si="416"/>
        <v>0</v>
      </c>
      <c r="Q498" s="185">
        <f t="shared" si="416"/>
        <v>0</v>
      </c>
      <c r="R498" s="185">
        <f t="shared" si="416"/>
        <v>0</v>
      </c>
      <c r="S498" s="185">
        <f t="shared" si="416"/>
        <v>0</v>
      </c>
      <c r="T498" s="185">
        <f t="shared" si="416"/>
        <v>0</v>
      </c>
      <c r="U498" s="185">
        <f t="shared" si="416"/>
        <v>0</v>
      </c>
      <c r="V498" s="185">
        <f t="shared" si="416"/>
        <v>0</v>
      </c>
      <c r="W498" s="185">
        <f t="shared" si="416"/>
        <v>0</v>
      </c>
      <c r="X498" s="185">
        <f t="shared" si="416"/>
        <v>0</v>
      </c>
      <c r="Y498" s="185">
        <f t="shared" si="416"/>
        <v>0</v>
      </c>
      <c r="Z498" s="185">
        <f t="shared" si="416"/>
        <v>0</v>
      </c>
      <c r="AA498" s="185">
        <f t="shared" si="416"/>
        <v>0</v>
      </c>
      <c r="AB498" s="185">
        <f t="shared" si="416"/>
        <v>0</v>
      </c>
      <c r="AC498" s="185">
        <f t="shared" si="416"/>
        <v>0</v>
      </c>
      <c r="AD498" s="185">
        <f t="shared" si="416"/>
        <v>0</v>
      </c>
      <c r="AE498" s="185">
        <f t="shared" si="416"/>
        <v>0</v>
      </c>
      <c r="AF498" s="185">
        <f t="shared" si="416"/>
        <v>0</v>
      </c>
      <c r="AG498" s="185">
        <f t="shared" si="416"/>
        <v>0</v>
      </c>
      <c r="AH498" s="185">
        <f t="shared" si="416"/>
        <v>0</v>
      </c>
      <c r="AI498" s="185">
        <f t="shared" si="416"/>
        <v>0</v>
      </c>
      <c r="AJ498" s="185">
        <f t="shared" si="416"/>
        <v>0</v>
      </c>
      <c r="AK498" s="185">
        <f t="shared" si="416"/>
        <v>0</v>
      </c>
      <c r="AL498" s="185">
        <f t="shared" si="416"/>
        <v>0</v>
      </c>
      <c r="AM498" s="185">
        <f t="shared" si="416"/>
        <v>0</v>
      </c>
      <c r="AN498" s="185">
        <f t="shared" si="416"/>
        <v>0</v>
      </c>
      <c r="AO498" s="185">
        <f t="shared" si="416"/>
        <v>0</v>
      </c>
      <c r="AP498" s="185">
        <f t="shared" si="416"/>
        <v>0</v>
      </c>
      <c r="AQ498" s="185">
        <f t="shared" si="416"/>
        <v>0</v>
      </c>
      <c r="AR498" s="185">
        <f t="shared" si="416"/>
        <v>0</v>
      </c>
      <c r="AS498" s="185">
        <f t="shared" si="416"/>
        <v>0</v>
      </c>
      <c r="AT498" s="185">
        <f t="shared" si="416"/>
        <v>0</v>
      </c>
      <c r="AU498" s="185">
        <f t="shared" si="416"/>
        <v>0</v>
      </c>
      <c r="AV498" s="185">
        <f t="shared" si="416"/>
        <v>0</v>
      </c>
      <c r="AW498" s="185">
        <f t="shared" si="416"/>
        <v>0</v>
      </c>
      <c r="AX498" s="185">
        <f t="shared" si="416"/>
        <v>0</v>
      </c>
      <c r="AY498" s="185">
        <f t="shared" si="416"/>
        <v>0</v>
      </c>
      <c r="AZ498" s="185">
        <f t="shared" si="416"/>
        <v>0</v>
      </c>
      <c r="BA498" s="185">
        <f t="shared" si="416"/>
        <v>0</v>
      </c>
      <c r="BB498" s="185">
        <f t="shared" si="416"/>
        <v>0</v>
      </c>
      <c r="BC498" s="185">
        <f t="shared" si="416"/>
        <v>0</v>
      </c>
      <c r="BD498" s="185">
        <f t="shared" si="416"/>
        <v>0</v>
      </c>
      <c r="BE498" s="185">
        <f t="shared" si="416"/>
        <v>0</v>
      </c>
      <c r="BF498" s="185">
        <f t="shared" si="416"/>
        <v>0</v>
      </c>
      <c r="BG498" s="185">
        <f t="shared" si="416"/>
        <v>0</v>
      </c>
      <c r="BH498" s="185">
        <f t="shared" si="416"/>
        <v>0</v>
      </c>
      <c r="BI498" s="185">
        <f t="shared" si="416"/>
        <v>0</v>
      </c>
      <c r="BJ498" s="185">
        <f t="shared" si="416"/>
        <v>0</v>
      </c>
      <c r="BK498" s="185">
        <f t="shared" si="416"/>
        <v>0</v>
      </c>
      <c r="BL498" s="185">
        <f t="shared" si="416"/>
        <v>0</v>
      </c>
      <c r="BM498" s="185">
        <f t="shared" si="416"/>
        <v>0</v>
      </c>
      <c r="BN498" s="185">
        <f t="shared" si="416"/>
        <v>0</v>
      </c>
      <c r="BO498" s="185">
        <f t="shared" si="416"/>
        <v>0</v>
      </c>
      <c r="BP498" s="185">
        <f t="shared" ref="BP498:CP498" si="417">NOx_benefits_not_in_exceedance_high/Discount_factor</f>
        <v>0</v>
      </c>
      <c r="BQ498" s="185">
        <f t="shared" si="417"/>
        <v>0</v>
      </c>
      <c r="BR498" s="185">
        <f t="shared" si="417"/>
        <v>0</v>
      </c>
      <c r="BS498" s="185">
        <f t="shared" si="417"/>
        <v>0</v>
      </c>
      <c r="BT498" s="185">
        <f t="shared" si="417"/>
        <v>0</v>
      </c>
      <c r="BU498" s="185">
        <f t="shared" si="417"/>
        <v>0</v>
      </c>
      <c r="BV498" s="185">
        <f t="shared" si="417"/>
        <v>0</v>
      </c>
      <c r="BW498" s="185">
        <f t="shared" si="417"/>
        <v>0</v>
      </c>
      <c r="BX498" s="185">
        <f t="shared" si="417"/>
        <v>0</v>
      </c>
      <c r="BY498" s="185">
        <f t="shared" si="417"/>
        <v>0</v>
      </c>
      <c r="BZ498" s="185">
        <f t="shared" si="417"/>
        <v>0</v>
      </c>
      <c r="CA498" s="185">
        <f t="shared" si="417"/>
        <v>0</v>
      </c>
      <c r="CB498" s="185">
        <f t="shared" si="417"/>
        <v>0</v>
      </c>
      <c r="CC498" s="185">
        <f t="shared" si="417"/>
        <v>0</v>
      </c>
      <c r="CD498" s="185">
        <f t="shared" si="417"/>
        <v>0</v>
      </c>
      <c r="CE498" s="185">
        <f t="shared" si="417"/>
        <v>0</v>
      </c>
      <c r="CF498" s="185">
        <f t="shared" si="417"/>
        <v>0</v>
      </c>
      <c r="CG498" s="185">
        <f t="shared" si="417"/>
        <v>0</v>
      </c>
      <c r="CH498" s="185">
        <f t="shared" si="417"/>
        <v>0</v>
      </c>
      <c r="CI498" s="185">
        <f t="shared" si="417"/>
        <v>0</v>
      </c>
      <c r="CJ498" s="185">
        <f t="shared" si="417"/>
        <v>0</v>
      </c>
      <c r="CK498" s="185">
        <f t="shared" si="417"/>
        <v>0</v>
      </c>
      <c r="CL498" s="185">
        <f t="shared" si="417"/>
        <v>0</v>
      </c>
      <c r="CM498" s="185">
        <f t="shared" si="417"/>
        <v>0</v>
      </c>
      <c r="CN498" s="185">
        <f t="shared" si="417"/>
        <v>0</v>
      </c>
      <c r="CO498" s="185">
        <f t="shared" si="417"/>
        <v>0</v>
      </c>
      <c r="CP498" s="185">
        <f t="shared" si="417"/>
        <v>0</v>
      </c>
      <c r="CQ498" s="79" t="s">
        <v>16758</v>
      </c>
    </row>
    <row r="499" spans="1:95" ht="14.5" outlineLevel="1" x14ac:dyDescent="0.35">
      <c r="A499" s="158"/>
      <c r="B499" s="158"/>
      <c r="C499" s="158"/>
      <c r="D499" s="158"/>
      <c r="E499" s="183"/>
      <c r="F499" s="183"/>
      <c r="G499" s="183"/>
      <c r="H499" s="183"/>
      <c r="I499" s="183"/>
      <c r="J499" s="183"/>
      <c r="K499" s="183"/>
      <c r="L499" s="183"/>
      <c r="M499" s="183"/>
      <c r="N499" s="183"/>
      <c r="O499" s="183"/>
      <c r="P499" s="183"/>
      <c r="Q499" s="183"/>
      <c r="R499" s="183"/>
      <c r="S499" s="183"/>
      <c r="T499" s="183"/>
      <c r="U499" s="183"/>
      <c r="V499" s="183"/>
      <c r="W499" s="183"/>
      <c r="X499" s="183"/>
      <c r="Y499" s="183"/>
      <c r="Z499" s="183"/>
      <c r="AA499" s="183"/>
      <c r="AB499" s="183"/>
      <c r="AC499" s="183"/>
      <c r="AD499" s="183"/>
      <c r="AE499" s="183"/>
      <c r="AF499" s="183"/>
      <c r="AG499" s="183"/>
      <c r="AH499" s="183"/>
      <c r="AI499" s="183"/>
      <c r="AJ499" s="183"/>
      <c r="AK499" s="183"/>
      <c r="AL499" s="183"/>
      <c r="AM499" s="183"/>
      <c r="AN499" s="183"/>
      <c r="AO499" s="183"/>
      <c r="AP499" s="183"/>
      <c r="AQ499" s="183"/>
      <c r="AR499" s="183"/>
      <c r="AS499" s="183"/>
      <c r="AT499" s="183"/>
      <c r="AU499" s="183"/>
      <c r="AV499" s="183"/>
      <c r="AW499" s="183"/>
      <c r="AX499" s="183"/>
      <c r="AY499" s="183"/>
      <c r="AZ499" s="183"/>
      <c r="BA499" s="183"/>
      <c r="BB499" s="183"/>
      <c r="BC499" s="183"/>
      <c r="BD499" s="183"/>
      <c r="BE499" s="183"/>
      <c r="BF499" s="183"/>
      <c r="BG499" s="183"/>
      <c r="BH499" s="183"/>
      <c r="BI499" s="183"/>
      <c r="BJ499" s="183"/>
      <c r="BK499" s="183"/>
      <c r="BL499" s="183"/>
      <c r="BM499" s="183"/>
      <c r="BN499" s="183"/>
      <c r="BO499" s="183"/>
      <c r="BP499" s="183"/>
      <c r="BQ499" s="183"/>
      <c r="BR499" s="183"/>
      <c r="BS499" s="183"/>
      <c r="BT499" s="183"/>
      <c r="BU499" s="183"/>
      <c r="BV499" s="183"/>
      <c r="BW499" s="183"/>
      <c r="BX499" s="183"/>
      <c r="BY499" s="183"/>
      <c r="BZ499" s="183"/>
      <c r="CA499" s="183"/>
      <c r="CB499" s="183"/>
      <c r="CC499" s="183"/>
      <c r="CD499" s="183"/>
      <c r="CE499" s="183"/>
      <c r="CF499" s="183"/>
      <c r="CG499" s="183"/>
      <c r="CH499" s="183"/>
      <c r="CI499" s="183"/>
      <c r="CJ499" s="183"/>
      <c r="CK499" s="183"/>
      <c r="CL499" s="183"/>
      <c r="CM499" s="183"/>
      <c r="CN499" s="183"/>
      <c r="CO499" s="183"/>
      <c r="CP499" s="183"/>
      <c r="CQ499" s="79"/>
    </row>
    <row r="500" spans="1:95" ht="46.5" customHeight="1" outlineLevel="1" x14ac:dyDescent="0.35">
      <c r="A500" s="82"/>
      <c r="B500" s="116" t="s">
        <v>16759</v>
      </c>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c r="AA500" s="82"/>
      <c r="AB500" s="82"/>
      <c r="AC500" s="82"/>
      <c r="AD500" s="82"/>
      <c r="AE500" s="82"/>
      <c r="AF500" s="82"/>
      <c r="AG500" s="82"/>
      <c r="AH500" s="82"/>
      <c r="AI500" s="82"/>
      <c r="AJ500" s="82"/>
      <c r="AK500" s="82"/>
      <c r="AL500" s="82"/>
      <c r="AM500" s="82"/>
      <c r="AN500" s="82"/>
      <c r="AO500" s="82"/>
      <c r="AP500" s="82"/>
      <c r="AQ500" s="82"/>
      <c r="AR500" s="82"/>
      <c r="AS500" s="82"/>
      <c r="AT500" s="82"/>
      <c r="AU500" s="82"/>
      <c r="AV500" s="82"/>
      <c r="AW500" s="82"/>
      <c r="AX500" s="82"/>
      <c r="AY500" s="82"/>
      <c r="AZ500" s="82"/>
      <c r="BA500" s="82"/>
      <c r="BB500" s="82"/>
      <c r="BC500" s="82"/>
      <c r="BD500" s="82"/>
      <c r="BE500" s="82"/>
      <c r="BF500" s="82"/>
      <c r="BG500" s="82"/>
      <c r="BH500" s="82"/>
      <c r="BI500" s="82"/>
      <c r="BJ500" s="82"/>
      <c r="BK500" s="82"/>
      <c r="BL500" s="82"/>
      <c r="BM500" s="82"/>
      <c r="BN500" s="82"/>
      <c r="BO500" s="82"/>
      <c r="BP500" s="82"/>
      <c r="BQ500" s="82"/>
      <c r="BR500" s="82"/>
      <c r="BS500" s="82"/>
      <c r="BT500" s="82"/>
      <c r="BU500" s="82"/>
      <c r="BV500" s="82"/>
      <c r="BW500" s="82"/>
      <c r="BX500" s="82"/>
      <c r="BY500" s="82"/>
      <c r="BZ500" s="82"/>
      <c r="CA500" s="82"/>
      <c r="CB500" s="82"/>
      <c r="CC500" s="82"/>
      <c r="CD500" s="82"/>
      <c r="CE500" s="82"/>
      <c r="CF500" s="82"/>
      <c r="CG500" s="82"/>
      <c r="CH500" s="82"/>
      <c r="CI500" s="82"/>
      <c r="CJ500" s="82"/>
      <c r="CK500" s="82"/>
      <c r="CL500" s="82"/>
      <c r="CM500" s="82"/>
      <c r="CN500" s="82"/>
      <c r="CO500" s="82"/>
      <c r="CP500" s="82"/>
      <c r="CQ500" s="82"/>
    </row>
    <row r="501" spans="1:95" ht="14.5" outlineLevel="1" x14ac:dyDescent="0.35">
      <c r="A501" s="158"/>
      <c r="B501" s="79" t="s">
        <v>16671</v>
      </c>
      <c r="C501" s="158"/>
      <c r="D501" s="158"/>
      <c r="E501" s="158"/>
      <c r="F501" s="158"/>
      <c r="G501" s="158"/>
      <c r="H501" s="158"/>
      <c r="I501" s="158"/>
      <c r="J501" s="158"/>
      <c r="K501" s="158"/>
      <c r="L501" s="158"/>
      <c r="M501" s="158"/>
      <c r="N501" s="158"/>
      <c r="O501" s="158"/>
      <c r="P501" s="158"/>
      <c r="Q501" s="158"/>
      <c r="R501" s="158"/>
      <c r="S501" s="158"/>
      <c r="T501" s="158"/>
      <c r="U501" s="158"/>
      <c r="V501" s="158"/>
      <c r="W501" s="158"/>
      <c r="X501" s="158"/>
      <c r="Y501" s="158"/>
      <c r="Z501" s="158"/>
      <c r="AA501" s="158"/>
      <c r="AB501" s="158"/>
      <c r="AC501" s="158"/>
      <c r="AD501" s="158"/>
      <c r="AE501" s="158"/>
      <c r="AF501" s="158"/>
      <c r="AG501" s="158"/>
      <c r="AH501" s="158"/>
      <c r="AI501" s="158"/>
      <c r="AJ501" s="158"/>
      <c r="AK501" s="158"/>
      <c r="AL501" s="158"/>
      <c r="AM501" s="158"/>
      <c r="AN501" s="158"/>
      <c r="AO501" s="158"/>
      <c r="AP501" s="158"/>
      <c r="AQ501" s="158"/>
      <c r="AR501" s="158"/>
      <c r="AS501" s="158"/>
      <c r="AT501" s="158"/>
      <c r="AU501" s="158"/>
      <c r="AV501" s="158"/>
      <c r="AW501" s="158"/>
      <c r="AX501" s="158"/>
      <c r="AY501" s="158"/>
      <c r="AZ501" s="158"/>
      <c r="BA501" s="158"/>
      <c r="BB501" s="158"/>
      <c r="BC501" s="158"/>
      <c r="BD501" s="158"/>
      <c r="BE501" s="158"/>
      <c r="BF501" s="158"/>
      <c r="BG501" s="158"/>
      <c r="BH501" s="158"/>
      <c r="BI501" s="158"/>
      <c r="BJ501" s="158"/>
      <c r="BK501" s="158"/>
      <c r="BL501" s="158"/>
      <c r="BM501" s="158"/>
      <c r="BN501" s="158"/>
      <c r="BO501" s="158"/>
      <c r="BP501" s="158"/>
      <c r="BQ501" s="158"/>
      <c r="BR501" s="158"/>
      <c r="BS501" s="158"/>
      <c r="BT501" s="158"/>
      <c r="BU501" s="158"/>
      <c r="BV501" s="158"/>
      <c r="BW501" s="158"/>
      <c r="BX501" s="158"/>
      <c r="BY501" s="158"/>
      <c r="BZ501" s="158"/>
      <c r="CA501" s="158"/>
      <c r="CB501" s="158"/>
      <c r="CC501" s="158"/>
      <c r="CD501" s="158"/>
      <c r="CE501" s="158"/>
      <c r="CF501" s="158"/>
      <c r="CG501" s="158"/>
      <c r="CH501" s="158"/>
      <c r="CI501" s="158"/>
      <c r="CJ501" s="158"/>
      <c r="CK501" s="158"/>
      <c r="CL501" s="158"/>
      <c r="CM501" s="158"/>
      <c r="CN501" s="158"/>
      <c r="CO501" s="158"/>
      <c r="CP501" s="158"/>
      <c r="CQ501" s="158"/>
    </row>
    <row r="502" spans="1:95" ht="14.5" outlineLevel="1" x14ac:dyDescent="0.35">
      <c r="A502" s="158"/>
      <c r="B502" s="158" t="s">
        <v>16672</v>
      </c>
      <c r="C502" s="158"/>
      <c r="D502" s="185">
        <f>NOx_benefits_in_exceedance_low/Discount_factor</f>
        <v>0</v>
      </c>
      <c r="E502" s="185">
        <f t="shared" ref="E502:BO502" si="418">NOx_benefits_in_exceedance_low/Discount_factor</f>
        <v>0</v>
      </c>
      <c r="F502" s="185">
        <f t="shared" si="418"/>
        <v>0</v>
      </c>
      <c r="G502" s="185">
        <f t="shared" si="418"/>
        <v>0</v>
      </c>
      <c r="H502" s="185">
        <f t="shared" si="418"/>
        <v>0</v>
      </c>
      <c r="I502" s="185">
        <f t="shared" si="418"/>
        <v>0</v>
      </c>
      <c r="J502" s="185">
        <f t="shared" si="418"/>
        <v>0</v>
      </c>
      <c r="K502" s="185">
        <f t="shared" si="418"/>
        <v>0</v>
      </c>
      <c r="L502" s="185">
        <f t="shared" si="418"/>
        <v>0</v>
      </c>
      <c r="M502" s="185">
        <f t="shared" si="418"/>
        <v>0</v>
      </c>
      <c r="N502" s="185">
        <f t="shared" si="418"/>
        <v>0</v>
      </c>
      <c r="O502" s="185">
        <f t="shared" si="418"/>
        <v>0</v>
      </c>
      <c r="P502" s="185">
        <f t="shared" si="418"/>
        <v>0</v>
      </c>
      <c r="Q502" s="185">
        <f t="shared" si="418"/>
        <v>0</v>
      </c>
      <c r="R502" s="185">
        <f t="shared" si="418"/>
        <v>0</v>
      </c>
      <c r="S502" s="185">
        <f t="shared" si="418"/>
        <v>0</v>
      </c>
      <c r="T502" s="185">
        <f t="shared" si="418"/>
        <v>0</v>
      </c>
      <c r="U502" s="185">
        <f t="shared" si="418"/>
        <v>0</v>
      </c>
      <c r="V502" s="185">
        <f t="shared" si="418"/>
        <v>0</v>
      </c>
      <c r="W502" s="185">
        <f t="shared" si="418"/>
        <v>0</v>
      </c>
      <c r="X502" s="185">
        <f t="shared" si="418"/>
        <v>0</v>
      </c>
      <c r="Y502" s="185">
        <f t="shared" si="418"/>
        <v>0</v>
      </c>
      <c r="Z502" s="185">
        <f t="shared" si="418"/>
        <v>0</v>
      </c>
      <c r="AA502" s="185">
        <f t="shared" si="418"/>
        <v>0</v>
      </c>
      <c r="AB502" s="185">
        <f t="shared" si="418"/>
        <v>0</v>
      </c>
      <c r="AC502" s="185">
        <f t="shared" si="418"/>
        <v>0</v>
      </c>
      <c r="AD502" s="185">
        <f t="shared" si="418"/>
        <v>0</v>
      </c>
      <c r="AE502" s="185">
        <f t="shared" si="418"/>
        <v>0</v>
      </c>
      <c r="AF502" s="185">
        <f t="shared" si="418"/>
        <v>0</v>
      </c>
      <c r="AG502" s="185">
        <f t="shared" si="418"/>
        <v>0</v>
      </c>
      <c r="AH502" s="185">
        <f t="shared" si="418"/>
        <v>0</v>
      </c>
      <c r="AI502" s="185">
        <f t="shared" si="418"/>
        <v>0</v>
      </c>
      <c r="AJ502" s="185">
        <f t="shared" si="418"/>
        <v>0</v>
      </c>
      <c r="AK502" s="185">
        <f t="shared" si="418"/>
        <v>0</v>
      </c>
      <c r="AL502" s="185">
        <f t="shared" si="418"/>
        <v>0</v>
      </c>
      <c r="AM502" s="185">
        <f t="shared" si="418"/>
        <v>0</v>
      </c>
      <c r="AN502" s="185">
        <f t="shared" si="418"/>
        <v>0</v>
      </c>
      <c r="AO502" s="185">
        <f t="shared" si="418"/>
        <v>0</v>
      </c>
      <c r="AP502" s="185">
        <f t="shared" si="418"/>
        <v>0</v>
      </c>
      <c r="AQ502" s="185">
        <f t="shared" si="418"/>
        <v>0</v>
      </c>
      <c r="AR502" s="185">
        <f t="shared" si="418"/>
        <v>0</v>
      </c>
      <c r="AS502" s="185">
        <f t="shared" si="418"/>
        <v>0</v>
      </c>
      <c r="AT502" s="185">
        <f t="shared" si="418"/>
        <v>0</v>
      </c>
      <c r="AU502" s="185">
        <f t="shared" si="418"/>
        <v>0</v>
      </c>
      <c r="AV502" s="185">
        <f t="shared" si="418"/>
        <v>0</v>
      </c>
      <c r="AW502" s="185">
        <f t="shared" si="418"/>
        <v>0</v>
      </c>
      <c r="AX502" s="185">
        <f t="shared" si="418"/>
        <v>0</v>
      </c>
      <c r="AY502" s="185">
        <f t="shared" si="418"/>
        <v>0</v>
      </c>
      <c r="AZ502" s="185">
        <f t="shared" si="418"/>
        <v>0</v>
      </c>
      <c r="BA502" s="185">
        <f t="shared" si="418"/>
        <v>0</v>
      </c>
      <c r="BB502" s="185">
        <f t="shared" si="418"/>
        <v>0</v>
      </c>
      <c r="BC502" s="185">
        <f t="shared" si="418"/>
        <v>0</v>
      </c>
      <c r="BD502" s="185">
        <f t="shared" si="418"/>
        <v>0</v>
      </c>
      <c r="BE502" s="185">
        <f t="shared" si="418"/>
        <v>0</v>
      </c>
      <c r="BF502" s="185">
        <f t="shared" si="418"/>
        <v>0</v>
      </c>
      <c r="BG502" s="185">
        <f t="shared" si="418"/>
        <v>0</v>
      </c>
      <c r="BH502" s="185">
        <f t="shared" si="418"/>
        <v>0</v>
      </c>
      <c r="BI502" s="185">
        <f t="shared" si="418"/>
        <v>0</v>
      </c>
      <c r="BJ502" s="185">
        <f t="shared" si="418"/>
        <v>0</v>
      </c>
      <c r="BK502" s="185">
        <f t="shared" si="418"/>
        <v>0</v>
      </c>
      <c r="BL502" s="185">
        <f t="shared" si="418"/>
        <v>0</v>
      </c>
      <c r="BM502" s="185">
        <f t="shared" si="418"/>
        <v>0</v>
      </c>
      <c r="BN502" s="185">
        <f t="shared" si="418"/>
        <v>0</v>
      </c>
      <c r="BO502" s="185">
        <f t="shared" si="418"/>
        <v>0</v>
      </c>
      <c r="BP502" s="185">
        <f t="shared" ref="BP502:CP502" si="419">NOx_benefits_in_exceedance_low/Discount_factor</f>
        <v>0</v>
      </c>
      <c r="BQ502" s="185">
        <f t="shared" si="419"/>
        <v>0</v>
      </c>
      <c r="BR502" s="185">
        <f t="shared" si="419"/>
        <v>0</v>
      </c>
      <c r="BS502" s="185">
        <f t="shared" si="419"/>
        <v>0</v>
      </c>
      <c r="BT502" s="185">
        <f t="shared" si="419"/>
        <v>0</v>
      </c>
      <c r="BU502" s="185">
        <f t="shared" si="419"/>
        <v>0</v>
      </c>
      <c r="BV502" s="185">
        <f t="shared" si="419"/>
        <v>0</v>
      </c>
      <c r="BW502" s="185">
        <f t="shared" si="419"/>
        <v>0</v>
      </c>
      <c r="BX502" s="185">
        <f t="shared" si="419"/>
        <v>0</v>
      </c>
      <c r="BY502" s="185">
        <f t="shared" si="419"/>
        <v>0</v>
      </c>
      <c r="BZ502" s="185">
        <f t="shared" si="419"/>
        <v>0</v>
      </c>
      <c r="CA502" s="185">
        <f t="shared" si="419"/>
        <v>0</v>
      </c>
      <c r="CB502" s="185">
        <f t="shared" si="419"/>
        <v>0</v>
      </c>
      <c r="CC502" s="185">
        <f t="shared" si="419"/>
        <v>0</v>
      </c>
      <c r="CD502" s="185">
        <f t="shared" si="419"/>
        <v>0</v>
      </c>
      <c r="CE502" s="185">
        <f t="shared" si="419"/>
        <v>0</v>
      </c>
      <c r="CF502" s="185">
        <f t="shared" si="419"/>
        <v>0</v>
      </c>
      <c r="CG502" s="185">
        <f t="shared" si="419"/>
        <v>0</v>
      </c>
      <c r="CH502" s="185">
        <f t="shared" si="419"/>
        <v>0</v>
      </c>
      <c r="CI502" s="185">
        <f t="shared" si="419"/>
        <v>0</v>
      </c>
      <c r="CJ502" s="185">
        <f t="shared" si="419"/>
        <v>0</v>
      </c>
      <c r="CK502" s="185">
        <f t="shared" si="419"/>
        <v>0</v>
      </c>
      <c r="CL502" s="185">
        <f t="shared" si="419"/>
        <v>0</v>
      </c>
      <c r="CM502" s="185">
        <f t="shared" si="419"/>
        <v>0</v>
      </c>
      <c r="CN502" s="185">
        <f t="shared" si="419"/>
        <v>0</v>
      </c>
      <c r="CO502" s="185">
        <f t="shared" si="419"/>
        <v>0</v>
      </c>
      <c r="CP502" s="185">
        <f t="shared" si="419"/>
        <v>0</v>
      </c>
      <c r="CQ502" s="79" t="s">
        <v>16760</v>
      </c>
    </row>
    <row r="503" spans="1:95" ht="14.5" outlineLevel="1" x14ac:dyDescent="0.35">
      <c r="A503" s="158"/>
      <c r="B503" s="158" t="s">
        <v>16674</v>
      </c>
      <c r="C503" s="158"/>
      <c r="D503" s="185">
        <f t="shared" ref="D503:BO503" si="420">NOx_benefits_in_exceedance_central/Discount_factor</f>
        <v>0</v>
      </c>
      <c r="E503" s="185">
        <f t="shared" si="420"/>
        <v>0</v>
      </c>
      <c r="F503" s="185">
        <f t="shared" si="420"/>
        <v>0</v>
      </c>
      <c r="G503" s="185">
        <f t="shared" si="420"/>
        <v>0</v>
      </c>
      <c r="H503" s="185">
        <f t="shared" si="420"/>
        <v>0</v>
      </c>
      <c r="I503" s="185">
        <f t="shared" si="420"/>
        <v>0</v>
      </c>
      <c r="J503" s="185">
        <f t="shared" si="420"/>
        <v>0</v>
      </c>
      <c r="K503" s="185">
        <f t="shared" si="420"/>
        <v>0</v>
      </c>
      <c r="L503" s="185">
        <f t="shared" si="420"/>
        <v>0</v>
      </c>
      <c r="M503" s="185">
        <f t="shared" si="420"/>
        <v>0</v>
      </c>
      <c r="N503" s="185">
        <f t="shared" si="420"/>
        <v>0</v>
      </c>
      <c r="O503" s="185">
        <f t="shared" si="420"/>
        <v>0</v>
      </c>
      <c r="P503" s="185">
        <f t="shared" si="420"/>
        <v>0</v>
      </c>
      <c r="Q503" s="185">
        <f t="shared" si="420"/>
        <v>0</v>
      </c>
      <c r="R503" s="185">
        <f t="shared" si="420"/>
        <v>0</v>
      </c>
      <c r="S503" s="185">
        <f t="shared" si="420"/>
        <v>0</v>
      </c>
      <c r="T503" s="185">
        <f t="shared" si="420"/>
        <v>0</v>
      </c>
      <c r="U503" s="185">
        <f t="shared" si="420"/>
        <v>0</v>
      </c>
      <c r="V503" s="185">
        <f t="shared" si="420"/>
        <v>0</v>
      </c>
      <c r="W503" s="185">
        <f t="shared" si="420"/>
        <v>0</v>
      </c>
      <c r="X503" s="185">
        <f t="shared" si="420"/>
        <v>0</v>
      </c>
      <c r="Y503" s="185">
        <f t="shared" si="420"/>
        <v>0</v>
      </c>
      <c r="Z503" s="185">
        <f t="shared" si="420"/>
        <v>0</v>
      </c>
      <c r="AA503" s="185">
        <f t="shared" si="420"/>
        <v>0</v>
      </c>
      <c r="AB503" s="185">
        <f t="shared" si="420"/>
        <v>0</v>
      </c>
      <c r="AC503" s="185">
        <f t="shared" si="420"/>
        <v>0</v>
      </c>
      <c r="AD503" s="185">
        <f t="shared" si="420"/>
        <v>0</v>
      </c>
      <c r="AE503" s="185">
        <f t="shared" si="420"/>
        <v>0</v>
      </c>
      <c r="AF503" s="185">
        <f t="shared" si="420"/>
        <v>0</v>
      </c>
      <c r="AG503" s="185">
        <f t="shared" si="420"/>
        <v>0</v>
      </c>
      <c r="AH503" s="185">
        <f t="shared" si="420"/>
        <v>0</v>
      </c>
      <c r="AI503" s="185">
        <f t="shared" si="420"/>
        <v>0</v>
      </c>
      <c r="AJ503" s="185">
        <f t="shared" si="420"/>
        <v>0</v>
      </c>
      <c r="AK503" s="185">
        <f t="shared" si="420"/>
        <v>0</v>
      </c>
      <c r="AL503" s="185">
        <f t="shared" si="420"/>
        <v>0</v>
      </c>
      <c r="AM503" s="185">
        <f t="shared" si="420"/>
        <v>0</v>
      </c>
      <c r="AN503" s="185">
        <f t="shared" si="420"/>
        <v>0</v>
      </c>
      <c r="AO503" s="185">
        <f t="shared" si="420"/>
        <v>0</v>
      </c>
      <c r="AP503" s="185">
        <f t="shared" si="420"/>
        <v>0</v>
      </c>
      <c r="AQ503" s="185">
        <f t="shared" si="420"/>
        <v>0</v>
      </c>
      <c r="AR503" s="185">
        <f t="shared" si="420"/>
        <v>0</v>
      </c>
      <c r="AS503" s="185">
        <f t="shared" si="420"/>
        <v>0</v>
      </c>
      <c r="AT503" s="185">
        <f t="shared" si="420"/>
        <v>0</v>
      </c>
      <c r="AU503" s="185">
        <f t="shared" si="420"/>
        <v>0</v>
      </c>
      <c r="AV503" s="185">
        <f t="shared" si="420"/>
        <v>0</v>
      </c>
      <c r="AW503" s="185">
        <f t="shared" si="420"/>
        <v>0</v>
      </c>
      <c r="AX503" s="185">
        <f t="shared" si="420"/>
        <v>0</v>
      </c>
      <c r="AY503" s="185">
        <f t="shared" si="420"/>
        <v>0</v>
      </c>
      <c r="AZ503" s="185">
        <f t="shared" si="420"/>
        <v>0</v>
      </c>
      <c r="BA503" s="185">
        <f t="shared" si="420"/>
        <v>0</v>
      </c>
      <c r="BB503" s="185">
        <f t="shared" si="420"/>
        <v>0</v>
      </c>
      <c r="BC503" s="185">
        <f t="shared" si="420"/>
        <v>0</v>
      </c>
      <c r="BD503" s="185">
        <f t="shared" si="420"/>
        <v>0</v>
      </c>
      <c r="BE503" s="185">
        <f t="shared" si="420"/>
        <v>0</v>
      </c>
      <c r="BF503" s="185">
        <f t="shared" si="420"/>
        <v>0</v>
      </c>
      <c r="BG503" s="185">
        <f t="shared" si="420"/>
        <v>0</v>
      </c>
      <c r="BH503" s="185">
        <f t="shared" si="420"/>
        <v>0</v>
      </c>
      <c r="BI503" s="185">
        <f t="shared" si="420"/>
        <v>0</v>
      </c>
      <c r="BJ503" s="185">
        <f t="shared" si="420"/>
        <v>0</v>
      </c>
      <c r="BK503" s="185">
        <f t="shared" si="420"/>
        <v>0</v>
      </c>
      <c r="BL503" s="185">
        <f t="shared" si="420"/>
        <v>0</v>
      </c>
      <c r="BM503" s="185">
        <f t="shared" si="420"/>
        <v>0</v>
      </c>
      <c r="BN503" s="185">
        <f t="shared" si="420"/>
        <v>0</v>
      </c>
      <c r="BO503" s="185">
        <f t="shared" si="420"/>
        <v>0</v>
      </c>
      <c r="BP503" s="185">
        <f t="shared" ref="BP503:CP503" si="421">NOx_benefits_in_exceedance_central/Discount_factor</f>
        <v>0</v>
      </c>
      <c r="BQ503" s="185">
        <f t="shared" si="421"/>
        <v>0</v>
      </c>
      <c r="BR503" s="185">
        <f t="shared" si="421"/>
        <v>0</v>
      </c>
      <c r="BS503" s="185">
        <f t="shared" si="421"/>
        <v>0</v>
      </c>
      <c r="BT503" s="185">
        <f t="shared" si="421"/>
        <v>0</v>
      </c>
      <c r="BU503" s="185">
        <f t="shared" si="421"/>
        <v>0</v>
      </c>
      <c r="BV503" s="185">
        <f t="shared" si="421"/>
        <v>0</v>
      </c>
      <c r="BW503" s="185">
        <f t="shared" si="421"/>
        <v>0</v>
      </c>
      <c r="BX503" s="185">
        <f t="shared" si="421"/>
        <v>0</v>
      </c>
      <c r="BY503" s="185">
        <f t="shared" si="421"/>
        <v>0</v>
      </c>
      <c r="BZ503" s="185">
        <f t="shared" si="421"/>
        <v>0</v>
      </c>
      <c r="CA503" s="185">
        <f t="shared" si="421"/>
        <v>0</v>
      </c>
      <c r="CB503" s="185">
        <f t="shared" si="421"/>
        <v>0</v>
      </c>
      <c r="CC503" s="185">
        <f t="shared" si="421"/>
        <v>0</v>
      </c>
      <c r="CD503" s="185">
        <f t="shared" si="421"/>
        <v>0</v>
      </c>
      <c r="CE503" s="185">
        <f t="shared" si="421"/>
        <v>0</v>
      </c>
      <c r="CF503" s="185">
        <f t="shared" si="421"/>
        <v>0</v>
      </c>
      <c r="CG503" s="185">
        <f t="shared" si="421"/>
        <v>0</v>
      </c>
      <c r="CH503" s="185">
        <f t="shared" si="421"/>
        <v>0</v>
      </c>
      <c r="CI503" s="185">
        <f t="shared" si="421"/>
        <v>0</v>
      </c>
      <c r="CJ503" s="185">
        <f t="shared" si="421"/>
        <v>0</v>
      </c>
      <c r="CK503" s="185">
        <f t="shared" si="421"/>
        <v>0</v>
      </c>
      <c r="CL503" s="185">
        <f t="shared" si="421"/>
        <v>0</v>
      </c>
      <c r="CM503" s="185">
        <f t="shared" si="421"/>
        <v>0</v>
      </c>
      <c r="CN503" s="185">
        <f t="shared" si="421"/>
        <v>0</v>
      </c>
      <c r="CO503" s="185">
        <f t="shared" si="421"/>
        <v>0</v>
      </c>
      <c r="CP503" s="185">
        <f t="shared" si="421"/>
        <v>0</v>
      </c>
      <c r="CQ503" s="79" t="s">
        <v>16761</v>
      </c>
    </row>
    <row r="504" spans="1:95" ht="14.5" outlineLevel="1" x14ac:dyDescent="0.35">
      <c r="A504" s="158"/>
      <c r="B504" s="158" t="s">
        <v>16676</v>
      </c>
      <c r="C504" s="158"/>
      <c r="D504" s="185">
        <f t="shared" ref="D504:BO504" si="422">NOx_benefits_in_exceedance_high/Discount_factor</f>
        <v>0</v>
      </c>
      <c r="E504" s="185">
        <f t="shared" si="422"/>
        <v>0</v>
      </c>
      <c r="F504" s="185">
        <f t="shared" si="422"/>
        <v>0</v>
      </c>
      <c r="G504" s="185">
        <f t="shared" si="422"/>
        <v>0</v>
      </c>
      <c r="H504" s="185">
        <f t="shared" si="422"/>
        <v>0</v>
      </c>
      <c r="I504" s="185">
        <f t="shared" si="422"/>
        <v>0</v>
      </c>
      <c r="J504" s="185">
        <f t="shared" si="422"/>
        <v>0</v>
      </c>
      <c r="K504" s="185">
        <f t="shared" si="422"/>
        <v>0</v>
      </c>
      <c r="L504" s="185">
        <f t="shared" si="422"/>
        <v>0</v>
      </c>
      <c r="M504" s="185">
        <f t="shared" si="422"/>
        <v>0</v>
      </c>
      <c r="N504" s="185">
        <f t="shared" si="422"/>
        <v>0</v>
      </c>
      <c r="O504" s="185">
        <f t="shared" si="422"/>
        <v>0</v>
      </c>
      <c r="P504" s="185">
        <f t="shared" si="422"/>
        <v>0</v>
      </c>
      <c r="Q504" s="185">
        <f t="shared" si="422"/>
        <v>0</v>
      </c>
      <c r="R504" s="185">
        <f t="shared" si="422"/>
        <v>0</v>
      </c>
      <c r="S504" s="185">
        <f t="shared" si="422"/>
        <v>0</v>
      </c>
      <c r="T504" s="185">
        <f t="shared" si="422"/>
        <v>0</v>
      </c>
      <c r="U504" s="185">
        <f t="shared" si="422"/>
        <v>0</v>
      </c>
      <c r="V504" s="185">
        <f t="shared" si="422"/>
        <v>0</v>
      </c>
      <c r="W504" s="185">
        <f t="shared" si="422"/>
        <v>0</v>
      </c>
      <c r="X504" s="185">
        <f t="shared" si="422"/>
        <v>0</v>
      </c>
      <c r="Y504" s="185">
        <f t="shared" si="422"/>
        <v>0</v>
      </c>
      <c r="Z504" s="185">
        <f t="shared" si="422"/>
        <v>0</v>
      </c>
      <c r="AA504" s="185">
        <f t="shared" si="422"/>
        <v>0</v>
      </c>
      <c r="AB504" s="185">
        <f t="shared" si="422"/>
        <v>0</v>
      </c>
      <c r="AC504" s="185">
        <f t="shared" si="422"/>
        <v>0</v>
      </c>
      <c r="AD504" s="185">
        <f t="shared" si="422"/>
        <v>0</v>
      </c>
      <c r="AE504" s="185">
        <f t="shared" si="422"/>
        <v>0</v>
      </c>
      <c r="AF504" s="185">
        <f t="shared" si="422"/>
        <v>0</v>
      </c>
      <c r="AG504" s="185">
        <f t="shared" si="422"/>
        <v>0</v>
      </c>
      <c r="AH504" s="185">
        <f t="shared" si="422"/>
        <v>0</v>
      </c>
      <c r="AI504" s="185">
        <f t="shared" si="422"/>
        <v>0</v>
      </c>
      <c r="AJ504" s="185">
        <f t="shared" si="422"/>
        <v>0</v>
      </c>
      <c r="AK504" s="185">
        <f t="shared" si="422"/>
        <v>0</v>
      </c>
      <c r="AL504" s="185">
        <f t="shared" si="422"/>
        <v>0</v>
      </c>
      <c r="AM504" s="185">
        <f t="shared" si="422"/>
        <v>0</v>
      </c>
      <c r="AN504" s="185">
        <f t="shared" si="422"/>
        <v>0</v>
      </c>
      <c r="AO504" s="185">
        <f t="shared" si="422"/>
        <v>0</v>
      </c>
      <c r="AP504" s="185">
        <f t="shared" si="422"/>
        <v>0</v>
      </c>
      <c r="AQ504" s="185">
        <f t="shared" si="422"/>
        <v>0</v>
      </c>
      <c r="AR504" s="185">
        <f t="shared" si="422"/>
        <v>0</v>
      </c>
      <c r="AS504" s="185">
        <f t="shared" si="422"/>
        <v>0</v>
      </c>
      <c r="AT504" s="185">
        <f t="shared" si="422"/>
        <v>0</v>
      </c>
      <c r="AU504" s="185">
        <f t="shared" si="422"/>
        <v>0</v>
      </c>
      <c r="AV504" s="185">
        <f t="shared" si="422"/>
        <v>0</v>
      </c>
      <c r="AW504" s="185">
        <f t="shared" si="422"/>
        <v>0</v>
      </c>
      <c r="AX504" s="185">
        <f t="shared" si="422"/>
        <v>0</v>
      </c>
      <c r="AY504" s="185">
        <f t="shared" si="422"/>
        <v>0</v>
      </c>
      <c r="AZ504" s="185">
        <f t="shared" si="422"/>
        <v>0</v>
      </c>
      <c r="BA504" s="185">
        <f t="shared" si="422"/>
        <v>0</v>
      </c>
      <c r="BB504" s="185">
        <f t="shared" si="422"/>
        <v>0</v>
      </c>
      <c r="BC504" s="185">
        <f t="shared" si="422"/>
        <v>0</v>
      </c>
      <c r="BD504" s="185">
        <f t="shared" si="422"/>
        <v>0</v>
      </c>
      <c r="BE504" s="185">
        <f t="shared" si="422"/>
        <v>0</v>
      </c>
      <c r="BF504" s="185">
        <f t="shared" si="422"/>
        <v>0</v>
      </c>
      <c r="BG504" s="185">
        <f t="shared" si="422"/>
        <v>0</v>
      </c>
      <c r="BH504" s="185">
        <f t="shared" si="422"/>
        <v>0</v>
      </c>
      <c r="BI504" s="185">
        <f t="shared" si="422"/>
        <v>0</v>
      </c>
      <c r="BJ504" s="185">
        <f t="shared" si="422"/>
        <v>0</v>
      </c>
      <c r="BK504" s="185">
        <f t="shared" si="422"/>
        <v>0</v>
      </c>
      <c r="BL504" s="185">
        <f t="shared" si="422"/>
        <v>0</v>
      </c>
      <c r="BM504" s="185">
        <f t="shared" si="422"/>
        <v>0</v>
      </c>
      <c r="BN504" s="185">
        <f t="shared" si="422"/>
        <v>0</v>
      </c>
      <c r="BO504" s="185">
        <f t="shared" si="422"/>
        <v>0</v>
      </c>
      <c r="BP504" s="185">
        <f t="shared" ref="BP504:CP504" si="423">NOx_benefits_in_exceedance_high/Discount_factor</f>
        <v>0</v>
      </c>
      <c r="BQ504" s="185">
        <f t="shared" si="423"/>
        <v>0</v>
      </c>
      <c r="BR504" s="185">
        <f t="shared" si="423"/>
        <v>0</v>
      </c>
      <c r="BS504" s="185">
        <f t="shared" si="423"/>
        <v>0</v>
      </c>
      <c r="BT504" s="185">
        <f t="shared" si="423"/>
        <v>0</v>
      </c>
      <c r="BU504" s="185">
        <f t="shared" si="423"/>
        <v>0</v>
      </c>
      <c r="BV504" s="185">
        <f t="shared" si="423"/>
        <v>0</v>
      </c>
      <c r="BW504" s="185">
        <f t="shared" si="423"/>
        <v>0</v>
      </c>
      <c r="BX504" s="185">
        <f t="shared" si="423"/>
        <v>0</v>
      </c>
      <c r="BY504" s="185">
        <f t="shared" si="423"/>
        <v>0</v>
      </c>
      <c r="BZ504" s="185">
        <f t="shared" si="423"/>
        <v>0</v>
      </c>
      <c r="CA504" s="185">
        <f t="shared" si="423"/>
        <v>0</v>
      </c>
      <c r="CB504" s="185">
        <f t="shared" si="423"/>
        <v>0</v>
      </c>
      <c r="CC504" s="185">
        <f t="shared" si="423"/>
        <v>0</v>
      </c>
      <c r="CD504" s="185">
        <f t="shared" si="423"/>
        <v>0</v>
      </c>
      <c r="CE504" s="185">
        <f t="shared" si="423"/>
        <v>0</v>
      </c>
      <c r="CF504" s="185">
        <f t="shared" si="423"/>
        <v>0</v>
      </c>
      <c r="CG504" s="185">
        <f t="shared" si="423"/>
        <v>0</v>
      </c>
      <c r="CH504" s="185">
        <f t="shared" si="423"/>
        <v>0</v>
      </c>
      <c r="CI504" s="185">
        <f t="shared" si="423"/>
        <v>0</v>
      </c>
      <c r="CJ504" s="185">
        <f t="shared" si="423"/>
        <v>0</v>
      </c>
      <c r="CK504" s="185">
        <f t="shared" si="423"/>
        <v>0</v>
      </c>
      <c r="CL504" s="185">
        <f t="shared" si="423"/>
        <v>0</v>
      </c>
      <c r="CM504" s="185">
        <f t="shared" si="423"/>
        <v>0</v>
      </c>
      <c r="CN504" s="185">
        <f t="shared" si="423"/>
        <v>0</v>
      </c>
      <c r="CO504" s="185">
        <f t="shared" si="423"/>
        <v>0</v>
      </c>
      <c r="CP504" s="185">
        <f t="shared" si="423"/>
        <v>0</v>
      </c>
      <c r="CQ504" s="79" t="s">
        <v>16762</v>
      </c>
    </row>
    <row r="505" spans="1:95" ht="14.5" outlineLevel="1" x14ac:dyDescent="0.35">
      <c r="A505" s="158"/>
      <c r="B505" s="158"/>
      <c r="C505" s="158"/>
      <c r="D505" s="158"/>
      <c r="E505" s="183"/>
      <c r="F505" s="183"/>
      <c r="G505" s="183"/>
      <c r="H505" s="183"/>
      <c r="I505" s="183"/>
      <c r="J505" s="183"/>
      <c r="K505" s="183"/>
      <c r="L505" s="183"/>
      <c r="M505" s="183"/>
      <c r="N505" s="183"/>
      <c r="O505" s="183"/>
      <c r="P505" s="183"/>
      <c r="Q505" s="183"/>
      <c r="R505" s="183"/>
      <c r="S505" s="183"/>
      <c r="T505" s="183"/>
      <c r="U505" s="183"/>
      <c r="V505" s="183"/>
      <c r="W505" s="183"/>
      <c r="X505" s="183"/>
      <c r="Y505" s="183"/>
      <c r="Z505" s="183"/>
      <c r="AA505" s="183"/>
      <c r="AB505" s="183"/>
      <c r="AC505" s="183"/>
      <c r="AD505" s="183"/>
      <c r="AE505" s="183"/>
      <c r="AF505" s="183"/>
      <c r="AG505" s="183"/>
      <c r="AH505" s="183"/>
      <c r="AI505" s="183"/>
      <c r="AJ505" s="183"/>
      <c r="AK505" s="183"/>
      <c r="AL505" s="183"/>
      <c r="AM505" s="183"/>
      <c r="AN505" s="183"/>
      <c r="AO505" s="183"/>
      <c r="AP505" s="183"/>
      <c r="AQ505" s="183"/>
      <c r="AR505" s="183"/>
      <c r="AS505" s="183"/>
      <c r="AT505" s="183"/>
      <c r="AU505" s="183"/>
      <c r="AV505" s="183"/>
      <c r="AW505" s="183"/>
      <c r="AX505" s="183"/>
      <c r="AY505" s="183"/>
      <c r="AZ505" s="183"/>
      <c r="BA505" s="183"/>
      <c r="BB505" s="183"/>
      <c r="BC505" s="183"/>
      <c r="BD505" s="183"/>
      <c r="BE505" s="183"/>
      <c r="BF505" s="183"/>
      <c r="BG505" s="183"/>
      <c r="BH505" s="183"/>
      <c r="BI505" s="183"/>
      <c r="BJ505" s="183"/>
      <c r="BK505" s="183"/>
      <c r="BL505" s="183"/>
      <c r="BM505" s="183"/>
      <c r="BN505" s="183"/>
      <c r="BO505" s="183"/>
      <c r="BP505" s="183"/>
      <c r="BQ505" s="183"/>
      <c r="BR505" s="183"/>
      <c r="BS505" s="183"/>
      <c r="BT505" s="183"/>
      <c r="BU505" s="183"/>
      <c r="BV505" s="183"/>
      <c r="BW505" s="183"/>
      <c r="BX505" s="183"/>
      <c r="BY505" s="183"/>
      <c r="BZ505" s="183"/>
      <c r="CA505" s="183"/>
      <c r="CB505" s="183"/>
      <c r="CC505" s="183"/>
      <c r="CD505" s="183"/>
      <c r="CE505" s="183"/>
      <c r="CF505" s="183"/>
      <c r="CG505" s="183"/>
      <c r="CH505" s="183"/>
      <c r="CI505" s="183"/>
      <c r="CJ505" s="183"/>
      <c r="CK505" s="183"/>
      <c r="CL505" s="183"/>
      <c r="CM505" s="183"/>
      <c r="CN505" s="183"/>
      <c r="CO505" s="183"/>
      <c r="CP505" s="183"/>
      <c r="CQ505" s="79"/>
    </row>
    <row r="506" spans="1:95" ht="31" outlineLevel="1" x14ac:dyDescent="0.35">
      <c r="A506" s="82"/>
      <c r="B506" s="116" t="s">
        <v>16763</v>
      </c>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c r="AA506" s="82"/>
      <c r="AB506" s="82"/>
      <c r="AC506" s="82"/>
      <c r="AD506" s="82"/>
      <c r="AE506" s="82"/>
      <c r="AF506" s="82"/>
      <c r="AG506" s="82"/>
      <c r="AH506" s="82"/>
      <c r="AI506" s="82"/>
      <c r="AJ506" s="82"/>
      <c r="AK506" s="82"/>
      <c r="AL506" s="82"/>
      <c r="AM506" s="82"/>
      <c r="AN506" s="82"/>
      <c r="AO506" s="82"/>
      <c r="AP506" s="82"/>
      <c r="AQ506" s="82"/>
      <c r="AR506" s="82"/>
      <c r="AS506" s="82"/>
      <c r="AT506" s="82"/>
      <c r="AU506" s="82"/>
      <c r="AV506" s="82"/>
      <c r="AW506" s="82"/>
      <c r="AX506" s="82"/>
      <c r="AY506" s="82"/>
      <c r="AZ506" s="82"/>
      <c r="BA506" s="82"/>
      <c r="BB506" s="82"/>
      <c r="BC506" s="82"/>
      <c r="BD506" s="82"/>
      <c r="BE506" s="82"/>
      <c r="BF506" s="82"/>
      <c r="BG506" s="82"/>
      <c r="BH506" s="82"/>
      <c r="BI506" s="82"/>
      <c r="BJ506" s="82"/>
      <c r="BK506" s="82"/>
      <c r="BL506" s="82"/>
      <c r="BM506" s="82"/>
      <c r="BN506" s="82"/>
      <c r="BO506" s="82"/>
      <c r="BP506" s="82"/>
      <c r="BQ506" s="82"/>
      <c r="BR506" s="82"/>
      <c r="BS506" s="82"/>
      <c r="BT506" s="82"/>
      <c r="BU506" s="82"/>
      <c r="BV506" s="82"/>
      <c r="BW506" s="82"/>
      <c r="BX506" s="82"/>
      <c r="BY506" s="82"/>
      <c r="BZ506" s="82"/>
      <c r="CA506" s="82"/>
      <c r="CB506" s="82"/>
      <c r="CC506" s="82"/>
      <c r="CD506" s="82"/>
      <c r="CE506" s="82"/>
      <c r="CF506" s="82"/>
      <c r="CG506" s="82"/>
      <c r="CH506" s="82"/>
      <c r="CI506" s="82"/>
      <c r="CJ506" s="82"/>
      <c r="CK506" s="82"/>
      <c r="CL506" s="82"/>
      <c r="CM506" s="82"/>
      <c r="CN506" s="82"/>
      <c r="CO506" s="82"/>
      <c r="CP506" s="82"/>
      <c r="CQ506" s="82"/>
    </row>
    <row r="507" spans="1:95" ht="14" outlineLevel="1" x14ac:dyDescent="0.3">
      <c r="A507" s="158"/>
      <c r="B507" s="158"/>
      <c r="C507" s="158"/>
      <c r="D507" s="158"/>
      <c r="E507" s="158"/>
      <c r="F507" s="158"/>
      <c r="G507" s="158"/>
      <c r="H507" s="158"/>
      <c r="I507" s="158"/>
      <c r="J507" s="158"/>
      <c r="K507" s="158"/>
      <c r="L507" s="158"/>
      <c r="M507" s="158"/>
      <c r="N507" s="158"/>
      <c r="O507" s="158"/>
      <c r="P507" s="158"/>
      <c r="Q507" s="158"/>
      <c r="R507" s="158"/>
      <c r="S507" s="158"/>
      <c r="T507" s="158"/>
      <c r="U507" s="158"/>
      <c r="V507" s="158"/>
      <c r="W507" s="158"/>
      <c r="X507" s="158"/>
      <c r="Y507" s="158"/>
      <c r="Z507" s="158"/>
      <c r="AA507" s="158"/>
      <c r="AB507" s="158"/>
      <c r="AC507" s="158"/>
      <c r="AD507" s="158"/>
      <c r="AE507" s="158"/>
      <c r="AF507" s="158"/>
      <c r="AG507" s="158"/>
      <c r="AH507" s="158"/>
      <c r="AI507" s="158"/>
      <c r="AJ507" s="158"/>
      <c r="AK507" s="158"/>
      <c r="AL507" s="158"/>
      <c r="AM507" s="158"/>
      <c r="AN507" s="158"/>
      <c r="AO507" s="158"/>
      <c r="AP507" s="158"/>
      <c r="AQ507" s="158"/>
      <c r="AR507" s="158"/>
      <c r="AS507" s="158"/>
      <c r="AT507" s="158"/>
      <c r="AU507" s="158"/>
      <c r="AV507" s="158"/>
      <c r="AW507" s="158"/>
      <c r="AX507" s="158"/>
      <c r="AY507" s="158"/>
      <c r="AZ507" s="158"/>
      <c r="BA507" s="158"/>
      <c r="BB507" s="158"/>
      <c r="BC507" s="158"/>
      <c r="BD507" s="158"/>
      <c r="BE507" s="158"/>
      <c r="BF507" s="158"/>
      <c r="BG507" s="158"/>
      <c r="BH507" s="158"/>
      <c r="BI507" s="158"/>
      <c r="BJ507" s="158"/>
      <c r="BK507" s="158"/>
      <c r="BL507" s="158"/>
      <c r="BM507" s="158"/>
      <c r="BN507" s="158"/>
      <c r="BO507" s="158"/>
      <c r="BP507" s="158"/>
      <c r="BQ507" s="158"/>
      <c r="BR507" s="158"/>
      <c r="BS507" s="158"/>
      <c r="BT507" s="158"/>
      <c r="BU507" s="158"/>
      <c r="BV507" s="158"/>
      <c r="BW507" s="158"/>
      <c r="BX507" s="158"/>
      <c r="BY507" s="158"/>
      <c r="BZ507" s="158"/>
      <c r="CA507" s="158"/>
      <c r="CB507" s="158"/>
      <c r="CC507" s="158"/>
      <c r="CD507" s="158"/>
      <c r="CE507" s="158"/>
      <c r="CF507" s="158"/>
      <c r="CG507" s="158"/>
      <c r="CH507" s="158"/>
      <c r="CI507" s="158"/>
      <c r="CJ507" s="158"/>
      <c r="CK507" s="158"/>
      <c r="CL507" s="158"/>
      <c r="CM507" s="158"/>
      <c r="CN507" s="158"/>
      <c r="CO507" s="158"/>
      <c r="CP507" s="158"/>
      <c r="CQ507" s="158"/>
    </row>
    <row r="508" spans="1:95" ht="14.5" outlineLevel="1" x14ac:dyDescent="0.35">
      <c r="A508" s="158"/>
      <c r="B508" s="158" t="s">
        <v>16672</v>
      </c>
      <c r="C508" s="158"/>
      <c r="D508" s="187">
        <f t="shared" ref="D508:AI508" si="424">PM2.5_concentrations_TOTAL_benefits_low/Discount_factor</f>
        <v>0</v>
      </c>
      <c r="E508" s="187">
        <f t="shared" si="424"/>
        <v>0</v>
      </c>
      <c r="F508" s="187">
        <f t="shared" si="424"/>
        <v>0</v>
      </c>
      <c r="G508" s="187">
        <f t="shared" si="424"/>
        <v>0</v>
      </c>
      <c r="H508" s="187">
        <f t="shared" si="424"/>
        <v>0</v>
      </c>
      <c r="I508" s="187">
        <f t="shared" si="424"/>
        <v>0</v>
      </c>
      <c r="J508" s="187">
        <f t="shared" si="424"/>
        <v>0</v>
      </c>
      <c r="K508" s="187">
        <f t="shared" si="424"/>
        <v>0</v>
      </c>
      <c r="L508" s="187">
        <f t="shared" si="424"/>
        <v>0</v>
      </c>
      <c r="M508" s="187">
        <f t="shared" si="424"/>
        <v>0</v>
      </c>
      <c r="N508" s="187">
        <f t="shared" si="424"/>
        <v>0</v>
      </c>
      <c r="O508" s="187">
        <f t="shared" si="424"/>
        <v>0</v>
      </c>
      <c r="P508" s="187">
        <f t="shared" si="424"/>
        <v>0</v>
      </c>
      <c r="Q508" s="187">
        <f t="shared" si="424"/>
        <v>0</v>
      </c>
      <c r="R508" s="187">
        <f t="shared" si="424"/>
        <v>0</v>
      </c>
      <c r="S508" s="187">
        <f t="shared" si="424"/>
        <v>0</v>
      </c>
      <c r="T508" s="187">
        <f t="shared" si="424"/>
        <v>0</v>
      </c>
      <c r="U508" s="187">
        <f t="shared" si="424"/>
        <v>0</v>
      </c>
      <c r="V508" s="187">
        <f t="shared" si="424"/>
        <v>0</v>
      </c>
      <c r="W508" s="187">
        <f t="shared" si="424"/>
        <v>0</v>
      </c>
      <c r="X508" s="187">
        <f t="shared" si="424"/>
        <v>0</v>
      </c>
      <c r="Y508" s="187">
        <f t="shared" si="424"/>
        <v>0</v>
      </c>
      <c r="Z508" s="187">
        <f t="shared" si="424"/>
        <v>0</v>
      </c>
      <c r="AA508" s="187">
        <f t="shared" si="424"/>
        <v>0</v>
      </c>
      <c r="AB508" s="187">
        <f t="shared" si="424"/>
        <v>0</v>
      </c>
      <c r="AC508" s="187">
        <f t="shared" si="424"/>
        <v>0</v>
      </c>
      <c r="AD508" s="187">
        <f t="shared" si="424"/>
        <v>0</v>
      </c>
      <c r="AE508" s="187">
        <f t="shared" si="424"/>
        <v>0</v>
      </c>
      <c r="AF508" s="187">
        <f t="shared" si="424"/>
        <v>0</v>
      </c>
      <c r="AG508" s="187">
        <f t="shared" si="424"/>
        <v>0</v>
      </c>
      <c r="AH508" s="187">
        <f t="shared" si="424"/>
        <v>0</v>
      </c>
      <c r="AI508" s="187">
        <f t="shared" si="424"/>
        <v>0</v>
      </c>
      <c r="AJ508" s="187">
        <f t="shared" ref="AJ508:BO508" si="425">PM2.5_concentrations_TOTAL_benefits_low/Discount_factor</f>
        <v>0</v>
      </c>
      <c r="AK508" s="187">
        <f t="shared" si="425"/>
        <v>0</v>
      </c>
      <c r="AL508" s="187">
        <f t="shared" si="425"/>
        <v>0</v>
      </c>
      <c r="AM508" s="187">
        <f t="shared" si="425"/>
        <v>0</v>
      </c>
      <c r="AN508" s="187">
        <f t="shared" si="425"/>
        <v>0</v>
      </c>
      <c r="AO508" s="187">
        <f t="shared" si="425"/>
        <v>0</v>
      </c>
      <c r="AP508" s="187">
        <f t="shared" si="425"/>
        <v>0</v>
      </c>
      <c r="AQ508" s="187">
        <f t="shared" si="425"/>
        <v>0</v>
      </c>
      <c r="AR508" s="187">
        <f t="shared" si="425"/>
        <v>0</v>
      </c>
      <c r="AS508" s="187">
        <f t="shared" si="425"/>
        <v>0</v>
      </c>
      <c r="AT508" s="187">
        <f t="shared" si="425"/>
        <v>0</v>
      </c>
      <c r="AU508" s="187">
        <f t="shared" si="425"/>
        <v>0</v>
      </c>
      <c r="AV508" s="187">
        <f t="shared" si="425"/>
        <v>0</v>
      </c>
      <c r="AW508" s="187">
        <f t="shared" si="425"/>
        <v>0</v>
      </c>
      <c r="AX508" s="187">
        <f t="shared" si="425"/>
        <v>0</v>
      </c>
      <c r="AY508" s="187">
        <f t="shared" si="425"/>
        <v>0</v>
      </c>
      <c r="AZ508" s="187">
        <f t="shared" si="425"/>
        <v>0</v>
      </c>
      <c r="BA508" s="187">
        <f t="shared" si="425"/>
        <v>0</v>
      </c>
      <c r="BB508" s="187">
        <f t="shared" si="425"/>
        <v>0</v>
      </c>
      <c r="BC508" s="187">
        <f t="shared" si="425"/>
        <v>0</v>
      </c>
      <c r="BD508" s="187">
        <f t="shared" si="425"/>
        <v>0</v>
      </c>
      <c r="BE508" s="187">
        <f t="shared" si="425"/>
        <v>0</v>
      </c>
      <c r="BF508" s="187">
        <f t="shared" si="425"/>
        <v>0</v>
      </c>
      <c r="BG508" s="187">
        <f t="shared" si="425"/>
        <v>0</v>
      </c>
      <c r="BH508" s="187">
        <f t="shared" si="425"/>
        <v>0</v>
      </c>
      <c r="BI508" s="187">
        <f t="shared" si="425"/>
        <v>0</v>
      </c>
      <c r="BJ508" s="187">
        <f t="shared" si="425"/>
        <v>0</v>
      </c>
      <c r="BK508" s="187">
        <f t="shared" si="425"/>
        <v>0</v>
      </c>
      <c r="BL508" s="187">
        <f t="shared" si="425"/>
        <v>0</v>
      </c>
      <c r="BM508" s="187">
        <f t="shared" si="425"/>
        <v>0</v>
      </c>
      <c r="BN508" s="187">
        <f t="shared" si="425"/>
        <v>0</v>
      </c>
      <c r="BO508" s="187">
        <f t="shared" si="425"/>
        <v>0</v>
      </c>
      <c r="BP508" s="187">
        <f t="shared" ref="BP508:CP508" si="426">PM2.5_concentrations_TOTAL_benefits_low/Discount_factor</f>
        <v>0</v>
      </c>
      <c r="BQ508" s="187">
        <f t="shared" si="426"/>
        <v>0</v>
      </c>
      <c r="BR508" s="187">
        <f t="shared" si="426"/>
        <v>0</v>
      </c>
      <c r="BS508" s="187">
        <f t="shared" si="426"/>
        <v>0</v>
      </c>
      <c r="BT508" s="187">
        <f t="shared" si="426"/>
        <v>0</v>
      </c>
      <c r="BU508" s="187">
        <f t="shared" si="426"/>
        <v>0</v>
      </c>
      <c r="BV508" s="187">
        <f t="shared" si="426"/>
        <v>0</v>
      </c>
      <c r="BW508" s="187">
        <f t="shared" si="426"/>
        <v>0</v>
      </c>
      <c r="BX508" s="187">
        <f t="shared" si="426"/>
        <v>0</v>
      </c>
      <c r="BY508" s="187">
        <f t="shared" si="426"/>
        <v>0</v>
      </c>
      <c r="BZ508" s="187">
        <f t="shared" si="426"/>
        <v>0</v>
      </c>
      <c r="CA508" s="187">
        <f t="shared" si="426"/>
        <v>0</v>
      </c>
      <c r="CB508" s="187">
        <f t="shared" si="426"/>
        <v>0</v>
      </c>
      <c r="CC508" s="187">
        <f t="shared" si="426"/>
        <v>0</v>
      </c>
      <c r="CD508" s="187">
        <f t="shared" si="426"/>
        <v>0</v>
      </c>
      <c r="CE508" s="187">
        <f t="shared" si="426"/>
        <v>0</v>
      </c>
      <c r="CF508" s="187">
        <f t="shared" si="426"/>
        <v>0</v>
      </c>
      <c r="CG508" s="187">
        <f t="shared" si="426"/>
        <v>0</v>
      </c>
      <c r="CH508" s="187">
        <f t="shared" si="426"/>
        <v>0</v>
      </c>
      <c r="CI508" s="187">
        <f t="shared" si="426"/>
        <v>0</v>
      </c>
      <c r="CJ508" s="187">
        <f t="shared" si="426"/>
        <v>0</v>
      </c>
      <c r="CK508" s="187">
        <f t="shared" si="426"/>
        <v>0</v>
      </c>
      <c r="CL508" s="187">
        <f t="shared" si="426"/>
        <v>0</v>
      </c>
      <c r="CM508" s="187">
        <f t="shared" si="426"/>
        <v>0</v>
      </c>
      <c r="CN508" s="187">
        <f t="shared" si="426"/>
        <v>0</v>
      </c>
      <c r="CO508" s="187">
        <f t="shared" si="426"/>
        <v>0</v>
      </c>
      <c r="CP508" s="187">
        <f t="shared" si="426"/>
        <v>0</v>
      </c>
      <c r="CQ508" s="79" t="s">
        <v>16764</v>
      </c>
    </row>
    <row r="509" spans="1:95" ht="14.5" outlineLevel="1" x14ac:dyDescent="0.35">
      <c r="A509" s="158"/>
      <c r="B509" s="158" t="s">
        <v>16674</v>
      </c>
      <c r="C509" s="158"/>
      <c r="D509" s="187">
        <f t="shared" ref="D509:AI509" si="427">PM2.5_concentrations_TOTAL_benefits_central/Discount_factor</f>
        <v>0</v>
      </c>
      <c r="E509" s="187">
        <f t="shared" si="427"/>
        <v>0</v>
      </c>
      <c r="F509" s="187">
        <f t="shared" si="427"/>
        <v>0</v>
      </c>
      <c r="G509" s="187">
        <f t="shared" si="427"/>
        <v>0</v>
      </c>
      <c r="H509" s="187">
        <f t="shared" si="427"/>
        <v>0</v>
      </c>
      <c r="I509" s="187">
        <f t="shared" si="427"/>
        <v>0</v>
      </c>
      <c r="J509" s="187">
        <f t="shared" si="427"/>
        <v>0</v>
      </c>
      <c r="K509" s="187">
        <f t="shared" si="427"/>
        <v>0</v>
      </c>
      <c r="L509" s="187">
        <f t="shared" si="427"/>
        <v>0</v>
      </c>
      <c r="M509" s="187">
        <f t="shared" si="427"/>
        <v>0</v>
      </c>
      <c r="N509" s="187">
        <f t="shared" si="427"/>
        <v>0</v>
      </c>
      <c r="O509" s="187">
        <f t="shared" si="427"/>
        <v>0</v>
      </c>
      <c r="P509" s="187">
        <f t="shared" si="427"/>
        <v>0</v>
      </c>
      <c r="Q509" s="187">
        <f t="shared" si="427"/>
        <v>0</v>
      </c>
      <c r="R509" s="187">
        <f t="shared" si="427"/>
        <v>0</v>
      </c>
      <c r="S509" s="187">
        <f t="shared" si="427"/>
        <v>0</v>
      </c>
      <c r="T509" s="187">
        <f t="shared" si="427"/>
        <v>0</v>
      </c>
      <c r="U509" s="187">
        <f t="shared" si="427"/>
        <v>0</v>
      </c>
      <c r="V509" s="187">
        <f t="shared" si="427"/>
        <v>0</v>
      </c>
      <c r="W509" s="187">
        <f t="shared" si="427"/>
        <v>0</v>
      </c>
      <c r="X509" s="187">
        <f t="shared" si="427"/>
        <v>0</v>
      </c>
      <c r="Y509" s="187">
        <f t="shared" si="427"/>
        <v>0</v>
      </c>
      <c r="Z509" s="187">
        <f t="shared" si="427"/>
        <v>0</v>
      </c>
      <c r="AA509" s="187">
        <f t="shared" si="427"/>
        <v>0</v>
      </c>
      <c r="AB509" s="187">
        <f t="shared" si="427"/>
        <v>0</v>
      </c>
      <c r="AC509" s="187">
        <f t="shared" si="427"/>
        <v>0</v>
      </c>
      <c r="AD509" s="187">
        <f t="shared" si="427"/>
        <v>0</v>
      </c>
      <c r="AE509" s="187">
        <f t="shared" si="427"/>
        <v>0</v>
      </c>
      <c r="AF509" s="187">
        <f t="shared" si="427"/>
        <v>0</v>
      </c>
      <c r="AG509" s="187">
        <f t="shared" si="427"/>
        <v>0</v>
      </c>
      <c r="AH509" s="187">
        <f t="shared" si="427"/>
        <v>0</v>
      </c>
      <c r="AI509" s="187">
        <f t="shared" si="427"/>
        <v>0</v>
      </c>
      <c r="AJ509" s="187">
        <f t="shared" ref="AJ509:BO509" si="428">PM2.5_concentrations_TOTAL_benefits_central/Discount_factor</f>
        <v>0</v>
      </c>
      <c r="AK509" s="187">
        <f t="shared" si="428"/>
        <v>0</v>
      </c>
      <c r="AL509" s="187">
        <f t="shared" si="428"/>
        <v>0</v>
      </c>
      <c r="AM509" s="187">
        <f t="shared" si="428"/>
        <v>0</v>
      </c>
      <c r="AN509" s="187">
        <f t="shared" si="428"/>
        <v>0</v>
      </c>
      <c r="AO509" s="187">
        <f t="shared" si="428"/>
        <v>0</v>
      </c>
      <c r="AP509" s="187">
        <f t="shared" si="428"/>
        <v>0</v>
      </c>
      <c r="AQ509" s="187">
        <f t="shared" si="428"/>
        <v>0</v>
      </c>
      <c r="AR509" s="187">
        <f t="shared" si="428"/>
        <v>0</v>
      </c>
      <c r="AS509" s="187">
        <f t="shared" si="428"/>
        <v>0</v>
      </c>
      <c r="AT509" s="187">
        <f t="shared" si="428"/>
        <v>0</v>
      </c>
      <c r="AU509" s="187">
        <f t="shared" si="428"/>
        <v>0</v>
      </c>
      <c r="AV509" s="187">
        <f t="shared" si="428"/>
        <v>0</v>
      </c>
      <c r="AW509" s="187">
        <f t="shared" si="428"/>
        <v>0</v>
      </c>
      <c r="AX509" s="187">
        <f t="shared" si="428"/>
        <v>0</v>
      </c>
      <c r="AY509" s="187">
        <f t="shared" si="428"/>
        <v>0</v>
      </c>
      <c r="AZ509" s="187">
        <f t="shared" si="428"/>
        <v>0</v>
      </c>
      <c r="BA509" s="187">
        <f t="shared" si="428"/>
        <v>0</v>
      </c>
      <c r="BB509" s="187">
        <f t="shared" si="428"/>
        <v>0</v>
      </c>
      <c r="BC509" s="187">
        <f t="shared" si="428"/>
        <v>0</v>
      </c>
      <c r="BD509" s="187">
        <f t="shared" si="428"/>
        <v>0</v>
      </c>
      <c r="BE509" s="187">
        <f t="shared" si="428"/>
        <v>0</v>
      </c>
      <c r="BF509" s="187">
        <f t="shared" si="428"/>
        <v>0</v>
      </c>
      <c r="BG509" s="187">
        <f t="shared" si="428"/>
        <v>0</v>
      </c>
      <c r="BH509" s="187">
        <f t="shared" si="428"/>
        <v>0</v>
      </c>
      <c r="BI509" s="187">
        <f t="shared" si="428"/>
        <v>0</v>
      </c>
      <c r="BJ509" s="187">
        <f t="shared" si="428"/>
        <v>0</v>
      </c>
      <c r="BK509" s="187">
        <f t="shared" si="428"/>
        <v>0</v>
      </c>
      <c r="BL509" s="187">
        <f t="shared" si="428"/>
        <v>0</v>
      </c>
      <c r="BM509" s="187">
        <f t="shared" si="428"/>
        <v>0</v>
      </c>
      <c r="BN509" s="187">
        <f t="shared" si="428"/>
        <v>0</v>
      </c>
      <c r="BO509" s="187">
        <f t="shared" si="428"/>
        <v>0</v>
      </c>
      <c r="BP509" s="187">
        <f t="shared" ref="BP509:CP509" si="429">PM2.5_concentrations_TOTAL_benefits_central/Discount_factor</f>
        <v>0</v>
      </c>
      <c r="BQ509" s="187">
        <f t="shared" si="429"/>
        <v>0</v>
      </c>
      <c r="BR509" s="187">
        <f t="shared" si="429"/>
        <v>0</v>
      </c>
      <c r="BS509" s="187">
        <f t="shared" si="429"/>
        <v>0</v>
      </c>
      <c r="BT509" s="187">
        <f t="shared" si="429"/>
        <v>0</v>
      </c>
      <c r="BU509" s="187">
        <f t="shared" si="429"/>
        <v>0</v>
      </c>
      <c r="BV509" s="187">
        <f t="shared" si="429"/>
        <v>0</v>
      </c>
      <c r="BW509" s="187">
        <f t="shared" si="429"/>
        <v>0</v>
      </c>
      <c r="BX509" s="187">
        <f t="shared" si="429"/>
        <v>0</v>
      </c>
      <c r="BY509" s="187">
        <f t="shared" si="429"/>
        <v>0</v>
      </c>
      <c r="BZ509" s="187">
        <f t="shared" si="429"/>
        <v>0</v>
      </c>
      <c r="CA509" s="187">
        <f t="shared" si="429"/>
        <v>0</v>
      </c>
      <c r="CB509" s="187">
        <f t="shared" si="429"/>
        <v>0</v>
      </c>
      <c r="CC509" s="187">
        <f t="shared" si="429"/>
        <v>0</v>
      </c>
      <c r="CD509" s="187">
        <f t="shared" si="429"/>
        <v>0</v>
      </c>
      <c r="CE509" s="187">
        <f t="shared" si="429"/>
        <v>0</v>
      </c>
      <c r="CF509" s="187">
        <f t="shared" si="429"/>
        <v>0</v>
      </c>
      <c r="CG509" s="187">
        <f t="shared" si="429"/>
        <v>0</v>
      </c>
      <c r="CH509" s="187">
        <f t="shared" si="429"/>
        <v>0</v>
      </c>
      <c r="CI509" s="187">
        <f t="shared" si="429"/>
        <v>0</v>
      </c>
      <c r="CJ509" s="187">
        <f t="shared" si="429"/>
        <v>0</v>
      </c>
      <c r="CK509" s="187">
        <f t="shared" si="429"/>
        <v>0</v>
      </c>
      <c r="CL509" s="187">
        <f t="shared" si="429"/>
        <v>0</v>
      </c>
      <c r="CM509" s="187">
        <f t="shared" si="429"/>
        <v>0</v>
      </c>
      <c r="CN509" s="187">
        <f t="shared" si="429"/>
        <v>0</v>
      </c>
      <c r="CO509" s="187">
        <f t="shared" si="429"/>
        <v>0</v>
      </c>
      <c r="CP509" s="187">
        <f t="shared" si="429"/>
        <v>0</v>
      </c>
      <c r="CQ509" s="79" t="s">
        <v>16765</v>
      </c>
    </row>
    <row r="510" spans="1:95" ht="14.5" outlineLevel="1" x14ac:dyDescent="0.35">
      <c r="A510" s="158"/>
      <c r="B510" s="158" t="s">
        <v>16676</v>
      </c>
      <c r="C510" s="158"/>
      <c r="D510" s="187">
        <f t="shared" ref="D510:AI510" si="430">PM2.5_concentrations_TOTAL_benefits_high/Discount_factor</f>
        <v>0</v>
      </c>
      <c r="E510" s="187">
        <f t="shared" si="430"/>
        <v>0</v>
      </c>
      <c r="F510" s="187">
        <f t="shared" si="430"/>
        <v>0</v>
      </c>
      <c r="G510" s="187">
        <f t="shared" si="430"/>
        <v>0</v>
      </c>
      <c r="H510" s="187">
        <f t="shared" si="430"/>
        <v>0</v>
      </c>
      <c r="I510" s="187">
        <f t="shared" si="430"/>
        <v>0</v>
      </c>
      <c r="J510" s="187">
        <f t="shared" si="430"/>
        <v>0</v>
      </c>
      <c r="K510" s="187">
        <f t="shared" si="430"/>
        <v>0</v>
      </c>
      <c r="L510" s="187">
        <f t="shared" si="430"/>
        <v>0</v>
      </c>
      <c r="M510" s="187">
        <f t="shared" si="430"/>
        <v>0</v>
      </c>
      <c r="N510" s="187">
        <f t="shared" si="430"/>
        <v>0</v>
      </c>
      <c r="O510" s="187">
        <f t="shared" si="430"/>
        <v>0</v>
      </c>
      <c r="P510" s="187">
        <f t="shared" si="430"/>
        <v>0</v>
      </c>
      <c r="Q510" s="187">
        <f t="shared" si="430"/>
        <v>0</v>
      </c>
      <c r="R510" s="187">
        <f t="shared" si="430"/>
        <v>0</v>
      </c>
      <c r="S510" s="187">
        <f t="shared" si="430"/>
        <v>0</v>
      </c>
      <c r="T510" s="187">
        <f t="shared" si="430"/>
        <v>0</v>
      </c>
      <c r="U510" s="187">
        <f t="shared" si="430"/>
        <v>0</v>
      </c>
      <c r="V510" s="187">
        <f t="shared" si="430"/>
        <v>0</v>
      </c>
      <c r="W510" s="187">
        <f t="shared" si="430"/>
        <v>0</v>
      </c>
      <c r="X510" s="187">
        <f t="shared" si="430"/>
        <v>0</v>
      </c>
      <c r="Y510" s="187">
        <f t="shared" si="430"/>
        <v>0</v>
      </c>
      <c r="Z510" s="187">
        <f t="shared" si="430"/>
        <v>0</v>
      </c>
      <c r="AA510" s="187">
        <f t="shared" si="430"/>
        <v>0</v>
      </c>
      <c r="AB510" s="187">
        <f t="shared" si="430"/>
        <v>0</v>
      </c>
      <c r="AC510" s="187">
        <f t="shared" si="430"/>
        <v>0</v>
      </c>
      <c r="AD510" s="187">
        <f t="shared" si="430"/>
        <v>0</v>
      </c>
      <c r="AE510" s="187">
        <f t="shared" si="430"/>
        <v>0</v>
      </c>
      <c r="AF510" s="187">
        <f t="shared" si="430"/>
        <v>0</v>
      </c>
      <c r="AG510" s="187">
        <f t="shared" si="430"/>
        <v>0</v>
      </c>
      <c r="AH510" s="187">
        <f t="shared" si="430"/>
        <v>0</v>
      </c>
      <c r="AI510" s="187">
        <f t="shared" si="430"/>
        <v>0</v>
      </c>
      <c r="AJ510" s="187">
        <f t="shared" ref="AJ510:BO510" si="431">PM2.5_concentrations_TOTAL_benefits_high/Discount_factor</f>
        <v>0</v>
      </c>
      <c r="AK510" s="187">
        <f t="shared" si="431"/>
        <v>0</v>
      </c>
      <c r="AL510" s="187">
        <f t="shared" si="431"/>
        <v>0</v>
      </c>
      <c r="AM510" s="187">
        <f t="shared" si="431"/>
        <v>0</v>
      </c>
      <c r="AN510" s="187">
        <f t="shared" si="431"/>
        <v>0</v>
      </c>
      <c r="AO510" s="187">
        <f t="shared" si="431"/>
        <v>0</v>
      </c>
      <c r="AP510" s="187">
        <f t="shared" si="431"/>
        <v>0</v>
      </c>
      <c r="AQ510" s="187">
        <f t="shared" si="431"/>
        <v>0</v>
      </c>
      <c r="AR510" s="187">
        <f t="shared" si="431"/>
        <v>0</v>
      </c>
      <c r="AS510" s="187">
        <f t="shared" si="431"/>
        <v>0</v>
      </c>
      <c r="AT510" s="187">
        <f t="shared" si="431"/>
        <v>0</v>
      </c>
      <c r="AU510" s="187">
        <f t="shared" si="431"/>
        <v>0</v>
      </c>
      <c r="AV510" s="187">
        <f t="shared" si="431"/>
        <v>0</v>
      </c>
      <c r="AW510" s="187">
        <f t="shared" si="431"/>
        <v>0</v>
      </c>
      <c r="AX510" s="187">
        <f t="shared" si="431"/>
        <v>0</v>
      </c>
      <c r="AY510" s="187">
        <f t="shared" si="431"/>
        <v>0</v>
      </c>
      <c r="AZ510" s="187">
        <f t="shared" si="431"/>
        <v>0</v>
      </c>
      <c r="BA510" s="187">
        <f t="shared" si="431"/>
        <v>0</v>
      </c>
      <c r="BB510" s="187">
        <f t="shared" si="431"/>
        <v>0</v>
      </c>
      <c r="BC510" s="187">
        <f t="shared" si="431"/>
        <v>0</v>
      </c>
      <c r="BD510" s="187">
        <f t="shared" si="431"/>
        <v>0</v>
      </c>
      <c r="BE510" s="187">
        <f t="shared" si="431"/>
        <v>0</v>
      </c>
      <c r="BF510" s="187">
        <f t="shared" si="431"/>
        <v>0</v>
      </c>
      <c r="BG510" s="187">
        <f t="shared" si="431"/>
        <v>0</v>
      </c>
      <c r="BH510" s="187">
        <f t="shared" si="431"/>
        <v>0</v>
      </c>
      <c r="BI510" s="187">
        <f t="shared" si="431"/>
        <v>0</v>
      </c>
      <c r="BJ510" s="187">
        <f t="shared" si="431"/>
        <v>0</v>
      </c>
      <c r="BK510" s="187">
        <f t="shared" si="431"/>
        <v>0</v>
      </c>
      <c r="BL510" s="187">
        <f t="shared" si="431"/>
        <v>0</v>
      </c>
      <c r="BM510" s="187">
        <f t="shared" si="431"/>
        <v>0</v>
      </c>
      <c r="BN510" s="187">
        <f t="shared" si="431"/>
        <v>0</v>
      </c>
      <c r="BO510" s="187">
        <f t="shared" si="431"/>
        <v>0</v>
      </c>
      <c r="BP510" s="187">
        <f t="shared" ref="BP510:CP510" si="432">PM2.5_concentrations_TOTAL_benefits_high/Discount_factor</f>
        <v>0</v>
      </c>
      <c r="BQ510" s="187">
        <f t="shared" si="432"/>
        <v>0</v>
      </c>
      <c r="BR510" s="187">
        <f t="shared" si="432"/>
        <v>0</v>
      </c>
      <c r="BS510" s="187">
        <f t="shared" si="432"/>
        <v>0</v>
      </c>
      <c r="BT510" s="187">
        <f t="shared" si="432"/>
        <v>0</v>
      </c>
      <c r="BU510" s="187">
        <f t="shared" si="432"/>
        <v>0</v>
      </c>
      <c r="BV510" s="187">
        <f t="shared" si="432"/>
        <v>0</v>
      </c>
      <c r="BW510" s="187">
        <f t="shared" si="432"/>
        <v>0</v>
      </c>
      <c r="BX510" s="187">
        <f t="shared" si="432"/>
        <v>0</v>
      </c>
      <c r="BY510" s="187">
        <f t="shared" si="432"/>
        <v>0</v>
      </c>
      <c r="BZ510" s="187">
        <f t="shared" si="432"/>
        <v>0</v>
      </c>
      <c r="CA510" s="187">
        <f t="shared" si="432"/>
        <v>0</v>
      </c>
      <c r="CB510" s="187">
        <f t="shared" si="432"/>
        <v>0</v>
      </c>
      <c r="CC510" s="187">
        <f t="shared" si="432"/>
        <v>0</v>
      </c>
      <c r="CD510" s="187">
        <f t="shared" si="432"/>
        <v>0</v>
      </c>
      <c r="CE510" s="187">
        <f t="shared" si="432"/>
        <v>0</v>
      </c>
      <c r="CF510" s="187">
        <f t="shared" si="432"/>
        <v>0</v>
      </c>
      <c r="CG510" s="187">
        <f t="shared" si="432"/>
        <v>0</v>
      </c>
      <c r="CH510" s="187">
        <f t="shared" si="432"/>
        <v>0</v>
      </c>
      <c r="CI510" s="187">
        <f t="shared" si="432"/>
        <v>0</v>
      </c>
      <c r="CJ510" s="187">
        <f t="shared" si="432"/>
        <v>0</v>
      </c>
      <c r="CK510" s="187">
        <f t="shared" si="432"/>
        <v>0</v>
      </c>
      <c r="CL510" s="187">
        <f t="shared" si="432"/>
        <v>0</v>
      </c>
      <c r="CM510" s="187">
        <f t="shared" si="432"/>
        <v>0</v>
      </c>
      <c r="CN510" s="187">
        <f t="shared" si="432"/>
        <v>0</v>
      </c>
      <c r="CO510" s="187">
        <f t="shared" si="432"/>
        <v>0</v>
      </c>
      <c r="CP510" s="187">
        <f t="shared" si="432"/>
        <v>0</v>
      </c>
      <c r="CQ510" s="79" t="s">
        <v>16766</v>
      </c>
    </row>
    <row r="511" spans="1:95" ht="14.5" outlineLevel="1" x14ac:dyDescent="0.35">
      <c r="A511" s="158"/>
      <c r="B511" s="158"/>
      <c r="C511" s="158"/>
      <c r="D511" s="187"/>
      <c r="E511" s="187"/>
      <c r="F511" s="187"/>
      <c r="G511" s="187"/>
      <c r="H511" s="187"/>
      <c r="I511" s="187"/>
      <c r="J511" s="187"/>
      <c r="K511" s="187"/>
      <c r="L511" s="187"/>
      <c r="M511" s="187"/>
      <c r="N511" s="187"/>
      <c r="O511" s="187"/>
      <c r="P511" s="187"/>
      <c r="Q511" s="187"/>
      <c r="R511" s="187"/>
      <c r="S511" s="187"/>
      <c r="T511" s="187"/>
      <c r="U511" s="187"/>
      <c r="V511" s="187"/>
      <c r="W511" s="187"/>
      <c r="X511" s="187"/>
      <c r="Y511" s="187"/>
      <c r="Z511" s="187"/>
      <c r="AA511" s="187"/>
      <c r="AB511" s="187"/>
      <c r="AC511" s="187"/>
      <c r="AD511" s="187"/>
      <c r="AE511" s="187"/>
      <c r="AF511" s="187"/>
      <c r="AG511" s="187"/>
      <c r="AH511" s="187"/>
      <c r="AI511" s="187"/>
      <c r="AJ511" s="187"/>
      <c r="AK511" s="187"/>
      <c r="AL511" s="187"/>
      <c r="AM511" s="187"/>
      <c r="AN511" s="187"/>
      <c r="AO511" s="187"/>
      <c r="AP511" s="187"/>
      <c r="AQ511" s="187"/>
      <c r="AR511" s="187"/>
      <c r="AS511" s="187"/>
      <c r="AT511" s="187"/>
      <c r="AU511" s="187"/>
      <c r="AV511" s="187"/>
      <c r="AW511" s="187"/>
      <c r="AX511" s="187"/>
      <c r="AY511" s="187"/>
      <c r="AZ511" s="187"/>
      <c r="BA511" s="187"/>
      <c r="BB511" s="187"/>
      <c r="BC511" s="187"/>
      <c r="BD511" s="187"/>
      <c r="BE511" s="187"/>
      <c r="BF511" s="187"/>
      <c r="BG511" s="187"/>
      <c r="BH511" s="187"/>
      <c r="BI511" s="187"/>
      <c r="BJ511" s="187"/>
      <c r="BK511" s="187"/>
      <c r="BL511" s="187"/>
      <c r="BM511" s="187"/>
      <c r="BN511" s="187"/>
      <c r="BO511" s="187"/>
      <c r="BP511" s="187"/>
      <c r="BQ511" s="187"/>
      <c r="BR511" s="187"/>
      <c r="BS511" s="187"/>
      <c r="BT511" s="187"/>
      <c r="BU511" s="187"/>
      <c r="BV511" s="187"/>
      <c r="BW511" s="187"/>
      <c r="BX511" s="187"/>
      <c r="BY511" s="187"/>
      <c r="BZ511" s="187"/>
      <c r="CA511" s="187"/>
      <c r="CB511" s="187"/>
      <c r="CC511" s="187"/>
      <c r="CD511" s="187"/>
      <c r="CE511" s="187"/>
      <c r="CF511" s="187"/>
      <c r="CG511" s="187"/>
      <c r="CH511" s="187"/>
      <c r="CI511" s="187"/>
      <c r="CJ511" s="187"/>
      <c r="CK511" s="187"/>
      <c r="CL511" s="187"/>
      <c r="CM511" s="187"/>
      <c r="CN511" s="187"/>
      <c r="CO511" s="187"/>
      <c r="CP511" s="187"/>
      <c r="CQ511" s="79"/>
    </row>
    <row r="512" spans="1:95" ht="15" customHeight="1" outlineLevel="1" x14ac:dyDescent="0.3">
      <c r="A512" s="158"/>
      <c r="B512" s="158" t="s">
        <v>16742</v>
      </c>
      <c r="C512" s="158"/>
      <c r="D512" s="187"/>
      <c r="E512" s="187"/>
      <c r="F512" s="187"/>
      <c r="G512" s="187"/>
      <c r="H512" s="187"/>
      <c r="I512" s="187"/>
      <c r="J512" s="187"/>
      <c r="K512" s="187"/>
      <c r="L512" s="187"/>
      <c r="M512" s="187"/>
      <c r="N512" s="187"/>
      <c r="O512" s="187"/>
      <c r="P512" s="187"/>
      <c r="Q512" s="187"/>
      <c r="R512" s="187"/>
      <c r="S512" s="187"/>
      <c r="T512" s="187"/>
      <c r="U512" s="187"/>
      <c r="V512" s="187"/>
      <c r="W512" s="187"/>
      <c r="X512" s="187"/>
      <c r="Y512" s="187"/>
      <c r="Z512" s="187"/>
      <c r="AA512" s="187"/>
      <c r="AB512" s="187"/>
      <c r="AC512" s="187"/>
      <c r="AD512" s="187"/>
      <c r="AE512" s="187"/>
      <c r="AF512" s="187"/>
      <c r="AG512" s="187"/>
      <c r="AH512" s="187"/>
      <c r="AI512" s="187"/>
      <c r="AJ512" s="187"/>
      <c r="AK512" s="187"/>
      <c r="AL512" s="187"/>
      <c r="AM512" s="187"/>
      <c r="AN512" s="187"/>
      <c r="AO512" s="187"/>
      <c r="AP512" s="187"/>
      <c r="AQ512" s="187"/>
      <c r="AR512" s="187"/>
      <c r="AS512" s="187"/>
      <c r="AT512" s="187"/>
      <c r="AU512" s="187"/>
      <c r="AV512" s="187"/>
      <c r="AW512" s="187"/>
      <c r="AX512" s="187"/>
      <c r="AY512" s="187"/>
      <c r="AZ512" s="187"/>
      <c r="BA512" s="187"/>
      <c r="BB512" s="187"/>
      <c r="BC512" s="187"/>
      <c r="BD512" s="187"/>
      <c r="BE512" s="187"/>
      <c r="BF512" s="187"/>
      <c r="BG512" s="187"/>
      <c r="BH512" s="187"/>
      <c r="BI512" s="187"/>
      <c r="BJ512" s="187"/>
      <c r="BK512" s="187"/>
      <c r="BL512" s="187"/>
      <c r="BM512" s="187"/>
      <c r="BN512" s="187"/>
      <c r="BO512" s="187"/>
      <c r="BP512" s="187"/>
      <c r="BQ512" s="187"/>
      <c r="BR512" s="187"/>
      <c r="BS512" s="187"/>
      <c r="BT512" s="187"/>
      <c r="BU512" s="187"/>
      <c r="BV512" s="187"/>
      <c r="BW512" s="187"/>
      <c r="BX512" s="187"/>
      <c r="BY512" s="187"/>
      <c r="BZ512" s="187"/>
      <c r="CA512" s="187"/>
      <c r="CB512" s="187"/>
      <c r="CC512" s="187"/>
      <c r="CD512" s="187"/>
      <c r="CE512" s="187"/>
      <c r="CF512" s="187"/>
      <c r="CG512" s="187"/>
      <c r="CH512" s="187"/>
      <c r="CI512" s="187"/>
      <c r="CJ512" s="187"/>
      <c r="CK512" s="187"/>
      <c r="CL512" s="187"/>
      <c r="CM512" s="187"/>
      <c r="CN512" s="187"/>
      <c r="CO512" s="187"/>
      <c r="CP512" s="187"/>
      <c r="CQ512" s="158"/>
    </row>
    <row r="513" spans="1:95" ht="15" customHeight="1" outlineLevel="1" x14ac:dyDescent="0.3">
      <c r="A513" s="158"/>
      <c r="B513" s="148" t="s">
        <v>16767</v>
      </c>
      <c r="C513" s="158"/>
      <c r="D513" s="187"/>
      <c r="E513" s="187"/>
      <c r="F513" s="187"/>
      <c r="G513" s="187"/>
      <c r="H513" s="187"/>
      <c r="I513" s="187"/>
      <c r="J513" s="187"/>
      <c r="K513" s="187"/>
      <c r="L513" s="187"/>
      <c r="M513" s="187"/>
      <c r="N513" s="187"/>
      <c r="O513" s="187"/>
      <c r="P513" s="187"/>
      <c r="Q513" s="187"/>
      <c r="R513" s="187"/>
      <c r="S513" s="187"/>
      <c r="T513" s="187"/>
      <c r="U513" s="187"/>
      <c r="V513" s="187"/>
      <c r="W513" s="187"/>
      <c r="X513" s="187"/>
      <c r="Y513" s="187"/>
      <c r="Z513" s="187"/>
      <c r="AA513" s="187"/>
      <c r="AB513" s="187"/>
      <c r="AC513" s="187"/>
      <c r="AD513" s="187"/>
      <c r="AE513" s="187"/>
      <c r="AF513" s="187"/>
      <c r="AG513" s="187"/>
      <c r="AH513" s="187"/>
      <c r="AI513" s="187"/>
      <c r="AJ513" s="187"/>
      <c r="AK513" s="187"/>
      <c r="AL513" s="187"/>
      <c r="AM513" s="187"/>
      <c r="AN513" s="187"/>
      <c r="AO513" s="187"/>
      <c r="AP513" s="187"/>
      <c r="AQ513" s="187"/>
      <c r="AR513" s="187"/>
      <c r="AS513" s="187"/>
      <c r="AT513" s="187"/>
      <c r="AU513" s="187"/>
      <c r="AV513" s="187"/>
      <c r="AW513" s="187"/>
      <c r="AX513" s="187"/>
      <c r="AY513" s="187"/>
      <c r="AZ513" s="187"/>
      <c r="BA513" s="187"/>
      <c r="BB513" s="187"/>
      <c r="BC513" s="187"/>
      <c r="BD513" s="187"/>
      <c r="BE513" s="187"/>
      <c r="BF513" s="187"/>
      <c r="BG513" s="187"/>
      <c r="BH513" s="187"/>
      <c r="BI513" s="187"/>
      <c r="BJ513" s="187"/>
      <c r="BK513" s="187"/>
      <c r="BL513" s="187"/>
      <c r="BM513" s="187"/>
      <c r="BN513" s="187"/>
      <c r="BO513" s="187"/>
      <c r="BP513" s="187"/>
      <c r="BQ513" s="187"/>
      <c r="BR513" s="187"/>
      <c r="BS513" s="187"/>
      <c r="BT513" s="187"/>
      <c r="BU513" s="187"/>
      <c r="BV513" s="187"/>
      <c r="BW513" s="187"/>
      <c r="BX513" s="187"/>
      <c r="BY513" s="187"/>
      <c r="BZ513" s="187"/>
      <c r="CA513" s="187"/>
      <c r="CB513" s="187"/>
      <c r="CC513" s="187"/>
      <c r="CD513" s="187"/>
      <c r="CE513" s="187"/>
      <c r="CF513" s="187"/>
      <c r="CG513" s="187"/>
      <c r="CH513" s="187"/>
      <c r="CI513" s="187"/>
      <c r="CJ513" s="187"/>
      <c r="CK513" s="187"/>
      <c r="CL513" s="187"/>
      <c r="CM513" s="187"/>
      <c r="CN513" s="187"/>
      <c r="CO513" s="187"/>
      <c r="CP513" s="187"/>
      <c r="CQ513" s="158"/>
    </row>
    <row r="514" spans="1:95" ht="15" customHeight="1" outlineLevel="1" x14ac:dyDescent="0.3">
      <c r="A514" s="158"/>
      <c r="B514" s="158" t="s">
        <v>16672</v>
      </c>
      <c r="C514" s="158"/>
      <c r="D514" s="187">
        <f t="shared" ref="D514:AI514" si="433">PM2.5_concentrations_low/Discount_factor</f>
        <v>0</v>
      </c>
      <c r="E514" s="187">
        <f t="shared" si="433"/>
        <v>0</v>
      </c>
      <c r="F514" s="187">
        <f t="shared" si="433"/>
        <v>0</v>
      </c>
      <c r="G514" s="187">
        <f t="shared" si="433"/>
        <v>0</v>
      </c>
      <c r="H514" s="187">
        <f t="shared" si="433"/>
        <v>0</v>
      </c>
      <c r="I514" s="187">
        <f t="shared" si="433"/>
        <v>0</v>
      </c>
      <c r="J514" s="187">
        <f t="shared" si="433"/>
        <v>0</v>
      </c>
      <c r="K514" s="187">
        <f t="shared" si="433"/>
        <v>0</v>
      </c>
      <c r="L514" s="187">
        <f t="shared" si="433"/>
        <v>0</v>
      </c>
      <c r="M514" s="187">
        <f t="shared" si="433"/>
        <v>0</v>
      </c>
      <c r="N514" s="187">
        <f t="shared" si="433"/>
        <v>0</v>
      </c>
      <c r="O514" s="187">
        <f t="shared" si="433"/>
        <v>0</v>
      </c>
      <c r="P514" s="187">
        <f t="shared" si="433"/>
        <v>0</v>
      </c>
      <c r="Q514" s="187">
        <f t="shared" si="433"/>
        <v>0</v>
      </c>
      <c r="R514" s="187">
        <f t="shared" si="433"/>
        <v>0</v>
      </c>
      <c r="S514" s="187">
        <f t="shared" si="433"/>
        <v>0</v>
      </c>
      <c r="T514" s="187">
        <f t="shared" si="433"/>
        <v>0</v>
      </c>
      <c r="U514" s="187">
        <f t="shared" si="433"/>
        <v>0</v>
      </c>
      <c r="V514" s="187">
        <f t="shared" si="433"/>
        <v>0</v>
      </c>
      <c r="W514" s="187">
        <f t="shared" si="433"/>
        <v>0</v>
      </c>
      <c r="X514" s="187">
        <f t="shared" si="433"/>
        <v>0</v>
      </c>
      <c r="Y514" s="187">
        <f t="shared" si="433"/>
        <v>0</v>
      </c>
      <c r="Z514" s="187">
        <f t="shared" si="433"/>
        <v>0</v>
      </c>
      <c r="AA514" s="187">
        <f t="shared" si="433"/>
        <v>0</v>
      </c>
      <c r="AB514" s="187">
        <f t="shared" si="433"/>
        <v>0</v>
      </c>
      <c r="AC514" s="187">
        <f t="shared" si="433"/>
        <v>0</v>
      </c>
      <c r="AD514" s="187">
        <f t="shared" si="433"/>
        <v>0</v>
      </c>
      <c r="AE514" s="187">
        <f t="shared" si="433"/>
        <v>0</v>
      </c>
      <c r="AF514" s="187">
        <f t="shared" si="433"/>
        <v>0</v>
      </c>
      <c r="AG514" s="187">
        <f t="shared" si="433"/>
        <v>0</v>
      </c>
      <c r="AH514" s="187">
        <f t="shared" si="433"/>
        <v>0</v>
      </c>
      <c r="AI514" s="187">
        <f t="shared" si="433"/>
        <v>0</v>
      </c>
      <c r="AJ514" s="187">
        <f t="shared" ref="AJ514:BO514" si="434">PM2.5_concentrations_low/Discount_factor</f>
        <v>0</v>
      </c>
      <c r="AK514" s="187">
        <f t="shared" si="434"/>
        <v>0</v>
      </c>
      <c r="AL514" s="187">
        <f t="shared" si="434"/>
        <v>0</v>
      </c>
      <c r="AM514" s="187">
        <f t="shared" si="434"/>
        <v>0</v>
      </c>
      <c r="AN514" s="187">
        <f t="shared" si="434"/>
        <v>0</v>
      </c>
      <c r="AO514" s="187">
        <f t="shared" si="434"/>
        <v>0</v>
      </c>
      <c r="AP514" s="187">
        <f t="shared" si="434"/>
        <v>0</v>
      </c>
      <c r="AQ514" s="187">
        <f t="shared" si="434"/>
        <v>0</v>
      </c>
      <c r="AR514" s="187">
        <f t="shared" si="434"/>
        <v>0</v>
      </c>
      <c r="AS514" s="187">
        <f t="shared" si="434"/>
        <v>0</v>
      </c>
      <c r="AT514" s="187">
        <f t="shared" si="434"/>
        <v>0</v>
      </c>
      <c r="AU514" s="187">
        <f t="shared" si="434"/>
        <v>0</v>
      </c>
      <c r="AV514" s="187">
        <f t="shared" si="434"/>
        <v>0</v>
      </c>
      <c r="AW514" s="187">
        <f t="shared" si="434"/>
        <v>0</v>
      </c>
      <c r="AX514" s="187">
        <f t="shared" si="434"/>
        <v>0</v>
      </c>
      <c r="AY514" s="187">
        <f t="shared" si="434"/>
        <v>0</v>
      </c>
      <c r="AZ514" s="187">
        <f t="shared" si="434"/>
        <v>0</v>
      </c>
      <c r="BA514" s="187">
        <f t="shared" si="434"/>
        <v>0</v>
      </c>
      <c r="BB514" s="187">
        <f t="shared" si="434"/>
        <v>0</v>
      </c>
      <c r="BC514" s="187">
        <f t="shared" si="434"/>
        <v>0</v>
      </c>
      <c r="BD514" s="187">
        <f t="shared" si="434"/>
        <v>0</v>
      </c>
      <c r="BE514" s="187">
        <f t="shared" si="434"/>
        <v>0</v>
      </c>
      <c r="BF514" s="187">
        <f t="shared" si="434"/>
        <v>0</v>
      </c>
      <c r="BG514" s="187">
        <f t="shared" si="434"/>
        <v>0</v>
      </c>
      <c r="BH514" s="187">
        <f t="shared" si="434"/>
        <v>0</v>
      </c>
      <c r="BI514" s="187">
        <f t="shared" si="434"/>
        <v>0</v>
      </c>
      <c r="BJ514" s="187">
        <f t="shared" si="434"/>
        <v>0</v>
      </c>
      <c r="BK514" s="187">
        <f t="shared" si="434"/>
        <v>0</v>
      </c>
      <c r="BL514" s="187">
        <f t="shared" si="434"/>
        <v>0</v>
      </c>
      <c r="BM514" s="187">
        <f t="shared" si="434"/>
        <v>0</v>
      </c>
      <c r="BN514" s="187">
        <f t="shared" si="434"/>
        <v>0</v>
      </c>
      <c r="BO514" s="187">
        <f t="shared" si="434"/>
        <v>0</v>
      </c>
      <c r="BP514" s="187">
        <f t="shared" ref="BP514:CP514" si="435">PM2.5_concentrations_low/Discount_factor</f>
        <v>0</v>
      </c>
      <c r="BQ514" s="187">
        <f t="shared" si="435"/>
        <v>0</v>
      </c>
      <c r="BR514" s="187">
        <f t="shared" si="435"/>
        <v>0</v>
      </c>
      <c r="BS514" s="187">
        <f t="shared" si="435"/>
        <v>0</v>
      </c>
      <c r="BT514" s="187">
        <f t="shared" si="435"/>
        <v>0</v>
      </c>
      <c r="BU514" s="187">
        <f t="shared" si="435"/>
        <v>0</v>
      </c>
      <c r="BV514" s="187">
        <f t="shared" si="435"/>
        <v>0</v>
      </c>
      <c r="BW514" s="187">
        <f t="shared" si="435"/>
        <v>0</v>
      </c>
      <c r="BX514" s="187">
        <f t="shared" si="435"/>
        <v>0</v>
      </c>
      <c r="BY514" s="187">
        <f t="shared" si="435"/>
        <v>0</v>
      </c>
      <c r="BZ514" s="187">
        <f t="shared" si="435"/>
        <v>0</v>
      </c>
      <c r="CA514" s="187">
        <f t="shared" si="435"/>
        <v>0</v>
      </c>
      <c r="CB514" s="187">
        <f t="shared" si="435"/>
        <v>0</v>
      </c>
      <c r="CC514" s="187">
        <f t="shared" si="435"/>
        <v>0</v>
      </c>
      <c r="CD514" s="187">
        <f t="shared" si="435"/>
        <v>0</v>
      </c>
      <c r="CE514" s="187">
        <f t="shared" si="435"/>
        <v>0</v>
      </c>
      <c r="CF514" s="187">
        <f t="shared" si="435"/>
        <v>0</v>
      </c>
      <c r="CG514" s="187">
        <f t="shared" si="435"/>
        <v>0</v>
      </c>
      <c r="CH514" s="187">
        <f t="shared" si="435"/>
        <v>0</v>
      </c>
      <c r="CI514" s="187">
        <f t="shared" si="435"/>
        <v>0</v>
      </c>
      <c r="CJ514" s="187">
        <f t="shared" si="435"/>
        <v>0</v>
      </c>
      <c r="CK514" s="187">
        <f t="shared" si="435"/>
        <v>0</v>
      </c>
      <c r="CL514" s="187">
        <f t="shared" si="435"/>
        <v>0</v>
      </c>
      <c r="CM514" s="187">
        <f t="shared" si="435"/>
        <v>0</v>
      </c>
      <c r="CN514" s="187">
        <f t="shared" si="435"/>
        <v>0</v>
      </c>
      <c r="CO514" s="187">
        <f t="shared" si="435"/>
        <v>0</v>
      </c>
      <c r="CP514" s="187">
        <f t="shared" si="435"/>
        <v>0</v>
      </c>
      <c r="CQ514" s="158" t="s">
        <v>16768</v>
      </c>
    </row>
    <row r="515" spans="1:95" ht="15" customHeight="1" outlineLevel="1" x14ac:dyDescent="0.3">
      <c r="A515" s="158"/>
      <c r="B515" s="158" t="s">
        <v>16674</v>
      </c>
      <c r="C515" s="158"/>
      <c r="D515" s="187">
        <f t="shared" ref="D515:AI515" si="436">PM2.5_concentrations_central/Discount_factor</f>
        <v>0</v>
      </c>
      <c r="E515" s="187">
        <f t="shared" si="436"/>
        <v>0</v>
      </c>
      <c r="F515" s="187">
        <f t="shared" si="436"/>
        <v>0</v>
      </c>
      <c r="G515" s="187">
        <f t="shared" si="436"/>
        <v>0</v>
      </c>
      <c r="H515" s="187">
        <f t="shared" si="436"/>
        <v>0</v>
      </c>
      <c r="I515" s="187">
        <f t="shared" si="436"/>
        <v>0</v>
      </c>
      <c r="J515" s="187">
        <f t="shared" si="436"/>
        <v>0</v>
      </c>
      <c r="K515" s="187">
        <f t="shared" si="436"/>
        <v>0</v>
      </c>
      <c r="L515" s="187">
        <f t="shared" si="436"/>
        <v>0</v>
      </c>
      <c r="M515" s="187">
        <f t="shared" si="436"/>
        <v>0</v>
      </c>
      <c r="N515" s="187">
        <f t="shared" si="436"/>
        <v>0</v>
      </c>
      <c r="O515" s="187">
        <f t="shared" si="436"/>
        <v>0</v>
      </c>
      <c r="P515" s="187">
        <f t="shared" si="436"/>
        <v>0</v>
      </c>
      <c r="Q515" s="187">
        <f t="shared" si="436"/>
        <v>0</v>
      </c>
      <c r="R515" s="187">
        <f t="shared" si="436"/>
        <v>0</v>
      </c>
      <c r="S515" s="187">
        <f t="shared" si="436"/>
        <v>0</v>
      </c>
      <c r="T515" s="187">
        <f t="shared" si="436"/>
        <v>0</v>
      </c>
      <c r="U515" s="187">
        <f t="shared" si="436"/>
        <v>0</v>
      </c>
      <c r="V515" s="187">
        <f t="shared" si="436"/>
        <v>0</v>
      </c>
      <c r="W515" s="187">
        <f t="shared" si="436"/>
        <v>0</v>
      </c>
      <c r="X515" s="187">
        <f t="shared" si="436"/>
        <v>0</v>
      </c>
      <c r="Y515" s="187">
        <f t="shared" si="436"/>
        <v>0</v>
      </c>
      <c r="Z515" s="187">
        <f t="shared" si="436"/>
        <v>0</v>
      </c>
      <c r="AA515" s="187">
        <f t="shared" si="436"/>
        <v>0</v>
      </c>
      <c r="AB515" s="187">
        <f t="shared" si="436"/>
        <v>0</v>
      </c>
      <c r="AC515" s="187">
        <f t="shared" si="436"/>
        <v>0</v>
      </c>
      <c r="AD515" s="187">
        <f t="shared" si="436"/>
        <v>0</v>
      </c>
      <c r="AE515" s="187">
        <f t="shared" si="436"/>
        <v>0</v>
      </c>
      <c r="AF515" s="187">
        <f t="shared" si="436"/>
        <v>0</v>
      </c>
      <c r="AG515" s="187">
        <f t="shared" si="436"/>
        <v>0</v>
      </c>
      <c r="AH515" s="187">
        <f t="shared" si="436"/>
        <v>0</v>
      </c>
      <c r="AI515" s="187">
        <f t="shared" si="436"/>
        <v>0</v>
      </c>
      <c r="AJ515" s="187">
        <f t="shared" ref="AJ515:BO515" si="437">PM2.5_concentrations_central/Discount_factor</f>
        <v>0</v>
      </c>
      <c r="AK515" s="187">
        <f t="shared" si="437"/>
        <v>0</v>
      </c>
      <c r="AL515" s="187">
        <f t="shared" si="437"/>
        <v>0</v>
      </c>
      <c r="AM515" s="187">
        <f t="shared" si="437"/>
        <v>0</v>
      </c>
      <c r="AN515" s="187">
        <f t="shared" si="437"/>
        <v>0</v>
      </c>
      <c r="AO515" s="187">
        <f t="shared" si="437"/>
        <v>0</v>
      </c>
      <c r="AP515" s="187">
        <f t="shared" si="437"/>
        <v>0</v>
      </c>
      <c r="AQ515" s="187">
        <f t="shared" si="437"/>
        <v>0</v>
      </c>
      <c r="AR515" s="187">
        <f t="shared" si="437"/>
        <v>0</v>
      </c>
      <c r="AS515" s="187">
        <f t="shared" si="437"/>
        <v>0</v>
      </c>
      <c r="AT515" s="187">
        <f t="shared" si="437"/>
        <v>0</v>
      </c>
      <c r="AU515" s="187">
        <f t="shared" si="437"/>
        <v>0</v>
      </c>
      <c r="AV515" s="187">
        <f t="shared" si="437"/>
        <v>0</v>
      </c>
      <c r="AW515" s="187">
        <f t="shared" si="437"/>
        <v>0</v>
      </c>
      <c r="AX515" s="187">
        <f t="shared" si="437"/>
        <v>0</v>
      </c>
      <c r="AY515" s="187">
        <f t="shared" si="437"/>
        <v>0</v>
      </c>
      <c r="AZ515" s="187">
        <f t="shared" si="437"/>
        <v>0</v>
      </c>
      <c r="BA515" s="187">
        <f t="shared" si="437"/>
        <v>0</v>
      </c>
      <c r="BB515" s="187">
        <f t="shared" si="437"/>
        <v>0</v>
      </c>
      <c r="BC515" s="187">
        <f t="shared" si="437"/>
        <v>0</v>
      </c>
      <c r="BD515" s="187">
        <f t="shared" si="437"/>
        <v>0</v>
      </c>
      <c r="BE515" s="187">
        <f t="shared" si="437"/>
        <v>0</v>
      </c>
      <c r="BF515" s="187">
        <f t="shared" si="437"/>
        <v>0</v>
      </c>
      <c r="BG515" s="187">
        <f t="shared" si="437"/>
        <v>0</v>
      </c>
      <c r="BH515" s="187">
        <f t="shared" si="437"/>
        <v>0</v>
      </c>
      <c r="BI515" s="187">
        <f t="shared" si="437"/>
        <v>0</v>
      </c>
      <c r="BJ515" s="187">
        <f t="shared" si="437"/>
        <v>0</v>
      </c>
      <c r="BK515" s="187">
        <f t="shared" si="437"/>
        <v>0</v>
      </c>
      <c r="BL515" s="187">
        <f t="shared" si="437"/>
        <v>0</v>
      </c>
      <c r="BM515" s="187">
        <f t="shared" si="437"/>
        <v>0</v>
      </c>
      <c r="BN515" s="187">
        <f t="shared" si="437"/>
        <v>0</v>
      </c>
      <c r="BO515" s="187">
        <f t="shared" si="437"/>
        <v>0</v>
      </c>
      <c r="BP515" s="187">
        <f t="shared" ref="BP515:CP515" si="438">PM2.5_concentrations_central/Discount_factor</f>
        <v>0</v>
      </c>
      <c r="BQ515" s="187">
        <f t="shared" si="438"/>
        <v>0</v>
      </c>
      <c r="BR515" s="187">
        <f t="shared" si="438"/>
        <v>0</v>
      </c>
      <c r="BS515" s="187">
        <f t="shared" si="438"/>
        <v>0</v>
      </c>
      <c r="BT515" s="187">
        <f t="shared" si="438"/>
        <v>0</v>
      </c>
      <c r="BU515" s="187">
        <f t="shared" si="438"/>
        <v>0</v>
      </c>
      <c r="BV515" s="187">
        <f t="shared" si="438"/>
        <v>0</v>
      </c>
      <c r="BW515" s="187">
        <f t="shared" si="438"/>
        <v>0</v>
      </c>
      <c r="BX515" s="187">
        <f t="shared" si="438"/>
        <v>0</v>
      </c>
      <c r="BY515" s="187">
        <f t="shared" si="438"/>
        <v>0</v>
      </c>
      <c r="BZ515" s="187">
        <f t="shared" si="438"/>
        <v>0</v>
      </c>
      <c r="CA515" s="187">
        <f t="shared" si="438"/>
        <v>0</v>
      </c>
      <c r="CB515" s="187">
        <f t="shared" si="438"/>
        <v>0</v>
      </c>
      <c r="CC515" s="187">
        <f t="shared" si="438"/>
        <v>0</v>
      </c>
      <c r="CD515" s="187">
        <f t="shared" si="438"/>
        <v>0</v>
      </c>
      <c r="CE515" s="187">
        <f t="shared" si="438"/>
        <v>0</v>
      </c>
      <c r="CF515" s="187">
        <f t="shared" si="438"/>
        <v>0</v>
      </c>
      <c r="CG515" s="187">
        <f t="shared" si="438"/>
        <v>0</v>
      </c>
      <c r="CH515" s="187">
        <f t="shared" si="438"/>
        <v>0</v>
      </c>
      <c r="CI515" s="187">
        <f t="shared" si="438"/>
        <v>0</v>
      </c>
      <c r="CJ515" s="187">
        <f t="shared" si="438"/>
        <v>0</v>
      </c>
      <c r="CK515" s="187">
        <f t="shared" si="438"/>
        <v>0</v>
      </c>
      <c r="CL515" s="187">
        <f t="shared" si="438"/>
        <v>0</v>
      </c>
      <c r="CM515" s="187">
        <f t="shared" si="438"/>
        <v>0</v>
      </c>
      <c r="CN515" s="187">
        <f t="shared" si="438"/>
        <v>0</v>
      </c>
      <c r="CO515" s="187">
        <f t="shared" si="438"/>
        <v>0</v>
      </c>
      <c r="CP515" s="187">
        <f t="shared" si="438"/>
        <v>0</v>
      </c>
      <c r="CQ515" s="158" t="s">
        <v>16769</v>
      </c>
    </row>
    <row r="516" spans="1:95" ht="15" customHeight="1" outlineLevel="1" x14ac:dyDescent="0.3">
      <c r="A516" s="158"/>
      <c r="B516" s="158" t="s">
        <v>16676</v>
      </c>
      <c r="C516" s="158"/>
      <c r="D516" s="187">
        <f t="shared" ref="D516:AI516" si="439">PM2.5_concentrations_high/Discount_factor</f>
        <v>0</v>
      </c>
      <c r="E516" s="187">
        <f t="shared" si="439"/>
        <v>0</v>
      </c>
      <c r="F516" s="187">
        <f t="shared" si="439"/>
        <v>0</v>
      </c>
      <c r="G516" s="187">
        <f t="shared" si="439"/>
        <v>0</v>
      </c>
      <c r="H516" s="187">
        <f t="shared" si="439"/>
        <v>0</v>
      </c>
      <c r="I516" s="187">
        <f t="shared" si="439"/>
        <v>0</v>
      </c>
      <c r="J516" s="187">
        <f t="shared" si="439"/>
        <v>0</v>
      </c>
      <c r="K516" s="187">
        <f t="shared" si="439"/>
        <v>0</v>
      </c>
      <c r="L516" s="187">
        <f t="shared" si="439"/>
        <v>0</v>
      </c>
      <c r="M516" s="187">
        <f t="shared" si="439"/>
        <v>0</v>
      </c>
      <c r="N516" s="187">
        <f t="shared" si="439"/>
        <v>0</v>
      </c>
      <c r="O516" s="187">
        <f t="shared" si="439"/>
        <v>0</v>
      </c>
      <c r="P516" s="187">
        <f t="shared" si="439"/>
        <v>0</v>
      </c>
      <c r="Q516" s="187">
        <f t="shared" si="439"/>
        <v>0</v>
      </c>
      <c r="R516" s="187">
        <f t="shared" si="439"/>
        <v>0</v>
      </c>
      <c r="S516" s="187">
        <f t="shared" si="439"/>
        <v>0</v>
      </c>
      <c r="T516" s="187">
        <f t="shared" si="439"/>
        <v>0</v>
      </c>
      <c r="U516" s="187">
        <f t="shared" si="439"/>
        <v>0</v>
      </c>
      <c r="V516" s="187">
        <f t="shared" si="439"/>
        <v>0</v>
      </c>
      <c r="W516" s="187">
        <f t="shared" si="439"/>
        <v>0</v>
      </c>
      <c r="X516" s="187">
        <f t="shared" si="439"/>
        <v>0</v>
      </c>
      <c r="Y516" s="187">
        <f t="shared" si="439"/>
        <v>0</v>
      </c>
      <c r="Z516" s="187">
        <f t="shared" si="439"/>
        <v>0</v>
      </c>
      <c r="AA516" s="187">
        <f t="shared" si="439"/>
        <v>0</v>
      </c>
      <c r="AB516" s="187">
        <f t="shared" si="439"/>
        <v>0</v>
      </c>
      <c r="AC516" s="187">
        <f t="shared" si="439"/>
        <v>0</v>
      </c>
      <c r="AD516" s="187">
        <f t="shared" si="439"/>
        <v>0</v>
      </c>
      <c r="AE516" s="187">
        <f t="shared" si="439"/>
        <v>0</v>
      </c>
      <c r="AF516" s="187">
        <f t="shared" si="439"/>
        <v>0</v>
      </c>
      <c r="AG516" s="187">
        <f t="shared" si="439"/>
        <v>0</v>
      </c>
      <c r="AH516" s="187">
        <f t="shared" si="439"/>
        <v>0</v>
      </c>
      <c r="AI516" s="187">
        <f t="shared" si="439"/>
        <v>0</v>
      </c>
      <c r="AJ516" s="187">
        <f t="shared" ref="AJ516:BO516" si="440">PM2.5_concentrations_high/Discount_factor</f>
        <v>0</v>
      </c>
      <c r="AK516" s="187">
        <f t="shared" si="440"/>
        <v>0</v>
      </c>
      <c r="AL516" s="187">
        <f t="shared" si="440"/>
        <v>0</v>
      </c>
      <c r="AM516" s="187">
        <f t="shared" si="440"/>
        <v>0</v>
      </c>
      <c r="AN516" s="187">
        <f t="shared" si="440"/>
        <v>0</v>
      </c>
      <c r="AO516" s="187">
        <f t="shared" si="440"/>
        <v>0</v>
      </c>
      <c r="AP516" s="187">
        <f t="shared" si="440"/>
        <v>0</v>
      </c>
      <c r="AQ516" s="187">
        <f t="shared" si="440"/>
        <v>0</v>
      </c>
      <c r="AR516" s="187">
        <f t="shared" si="440"/>
        <v>0</v>
      </c>
      <c r="AS516" s="187">
        <f t="shared" si="440"/>
        <v>0</v>
      </c>
      <c r="AT516" s="187">
        <f t="shared" si="440"/>
        <v>0</v>
      </c>
      <c r="AU516" s="187">
        <f t="shared" si="440"/>
        <v>0</v>
      </c>
      <c r="AV516" s="187">
        <f t="shared" si="440"/>
        <v>0</v>
      </c>
      <c r="AW516" s="187">
        <f t="shared" si="440"/>
        <v>0</v>
      </c>
      <c r="AX516" s="187">
        <f t="shared" si="440"/>
        <v>0</v>
      </c>
      <c r="AY516" s="187">
        <f t="shared" si="440"/>
        <v>0</v>
      </c>
      <c r="AZ516" s="187">
        <f t="shared" si="440"/>
        <v>0</v>
      </c>
      <c r="BA516" s="187">
        <f t="shared" si="440"/>
        <v>0</v>
      </c>
      <c r="BB516" s="187">
        <f t="shared" si="440"/>
        <v>0</v>
      </c>
      <c r="BC516" s="187">
        <f t="shared" si="440"/>
        <v>0</v>
      </c>
      <c r="BD516" s="187">
        <f t="shared" si="440"/>
        <v>0</v>
      </c>
      <c r="BE516" s="187">
        <f t="shared" si="440"/>
        <v>0</v>
      </c>
      <c r="BF516" s="187">
        <f t="shared" si="440"/>
        <v>0</v>
      </c>
      <c r="BG516" s="187">
        <f t="shared" si="440"/>
        <v>0</v>
      </c>
      <c r="BH516" s="187">
        <f t="shared" si="440"/>
        <v>0</v>
      </c>
      <c r="BI516" s="187">
        <f t="shared" si="440"/>
        <v>0</v>
      </c>
      <c r="BJ516" s="187">
        <f t="shared" si="440"/>
        <v>0</v>
      </c>
      <c r="BK516" s="187">
        <f t="shared" si="440"/>
        <v>0</v>
      </c>
      <c r="BL516" s="187">
        <f t="shared" si="440"/>
        <v>0</v>
      </c>
      <c r="BM516" s="187">
        <f t="shared" si="440"/>
        <v>0</v>
      </c>
      <c r="BN516" s="187">
        <f t="shared" si="440"/>
        <v>0</v>
      </c>
      <c r="BO516" s="187">
        <f t="shared" si="440"/>
        <v>0</v>
      </c>
      <c r="BP516" s="187">
        <f t="shared" ref="BP516:CP516" si="441">PM2.5_concentrations_high/Discount_factor</f>
        <v>0</v>
      </c>
      <c r="BQ516" s="187">
        <f t="shared" si="441"/>
        <v>0</v>
      </c>
      <c r="BR516" s="187">
        <f t="shared" si="441"/>
        <v>0</v>
      </c>
      <c r="BS516" s="187">
        <f t="shared" si="441"/>
        <v>0</v>
      </c>
      <c r="BT516" s="187">
        <f t="shared" si="441"/>
        <v>0</v>
      </c>
      <c r="BU516" s="187">
        <f t="shared" si="441"/>
        <v>0</v>
      </c>
      <c r="BV516" s="187">
        <f t="shared" si="441"/>
        <v>0</v>
      </c>
      <c r="BW516" s="187">
        <f t="shared" si="441"/>
        <v>0</v>
      </c>
      <c r="BX516" s="187">
        <f t="shared" si="441"/>
        <v>0</v>
      </c>
      <c r="BY516" s="187">
        <f t="shared" si="441"/>
        <v>0</v>
      </c>
      <c r="BZ516" s="187">
        <f t="shared" si="441"/>
        <v>0</v>
      </c>
      <c r="CA516" s="187">
        <f t="shared" si="441"/>
        <v>0</v>
      </c>
      <c r="CB516" s="187">
        <f t="shared" si="441"/>
        <v>0</v>
      </c>
      <c r="CC516" s="187">
        <f t="shared" si="441"/>
        <v>0</v>
      </c>
      <c r="CD516" s="187">
        <f t="shared" si="441"/>
        <v>0</v>
      </c>
      <c r="CE516" s="187">
        <f t="shared" si="441"/>
        <v>0</v>
      </c>
      <c r="CF516" s="187">
        <f t="shared" si="441"/>
        <v>0</v>
      </c>
      <c r="CG516" s="187">
        <f t="shared" si="441"/>
        <v>0</v>
      </c>
      <c r="CH516" s="187">
        <f t="shared" si="441"/>
        <v>0</v>
      </c>
      <c r="CI516" s="187">
        <f t="shared" si="441"/>
        <v>0</v>
      </c>
      <c r="CJ516" s="187">
        <f t="shared" si="441"/>
        <v>0</v>
      </c>
      <c r="CK516" s="187">
        <f t="shared" si="441"/>
        <v>0</v>
      </c>
      <c r="CL516" s="187">
        <f t="shared" si="441"/>
        <v>0</v>
      </c>
      <c r="CM516" s="187">
        <f t="shared" si="441"/>
        <v>0</v>
      </c>
      <c r="CN516" s="187">
        <f t="shared" si="441"/>
        <v>0</v>
      </c>
      <c r="CO516" s="187">
        <f t="shared" si="441"/>
        <v>0</v>
      </c>
      <c r="CP516" s="187">
        <f t="shared" si="441"/>
        <v>0</v>
      </c>
      <c r="CQ516" s="158" t="s">
        <v>16770</v>
      </c>
    </row>
    <row r="517" spans="1:95" ht="15" customHeight="1" outlineLevel="1" x14ac:dyDescent="0.3">
      <c r="A517" s="158"/>
      <c r="B517" s="158"/>
      <c r="C517" s="158"/>
      <c r="D517" s="187"/>
      <c r="E517" s="187"/>
      <c r="F517" s="187"/>
      <c r="G517" s="187"/>
      <c r="H517" s="187"/>
      <c r="I517" s="187"/>
      <c r="J517" s="187"/>
      <c r="K517" s="187"/>
      <c r="L517" s="187"/>
      <c r="M517" s="187"/>
      <c r="N517" s="187"/>
      <c r="O517" s="187"/>
      <c r="P517" s="187"/>
      <c r="Q517" s="187"/>
      <c r="R517" s="187"/>
      <c r="S517" s="187"/>
      <c r="T517" s="187"/>
      <c r="U517" s="187"/>
      <c r="V517" s="187"/>
      <c r="W517" s="187"/>
      <c r="X517" s="187"/>
      <c r="Y517" s="187"/>
      <c r="Z517" s="187"/>
      <c r="AA517" s="187"/>
      <c r="AB517" s="187"/>
      <c r="AC517" s="187"/>
      <c r="AD517" s="187"/>
      <c r="AE517" s="187"/>
      <c r="AF517" s="187"/>
      <c r="AG517" s="187"/>
      <c r="AH517" s="187"/>
      <c r="AI517" s="187"/>
      <c r="AJ517" s="187"/>
      <c r="AK517" s="187"/>
      <c r="AL517" s="187"/>
      <c r="AM517" s="187"/>
      <c r="AN517" s="187"/>
      <c r="AO517" s="187"/>
      <c r="AP517" s="187"/>
      <c r="AQ517" s="187"/>
      <c r="AR517" s="187"/>
      <c r="AS517" s="187"/>
      <c r="AT517" s="187"/>
      <c r="AU517" s="187"/>
      <c r="AV517" s="187"/>
      <c r="AW517" s="187"/>
      <c r="AX517" s="187"/>
      <c r="AY517" s="187"/>
      <c r="AZ517" s="187"/>
      <c r="BA517" s="187"/>
      <c r="BB517" s="187"/>
      <c r="BC517" s="187"/>
      <c r="BD517" s="187"/>
      <c r="BE517" s="187"/>
      <c r="BF517" s="187"/>
      <c r="BG517" s="187"/>
      <c r="BH517" s="187"/>
      <c r="BI517" s="187"/>
      <c r="BJ517" s="187"/>
      <c r="BK517" s="187"/>
      <c r="BL517" s="187"/>
      <c r="BM517" s="187"/>
      <c r="BN517" s="187"/>
      <c r="BO517" s="187"/>
      <c r="BP517" s="187"/>
      <c r="BQ517" s="187"/>
      <c r="BR517" s="187"/>
      <c r="BS517" s="187"/>
      <c r="BT517" s="187"/>
      <c r="BU517" s="187"/>
      <c r="BV517" s="187"/>
      <c r="BW517" s="187"/>
      <c r="BX517" s="187"/>
      <c r="BY517" s="187"/>
      <c r="BZ517" s="187"/>
      <c r="CA517" s="187"/>
      <c r="CB517" s="187"/>
      <c r="CC517" s="187"/>
      <c r="CD517" s="187"/>
      <c r="CE517" s="187"/>
      <c r="CF517" s="187"/>
      <c r="CG517" s="187"/>
      <c r="CH517" s="187"/>
      <c r="CI517" s="187"/>
      <c r="CJ517" s="187"/>
      <c r="CK517" s="187"/>
      <c r="CL517" s="187"/>
      <c r="CM517" s="187"/>
      <c r="CN517" s="187"/>
      <c r="CO517" s="187"/>
      <c r="CP517" s="187"/>
      <c r="CQ517" s="158"/>
    </row>
    <row r="518" spans="1:95" ht="31" outlineLevel="1" x14ac:dyDescent="0.35">
      <c r="A518" s="82"/>
      <c r="B518" s="116" t="s">
        <v>16771</v>
      </c>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c r="AA518" s="82"/>
      <c r="AB518" s="82"/>
      <c r="AC518" s="82"/>
      <c r="AD518" s="82"/>
      <c r="AE518" s="82"/>
      <c r="AF518" s="82"/>
      <c r="AG518" s="82"/>
      <c r="AH518" s="82"/>
      <c r="AI518" s="82"/>
      <c r="AJ518" s="82"/>
      <c r="AK518" s="82"/>
      <c r="AL518" s="82"/>
      <c r="AM518" s="82"/>
      <c r="AN518" s="82"/>
      <c r="AO518" s="82"/>
      <c r="AP518" s="82"/>
      <c r="AQ518" s="82"/>
      <c r="AR518" s="82"/>
      <c r="AS518" s="82"/>
      <c r="AT518" s="82"/>
      <c r="AU518" s="82"/>
      <c r="AV518" s="82"/>
      <c r="AW518" s="82"/>
      <c r="AX518" s="82"/>
      <c r="AY518" s="82"/>
      <c r="AZ518" s="82"/>
      <c r="BA518" s="82"/>
      <c r="BB518" s="82"/>
      <c r="BC518" s="82"/>
      <c r="BD518" s="82"/>
      <c r="BE518" s="82"/>
      <c r="BF518" s="82"/>
      <c r="BG518" s="82"/>
      <c r="BH518" s="82"/>
      <c r="BI518" s="82"/>
      <c r="BJ518" s="82"/>
      <c r="BK518" s="82"/>
      <c r="BL518" s="82"/>
      <c r="BM518" s="82"/>
      <c r="BN518" s="82"/>
      <c r="BO518" s="82"/>
      <c r="BP518" s="82"/>
      <c r="BQ518" s="82"/>
      <c r="BR518" s="82"/>
      <c r="BS518" s="82"/>
      <c r="BT518" s="82"/>
      <c r="BU518" s="82"/>
      <c r="BV518" s="82"/>
      <c r="BW518" s="82"/>
      <c r="BX518" s="82"/>
      <c r="BY518" s="82"/>
      <c r="BZ518" s="82"/>
      <c r="CA518" s="82"/>
      <c r="CB518" s="82"/>
      <c r="CC518" s="82"/>
      <c r="CD518" s="82"/>
      <c r="CE518" s="82"/>
      <c r="CF518" s="82"/>
      <c r="CG518" s="82"/>
      <c r="CH518" s="82"/>
      <c r="CI518" s="82"/>
      <c r="CJ518" s="82"/>
      <c r="CK518" s="82"/>
      <c r="CL518" s="82"/>
      <c r="CM518" s="82"/>
      <c r="CN518" s="82"/>
      <c r="CO518" s="82"/>
      <c r="CP518" s="82"/>
      <c r="CQ518" s="82"/>
    </row>
    <row r="519" spans="1:95" ht="18" customHeight="1" outlineLevel="1" x14ac:dyDescent="0.3">
      <c r="A519" s="158"/>
      <c r="B519" s="158"/>
      <c r="C519" s="158"/>
      <c r="D519" s="158"/>
      <c r="E519" s="158"/>
      <c r="F519" s="158"/>
      <c r="G519" s="158"/>
      <c r="H519" s="158"/>
      <c r="I519" s="158"/>
      <c r="J519" s="158"/>
      <c r="K519" s="158"/>
      <c r="L519" s="158"/>
      <c r="M519" s="158"/>
      <c r="N519" s="158"/>
      <c r="O519" s="158"/>
      <c r="P519" s="158"/>
      <c r="Q519" s="158"/>
      <c r="R519" s="158"/>
      <c r="S519" s="158"/>
      <c r="T519" s="158"/>
      <c r="U519" s="158"/>
      <c r="V519" s="158"/>
      <c r="W519" s="158"/>
      <c r="X519" s="158"/>
      <c r="Y519" s="158"/>
      <c r="Z519" s="158"/>
      <c r="AA519" s="158"/>
      <c r="AB519" s="158"/>
      <c r="AC519" s="158"/>
      <c r="AD519" s="158"/>
      <c r="AE519" s="158"/>
      <c r="AF519" s="158"/>
      <c r="AG519" s="158"/>
      <c r="AH519" s="158"/>
      <c r="AI519" s="158"/>
      <c r="AJ519" s="158"/>
      <c r="AK519" s="158"/>
      <c r="AL519" s="158"/>
      <c r="AM519" s="158"/>
      <c r="AN519" s="158"/>
      <c r="AO519" s="158"/>
      <c r="AP519" s="158"/>
      <c r="AQ519" s="158"/>
      <c r="AR519" s="158"/>
      <c r="AS519" s="158"/>
      <c r="AT519" s="158"/>
      <c r="AU519" s="158"/>
      <c r="AV519" s="158"/>
      <c r="AW519" s="158"/>
      <c r="AX519" s="158"/>
      <c r="AY519" s="158"/>
      <c r="AZ519" s="158"/>
      <c r="BA519" s="158"/>
      <c r="BB519" s="158"/>
      <c r="BC519" s="158"/>
      <c r="BD519" s="158"/>
      <c r="BE519" s="158"/>
      <c r="BF519" s="158"/>
      <c r="BG519" s="158"/>
      <c r="BH519" s="158"/>
      <c r="BI519" s="158"/>
      <c r="BJ519" s="158"/>
      <c r="BK519" s="158"/>
      <c r="BL519" s="158"/>
      <c r="BM519" s="158"/>
      <c r="BN519" s="158"/>
      <c r="BO519" s="158"/>
      <c r="BP519" s="158"/>
      <c r="BQ519" s="158"/>
      <c r="BR519" s="158"/>
      <c r="BS519" s="158"/>
      <c r="BT519" s="158"/>
      <c r="BU519" s="158"/>
      <c r="BV519" s="158"/>
      <c r="BW519" s="158"/>
      <c r="BX519" s="158"/>
      <c r="BY519" s="158"/>
      <c r="BZ519" s="158"/>
      <c r="CA519" s="158"/>
      <c r="CB519" s="158"/>
      <c r="CC519" s="158"/>
      <c r="CD519" s="158"/>
      <c r="CE519" s="158"/>
      <c r="CF519" s="158"/>
      <c r="CG519" s="158"/>
      <c r="CH519" s="158"/>
      <c r="CI519" s="158"/>
      <c r="CJ519" s="158"/>
      <c r="CK519" s="158"/>
      <c r="CL519" s="158"/>
      <c r="CM519" s="158"/>
      <c r="CN519" s="158"/>
      <c r="CO519" s="158"/>
      <c r="CP519" s="158"/>
      <c r="CQ519" s="158"/>
    </row>
    <row r="520" spans="1:95" ht="18" customHeight="1" outlineLevel="1" x14ac:dyDescent="0.35">
      <c r="A520" s="158"/>
      <c r="B520" s="158" t="s">
        <v>16672</v>
      </c>
      <c r="C520" s="158"/>
      <c r="D520" s="158">
        <f t="shared" ref="D520:AI520" si="442">PM2.5_emissions_low/Discount_factor</f>
        <v>0</v>
      </c>
      <c r="E520" s="158">
        <f t="shared" si="442"/>
        <v>0</v>
      </c>
      <c r="F520" s="158">
        <f t="shared" si="442"/>
        <v>0</v>
      </c>
      <c r="G520" s="158">
        <f t="shared" si="442"/>
        <v>0</v>
      </c>
      <c r="H520" s="158">
        <f t="shared" si="442"/>
        <v>0</v>
      </c>
      <c r="I520" s="158">
        <f t="shared" si="442"/>
        <v>0</v>
      </c>
      <c r="J520" s="158">
        <f t="shared" si="442"/>
        <v>0</v>
      </c>
      <c r="K520" s="158">
        <f t="shared" si="442"/>
        <v>0</v>
      </c>
      <c r="L520" s="158">
        <f t="shared" si="442"/>
        <v>0</v>
      </c>
      <c r="M520" s="158">
        <f t="shared" si="442"/>
        <v>0</v>
      </c>
      <c r="N520" s="158">
        <f t="shared" si="442"/>
        <v>0</v>
      </c>
      <c r="O520" s="158">
        <f t="shared" si="442"/>
        <v>0</v>
      </c>
      <c r="P520" s="158">
        <f t="shared" si="442"/>
        <v>0</v>
      </c>
      <c r="Q520" s="158">
        <f t="shared" si="442"/>
        <v>0</v>
      </c>
      <c r="R520" s="158">
        <f t="shared" si="442"/>
        <v>0</v>
      </c>
      <c r="S520" s="158">
        <f t="shared" si="442"/>
        <v>0</v>
      </c>
      <c r="T520" s="158">
        <f t="shared" si="442"/>
        <v>0</v>
      </c>
      <c r="U520" s="158">
        <f t="shared" si="442"/>
        <v>0</v>
      </c>
      <c r="V520" s="158">
        <f t="shared" si="442"/>
        <v>0</v>
      </c>
      <c r="W520" s="158">
        <f t="shared" si="442"/>
        <v>0</v>
      </c>
      <c r="X520" s="158">
        <f t="shared" si="442"/>
        <v>0</v>
      </c>
      <c r="Y520" s="158">
        <f t="shared" si="442"/>
        <v>0</v>
      </c>
      <c r="Z520" s="158">
        <f t="shared" si="442"/>
        <v>0</v>
      </c>
      <c r="AA520" s="158">
        <f t="shared" si="442"/>
        <v>0</v>
      </c>
      <c r="AB520" s="158">
        <f t="shared" si="442"/>
        <v>0</v>
      </c>
      <c r="AC520" s="158">
        <f t="shared" si="442"/>
        <v>0</v>
      </c>
      <c r="AD520" s="158">
        <f t="shared" si="442"/>
        <v>0</v>
      </c>
      <c r="AE520" s="158">
        <f t="shared" si="442"/>
        <v>0</v>
      </c>
      <c r="AF520" s="158">
        <f t="shared" si="442"/>
        <v>0</v>
      </c>
      <c r="AG520" s="158">
        <f t="shared" si="442"/>
        <v>0</v>
      </c>
      <c r="AH520" s="158">
        <f t="shared" si="442"/>
        <v>0</v>
      </c>
      <c r="AI520" s="158">
        <f t="shared" si="442"/>
        <v>0</v>
      </c>
      <c r="AJ520" s="158">
        <f t="shared" ref="AJ520:BO520" si="443">PM2.5_emissions_low/Discount_factor</f>
        <v>0</v>
      </c>
      <c r="AK520" s="158">
        <f t="shared" si="443"/>
        <v>0</v>
      </c>
      <c r="AL520" s="158">
        <f t="shared" si="443"/>
        <v>0</v>
      </c>
      <c r="AM520" s="158">
        <f t="shared" si="443"/>
        <v>0</v>
      </c>
      <c r="AN520" s="158">
        <f t="shared" si="443"/>
        <v>0</v>
      </c>
      <c r="AO520" s="158">
        <f t="shared" si="443"/>
        <v>0</v>
      </c>
      <c r="AP520" s="158">
        <f t="shared" si="443"/>
        <v>0</v>
      </c>
      <c r="AQ520" s="158">
        <f t="shared" si="443"/>
        <v>0</v>
      </c>
      <c r="AR520" s="158">
        <f t="shared" si="443"/>
        <v>0</v>
      </c>
      <c r="AS520" s="158">
        <f t="shared" si="443"/>
        <v>0</v>
      </c>
      <c r="AT520" s="158">
        <f t="shared" si="443"/>
        <v>0</v>
      </c>
      <c r="AU520" s="158">
        <f t="shared" si="443"/>
        <v>0</v>
      </c>
      <c r="AV520" s="158">
        <f t="shared" si="443"/>
        <v>0</v>
      </c>
      <c r="AW520" s="158">
        <f t="shared" si="443"/>
        <v>0</v>
      </c>
      <c r="AX520" s="158">
        <f t="shared" si="443"/>
        <v>0</v>
      </c>
      <c r="AY520" s="158">
        <f t="shared" si="443"/>
        <v>0</v>
      </c>
      <c r="AZ520" s="158">
        <f t="shared" si="443"/>
        <v>0</v>
      </c>
      <c r="BA520" s="158">
        <f t="shared" si="443"/>
        <v>0</v>
      </c>
      <c r="BB520" s="158">
        <f t="shared" si="443"/>
        <v>0</v>
      </c>
      <c r="BC520" s="158">
        <f t="shared" si="443"/>
        <v>0</v>
      </c>
      <c r="BD520" s="158">
        <f t="shared" si="443"/>
        <v>0</v>
      </c>
      <c r="BE520" s="158">
        <f t="shared" si="443"/>
        <v>0</v>
      </c>
      <c r="BF520" s="158">
        <f t="shared" si="443"/>
        <v>0</v>
      </c>
      <c r="BG520" s="158">
        <f t="shared" si="443"/>
        <v>0</v>
      </c>
      <c r="BH520" s="158">
        <f t="shared" si="443"/>
        <v>0</v>
      </c>
      <c r="BI520" s="158">
        <f t="shared" si="443"/>
        <v>0</v>
      </c>
      <c r="BJ520" s="158">
        <f t="shared" si="443"/>
        <v>0</v>
      </c>
      <c r="BK520" s="158">
        <f t="shared" si="443"/>
        <v>0</v>
      </c>
      <c r="BL520" s="158">
        <f t="shared" si="443"/>
        <v>0</v>
      </c>
      <c r="BM520" s="158">
        <f t="shared" si="443"/>
        <v>0</v>
      </c>
      <c r="BN520" s="158">
        <f t="shared" si="443"/>
        <v>0</v>
      </c>
      <c r="BO520" s="158">
        <f t="shared" si="443"/>
        <v>0</v>
      </c>
      <c r="BP520" s="158">
        <f t="shared" ref="BP520:CP520" si="444">PM2.5_emissions_low/Discount_factor</f>
        <v>0</v>
      </c>
      <c r="BQ520" s="158">
        <f t="shared" si="444"/>
        <v>0</v>
      </c>
      <c r="BR520" s="158">
        <f t="shared" si="444"/>
        <v>0</v>
      </c>
      <c r="BS520" s="158">
        <f t="shared" si="444"/>
        <v>0</v>
      </c>
      <c r="BT520" s="158">
        <f t="shared" si="444"/>
        <v>0</v>
      </c>
      <c r="BU520" s="158">
        <f t="shared" si="444"/>
        <v>0</v>
      </c>
      <c r="BV520" s="158">
        <f t="shared" si="444"/>
        <v>0</v>
      </c>
      <c r="BW520" s="158">
        <f t="shared" si="444"/>
        <v>0</v>
      </c>
      <c r="BX520" s="158">
        <f t="shared" si="444"/>
        <v>0</v>
      </c>
      <c r="BY520" s="158">
        <f t="shared" si="444"/>
        <v>0</v>
      </c>
      <c r="BZ520" s="158">
        <f t="shared" si="444"/>
        <v>0</v>
      </c>
      <c r="CA520" s="158">
        <f t="shared" si="444"/>
        <v>0</v>
      </c>
      <c r="CB520" s="158">
        <f t="shared" si="444"/>
        <v>0</v>
      </c>
      <c r="CC520" s="158">
        <f t="shared" si="444"/>
        <v>0</v>
      </c>
      <c r="CD520" s="158">
        <f t="shared" si="444"/>
        <v>0</v>
      </c>
      <c r="CE520" s="158">
        <f t="shared" si="444"/>
        <v>0</v>
      </c>
      <c r="CF520" s="158">
        <f t="shared" si="444"/>
        <v>0</v>
      </c>
      <c r="CG520" s="158">
        <f t="shared" si="444"/>
        <v>0</v>
      </c>
      <c r="CH520" s="158">
        <f t="shared" si="444"/>
        <v>0</v>
      </c>
      <c r="CI520" s="158">
        <f t="shared" si="444"/>
        <v>0</v>
      </c>
      <c r="CJ520" s="158">
        <f t="shared" si="444"/>
        <v>0</v>
      </c>
      <c r="CK520" s="158">
        <f t="shared" si="444"/>
        <v>0</v>
      </c>
      <c r="CL520" s="158">
        <f t="shared" si="444"/>
        <v>0</v>
      </c>
      <c r="CM520" s="158">
        <f t="shared" si="444"/>
        <v>0</v>
      </c>
      <c r="CN520" s="158">
        <f t="shared" si="444"/>
        <v>0</v>
      </c>
      <c r="CO520" s="158">
        <f t="shared" si="444"/>
        <v>0</v>
      </c>
      <c r="CP520" s="158">
        <f t="shared" si="444"/>
        <v>0</v>
      </c>
      <c r="CQ520" s="79" t="s">
        <v>16772</v>
      </c>
    </row>
    <row r="521" spans="1:95" ht="18" customHeight="1" outlineLevel="1" x14ac:dyDescent="0.35">
      <c r="A521" s="158"/>
      <c r="B521" s="158" t="s">
        <v>16773</v>
      </c>
      <c r="C521" s="158"/>
      <c r="D521" s="158">
        <f t="shared" ref="D521:AI521" si="445">PM2.5_emissions_central/Discount_factor</f>
        <v>0</v>
      </c>
      <c r="E521" s="158">
        <f t="shared" si="445"/>
        <v>0</v>
      </c>
      <c r="F521" s="158">
        <f t="shared" si="445"/>
        <v>0</v>
      </c>
      <c r="G521" s="158">
        <f t="shared" si="445"/>
        <v>0</v>
      </c>
      <c r="H521" s="158">
        <f t="shared" si="445"/>
        <v>0</v>
      </c>
      <c r="I521" s="158">
        <f t="shared" si="445"/>
        <v>0</v>
      </c>
      <c r="J521" s="158">
        <f t="shared" si="445"/>
        <v>0</v>
      </c>
      <c r="K521" s="158">
        <f t="shared" si="445"/>
        <v>0</v>
      </c>
      <c r="L521" s="158">
        <f t="shared" si="445"/>
        <v>0</v>
      </c>
      <c r="M521" s="158">
        <f t="shared" si="445"/>
        <v>0</v>
      </c>
      <c r="N521" s="158">
        <f t="shared" si="445"/>
        <v>0</v>
      </c>
      <c r="O521" s="158">
        <f t="shared" si="445"/>
        <v>0</v>
      </c>
      <c r="P521" s="158">
        <f t="shared" si="445"/>
        <v>0</v>
      </c>
      <c r="Q521" s="158">
        <f t="shared" si="445"/>
        <v>0</v>
      </c>
      <c r="R521" s="158">
        <f t="shared" si="445"/>
        <v>0</v>
      </c>
      <c r="S521" s="158">
        <f t="shared" si="445"/>
        <v>0</v>
      </c>
      <c r="T521" s="158">
        <f t="shared" si="445"/>
        <v>0</v>
      </c>
      <c r="U521" s="158">
        <f t="shared" si="445"/>
        <v>0</v>
      </c>
      <c r="V521" s="158">
        <f t="shared" si="445"/>
        <v>0</v>
      </c>
      <c r="W521" s="158">
        <f t="shared" si="445"/>
        <v>0</v>
      </c>
      <c r="X521" s="158">
        <f t="shared" si="445"/>
        <v>0</v>
      </c>
      <c r="Y521" s="158">
        <f t="shared" si="445"/>
        <v>0</v>
      </c>
      <c r="Z521" s="158">
        <f t="shared" si="445"/>
        <v>0</v>
      </c>
      <c r="AA521" s="158">
        <f t="shared" si="445"/>
        <v>0</v>
      </c>
      <c r="AB521" s="158">
        <f t="shared" si="445"/>
        <v>0</v>
      </c>
      <c r="AC521" s="158">
        <f t="shared" si="445"/>
        <v>0</v>
      </c>
      <c r="AD521" s="158">
        <f t="shared" si="445"/>
        <v>0</v>
      </c>
      <c r="AE521" s="158">
        <f t="shared" si="445"/>
        <v>0</v>
      </c>
      <c r="AF521" s="158">
        <f t="shared" si="445"/>
        <v>0</v>
      </c>
      <c r="AG521" s="158">
        <f t="shared" si="445"/>
        <v>0</v>
      </c>
      <c r="AH521" s="158">
        <f t="shared" si="445"/>
        <v>0</v>
      </c>
      <c r="AI521" s="158">
        <f t="shared" si="445"/>
        <v>0</v>
      </c>
      <c r="AJ521" s="158">
        <f t="shared" ref="AJ521:BO521" si="446">PM2.5_emissions_central/Discount_factor</f>
        <v>0</v>
      </c>
      <c r="AK521" s="158">
        <f t="shared" si="446"/>
        <v>0</v>
      </c>
      <c r="AL521" s="158">
        <f t="shared" si="446"/>
        <v>0</v>
      </c>
      <c r="AM521" s="158">
        <f t="shared" si="446"/>
        <v>0</v>
      </c>
      <c r="AN521" s="158">
        <f t="shared" si="446"/>
        <v>0</v>
      </c>
      <c r="AO521" s="158">
        <f t="shared" si="446"/>
        <v>0</v>
      </c>
      <c r="AP521" s="158">
        <f t="shared" si="446"/>
        <v>0</v>
      </c>
      <c r="AQ521" s="158">
        <f t="shared" si="446"/>
        <v>0</v>
      </c>
      <c r="AR521" s="158">
        <f t="shared" si="446"/>
        <v>0</v>
      </c>
      <c r="AS521" s="158">
        <f t="shared" si="446"/>
        <v>0</v>
      </c>
      <c r="AT521" s="158">
        <f t="shared" si="446"/>
        <v>0</v>
      </c>
      <c r="AU521" s="158">
        <f t="shared" si="446"/>
        <v>0</v>
      </c>
      <c r="AV521" s="158">
        <f t="shared" si="446"/>
        <v>0</v>
      </c>
      <c r="AW521" s="158">
        <f t="shared" si="446"/>
        <v>0</v>
      </c>
      <c r="AX521" s="158">
        <f t="shared" si="446"/>
        <v>0</v>
      </c>
      <c r="AY521" s="158">
        <f t="shared" si="446"/>
        <v>0</v>
      </c>
      <c r="AZ521" s="158">
        <f t="shared" si="446"/>
        <v>0</v>
      </c>
      <c r="BA521" s="158">
        <f t="shared" si="446"/>
        <v>0</v>
      </c>
      <c r="BB521" s="158">
        <f t="shared" si="446"/>
        <v>0</v>
      </c>
      <c r="BC521" s="158">
        <f t="shared" si="446"/>
        <v>0</v>
      </c>
      <c r="BD521" s="158">
        <f t="shared" si="446"/>
        <v>0</v>
      </c>
      <c r="BE521" s="158">
        <f t="shared" si="446"/>
        <v>0</v>
      </c>
      <c r="BF521" s="158">
        <f t="shared" si="446"/>
        <v>0</v>
      </c>
      <c r="BG521" s="158">
        <f t="shared" si="446"/>
        <v>0</v>
      </c>
      <c r="BH521" s="158">
        <f t="shared" si="446"/>
        <v>0</v>
      </c>
      <c r="BI521" s="158">
        <f t="shared" si="446"/>
        <v>0</v>
      </c>
      <c r="BJ521" s="158">
        <f t="shared" si="446"/>
        <v>0</v>
      </c>
      <c r="BK521" s="158">
        <f t="shared" si="446"/>
        <v>0</v>
      </c>
      <c r="BL521" s="158">
        <f t="shared" si="446"/>
        <v>0</v>
      </c>
      <c r="BM521" s="158">
        <f t="shared" si="446"/>
        <v>0</v>
      </c>
      <c r="BN521" s="158">
        <f t="shared" si="446"/>
        <v>0</v>
      </c>
      <c r="BO521" s="158">
        <f t="shared" si="446"/>
        <v>0</v>
      </c>
      <c r="BP521" s="158">
        <f t="shared" ref="BP521:CP521" si="447">PM2.5_emissions_central/Discount_factor</f>
        <v>0</v>
      </c>
      <c r="BQ521" s="158">
        <f t="shared" si="447"/>
        <v>0</v>
      </c>
      <c r="BR521" s="158">
        <f t="shared" si="447"/>
        <v>0</v>
      </c>
      <c r="BS521" s="158">
        <f t="shared" si="447"/>
        <v>0</v>
      </c>
      <c r="BT521" s="158">
        <f t="shared" si="447"/>
        <v>0</v>
      </c>
      <c r="BU521" s="158">
        <f t="shared" si="447"/>
        <v>0</v>
      </c>
      <c r="BV521" s="158">
        <f t="shared" si="447"/>
        <v>0</v>
      </c>
      <c r="BW521" s="158">
        <f t="shared" si="447"/>
        <v>0</v>
      </c>
      <c r="BX521" s="158">
        <f t="shared" si="447"/>
        <v>0</v>
      </c>
      <c r="BY521" s="158">
        <f t="shared" si="447"/>
        <v>0</v>
      </c>
      <c r="BZ521" s="158">
        <f t="shared" si="447"/>
        <v>0</v>
      </c>
      <c r="CA521" s="158">
        <f t="shared" si="447"/>
        <v>0</v>
      </c>
      <c r="CB521" s="158">
        <f t="shared" si="447"/>
        <v>0</v>
      </c>
      <c r="CC521" s="158">
        <f t="shared" si="447"/>
        <v>0</v>
      </c>
      <c r="CD521" s="158">
        <f t="shared" si="447"/>
        <v>0</v>
      </c>
      <c r="CE521" s="158">
        <f t="shared" si="447"/>
        <v>0</v>
      </c>
      <c r="CF521" s="158">
        <f t="shared" si="447"/>
        <v>0</v>
      </c>
      <c r="CG521" s="158">
        <f t="shared" si="447"/>
        <v>0</v>
      </c>
      <c r="CH521" s="158">
        <f t="shared" si="447"/>
        <v>0</v>
      </c>
      <c r="CI521" s="158">
        <f t="shared" si="447"/>
        <v>0</v>
      </c>
      <c r="CJ521" s="158">
        <f t="shared" si="447"/>
        <v>0</v>
      </c>
      <c r="CK521" s="158">
        <f t="shared" si="447"/>
        <v>0</v>
      </c>
      <c r="CL521" s="158">
        <f t="shared" si="447"/>
        <v>0</v>
      </c>
      <c r="CM521" s="158">
        <f t="shared" si="447"/>
        <v>0</v>
      </c>
      <c r="CN521" s="158">
        <f t="shared" si="447"/>
        <v>0</v>
      </c>
      <c r="CO521" s="158">
        <f t="shared" si="447"/>
        <v>0</v>
      </c>
      <c r="CP521" s="158">
        <f t="shared" si="447"/>
        <v>0</v>
      </c>
      <c r="CQ521" s="79" t="s">
        <v>16774</v>
      </c>
    </row>
    <row r="522" spans="1:95" ht="18" customHeight="1" outlineLevel="1" x14ac:dyDescent="0.35">
      <c r="A522" s="158"/>
      <c r="B522" s="158" t="s">
        <v>16676</v>
      </c>
      <c r="C522" s="158"/>
      <c r="D522" s="158">
        <f t="shared" ref="D522:AI522" si="448">PM2.5_emissions_high/Discount_factor</f>
        <v>0</v>
      </c>
      <c r="E522" s="158">
        <f t="shared" si="448"/>
        <v>0</v>
      </c>
      <c r="F522" s="158">
        <f t="shared" si="448"/>
        <v>0</v>
      </c>
      <c r="G522" s="158">
        <f t="shared" si="448"/>
        <v>0</v>
      </c>
      <c r="H522" s="158">
        <f t="shared" si="448"/>
        <v>0</v>
      </c>
      <c r="I522" s="158">
        <f t="shared" si="448"/>
        <v>0</v>
      </c>
      <c r="J522" s="158">
        <f t="shared" si="448"/>
        <v>0</v>
      </c>
      <c r="K522" s="158">
        <f t="shared" si="448"/>
        <v>0</v>
      </c>
      <c r="L522" s="158">
        <f t="shared" si="448"/>
        <v>0</v>
      </c>
      <c r="M522" s="158">
        <f t="shared" si="448"/>
        <v>0</v>
      </c>
      <c r="N522" s="158">
        <f t="shared" si="448"/>
        <v>0</v>
      </c>
      <c r="O522" s="158">
        <f t="shared" si="448"/>
        <v>0</v>
      </c>
      <c r="P522" s="158">
        <f t="shared" si="448"/>
        <v>0</v>
      </c>
      <c r="Q522" s="158">
        <f t="shared" si="448"/>
        <v>0</v>
      </c>
      <c r="R522" s="158">
        <f t="shared" si="448"/>
        <v>0</v>
      </c>
      <c r="S522" s="158">
        <f t="shared" si="448"/>
        <v>0</v>
      </c>
      <c r="T522" s="158">
        <f t="shared" si="448"/>
        <v>0</v>
      </c>
      <c r="U522" s="158">
        <f t="shared" si="448"/>
        <v>0</v>
      </c>
      <c r="V522" s="158">
        <f t="shared" si="448"/>
        <v>0</v>
      </c>
      <c r="W522" s="158">
        <f t="shared" si="448"/>
        <v>0</v>
      </c>
      <c r="X522" s="158">
        <f t="shared" si="448"/>
        <v>0</v>
      </c>
      <c r="Y522" s="158">
        <f t="shared" si="448"/>
        <v>0</v>
      </c>
      <c r="Z522" s="158">
        <f t="shared" si="448"/>
        <v>0</v>
      </c>
      <c r="AA522" s="158">
        <f t="shared" si="448"/>
        <v>0</v>
      </c>
      <c r="AB522" s="158">
        <f t="shared" si="448"/>
        <v>0</v>
      </c>
      <c r="AC522" s="158">
        <f t="shared" si="448"/>
        <v>0</v>
      </c>
      <c r="AD522" s="158">
        <f t="shared" si="448"/>
        <v>0</v>
      </c>
      <c r="AE522" s="158">
        <f t="shared" si="448"/>
        <v>0</v>
      </c>
      <c r="AF522" s="158">
        <f t="shared" si="448"/>
        <v>0</v>
      </c>
      <c r="AG522" s="158">
        <f t="shared" si="448"/>
        <v>0</v>
      </c>
      <c r="AH522" s="158">
        <f t="shared" si="448"/>
        <v>0</v>
      </c>
      <c r="AI522" s="158">
        <f t="shared" si="448"/>
        <v>0</v>
      </c>
      <c r="AJ522" s="158">
        <f t="shared" ref="AJ522:BO522" si="449">PM2.5_emissions_high/Discount_factor</f>
        <v>0</v>
      </c>
      <c r="AK522" s="158">
        <f t="shared" si="449"/>
        <v>0</v>
      </c>
      <c r="AL522" s="158">
        <f t="shared" si="449"/>
        <v>0</v>
      </c>
      <c r="AM522" s="158">
        <f t="shared" si="449"/>
        <v>0</v>
      </c>
      <c r="AN522" s="158">
        <f t="shared" si="449"/>
        <v>0</v>
      </c>
      <c r="AO522" s="158">
        <f t="shared" si="449"/>
        <v>0</v>
      </c>
      <c r="AP522" s="158">
        <f t="shared" si="449"/>
        <v>0</v>
      </c>
      <c r="AQ522" s="158">
        <f t="shared" si="449"/>
        <v>0</v>
      </c>
      <c r="AR522" s="158">
        <f t="shared" si="449"/>
        <v>0</v>
      </c>
      <c r="AS522" s="158">
        <f t="shared" si="449"/>
        <v>0</v>
      </c>
      <c r="AT522" s="158">
        <f t="shared" si="449"/>
        <v>0</v>
      </c>
      <c r="AU522" s="158">
        <f t="shared" si="449"/>
        <v>0</v>
      </c>
      <c r="AV522" s="158">
        <f t="shared" si="449"/>
        <v>0</v>
      </c>
      <c r="AW522" s="158">
        <f t="shared" si="449"/>
        <v>0</v>
      </c>
      <c r="AX522" s="158">
        <f t="shared" si="449"/>
        <v>0</v>
      </c>
      <c r="AY522" s="158">
        <f t="shared" si="449"/>
        <v>0</v>
      </c>
      <c r="AZ522" s="158">
        <f t="shared" si="449"/>
        <v>0</v>
      </c>
      <c r="BA522" s="158">
        <f t="shared" si="449"/>
        <v>0</v>
      </c>
      <c r="BB522" s="158">
        <f t="shared" si="449"/>
        <v>0</v>
      </c>
      <c r="BC522" s="158">
        <f t="shared" si="449"/>
        <v>0</v>
      </c>
      <c r="BD522" s="158">
        <f t="shared" si="449"/>
        <v>0</v>
      </c>
      <c r="BE522" s="158">
        <f t="shared" si="449"/>
        <v>0</v>
      </c>
      <c r="BF522" s="158">
        <f t="shared" si="449"/>
        <v>0</v>
      </c>
      <c r="BG522" s="158">
        <f t="shared" si="449"/>
        <v>0</v>
      </c>
      <c r="BH522" s="158">
        <f t="shared" si="449"/>
        <v>0</v>
      </c>
      <c r="BI522" s="158">
        <f t="shared" si="449"/>
        <v>0</v>
      </c>
      <c r="BJ522" s="158">
        <f t="shared" si="449"/>
        <v>0</v>
      </c>
      <c r="BK522" s="158">
        <f t="shared" si="449"/>
        <v>0</v>
      </c>
      <c r="BL522" s="158">
        <f t="shared" si="449"/>
        <v>0</v>
      </c>
      <c r="BM522" s="158">
        <f t="shared" si="449"/>
        <v>0</v>
      </c>
      <c r="BN522" s="158">
        <f t="shared" si="449"/>
        <v>0</v>
      </c>
      <c r="BO522" s="158">
        <f t="shared" si="449"/>
        <v>0</v>
      </c>
      <c r="BP522" s="158">
        <f t="shared" ref="BP522:CP522" si="450">PM2.5_emissions_high/Discount_factor</f>
        <v>0</v>
      </c>
      <c r="BQ522" s="158">
        <f t="shared" si="450"/>
        <v>0</v>
      </c>
      <c r="BR522" s="158">
        <f t="shared" si="450"/>
        <v>0</v>
      </c>
      <c r="BS522" s="158">
        <f t="shared" si="450"/>
        <v>0</v>
      </c>
      <c r="BT522" s="158">
        <f t="shared" si="450"/>
        <v>0</v>
      </c>
      <c r="BU522" s="158">
        <f t="shared" si="450"/>
        <v>0</v>
      </c>
      <c r="BV522" s="158">
        <f t="shared" si="450"/>
        <v>0</v>
      </c>
      <c r="BW522" s="158">
        <f t="shared" si="450"/>
        <v>0</v>
      </c>
      <c r="BX522" s="158">
        <f t="shared" si="450"/>
        <v>0</v>
      </c>
      <c r="BY522" s="158">
        <f t="shared" si="450"/>
        <v>0</v>
      </c>
      <c r="BZ522" s="158">
        <f t="shared" si="450"/>
        <v>0</v>
      </c>
      <c r="CA522" s="158">
        <f t="shared" si="450"/>
        <v>0</v>
      </c>
      <c r="CB522" s="158">
        <f t="shared" si="450"/>
        <v>0</v>
      </c>
      <c r="CC522" s="158">
        <f t="shared" si="450"/>
        <v>0</v>
      </c>
      <c r="CD522" s="158">
        <f t="shared" si="450"/>
        <v>0</v>
      </c>
      <c r="CE522" s="158">
        <f t="shared" si="450"/>
        <v>0</v>
      </c>
      <c r="CF522" s="158">
        <f t="shared" si="450"/>
        <v>0</v>
      </c>
      <c r="CG522" s="158">
        <f t="shared" si="450"/>
        <v>0</v>
      </c>
      <c r="CH522" s="158">
        <f t="shared" si="450"/>
        <v>0</v>
      </c>
      <c r="CI522" s="158">
        <f t="shared" si="450"/>
        <v>0</v>
      </c>
      <c r="CJ522" s="158">
        <f t="shared" si="450"/>
        <v>0</v>
      </c>
      <c r="CK522" s="158">
        <f t="shared" si="450"/>
        <v>0</v>
      </c>
      <c r="CL522" s="158">
        <f t="shared" si="450"/>
        <v>0</v>
      </c>
      <c r="CM522" s="158">
        <f t="shared" si="450"/>
        <v>0</v>
      </c>
      <c r="CN522" s="158">
        <f t="shared" si="450"/>
        <v>0</v>
      </c>
      <c r="CO522" s="158">
        <f t="shared" si="450"/>
        <v>0</v>
      </c>
      <c r="CP522" s="158">
        <f t="shared" si="450"/>
        <v>0</v>
      </c>
      <c r="CQ522" s="79" t="s">
        <v>16775</v>
      </c>
    </row>
    <row r="523" spans="1:95" ht="18" customHeight="1" outlineLevel="1" x14ac:dyDescent="0.3">
      <c r="A523" s="158"/>
      <c r="B523" s="158"/>
      <c r="C523" s="158"/>
      <c r="D523" s="158"/>
      <c r="E523" s="158"/>
      <c r="F523" s="158"/>
      <c r="G523" s="158"/>
      <c r="H523" s="158"/>
      <c r="I523" s="158"/>
      <c r="J523" s="158"/>
      <c r="K523" s="158"/>
      <c r="L523" s="158"/>
      <c r="M523" s="158"/>
      <c r="N523" s="158"/>
      <c r="O523" s="158"/>
      <c r="P523" s="158"/>
      <c r="Q523" s="158"/>
      <c r="R523" s="158"/>
      <c r="S523" s="158"/>
      <c r="T523" s="158"/>
      <c r="U523" s="158"/>
      <c r="V523" s="158"/>
      <c r="W523" s="158"/>
      <c r="X523" s="158"/>
      <c r="Y523" s="158"/>
      <c r="Z523" s="158"/>
      <c r="AA523" s="158"/>
      <c r="AB523" s="158"/>
      <c r="AC523" s="158"/>
      <c r="AD523" s="158"/>
      <c r="AE523" s="158"/>
      <c r="AF523" s="158"/>
      <c r="AG523" s="158"/>
      <c r="AH523" s="158"/>
      <c r="AI523" s="158"/>
      <c r="AJ523" s="158"/>
      <c r="AK523" s="158"/>
      <c r="AL523" s="158"/>
      <c r="AM523" s="158"/>
      <c r="AN523" s="158"/>
      <c r="AO523" s="158"/>
      <c r="AP523" s="158"/>
      <c r="AQ523" s="158"/>
      <c r="AR523" s="158"/>
      <c r="AS523" s="158"/>
      <c r="AT523" s="158"/>
      <c r="AU523" s="158"/>
      <c r="AV523" s="158"/>
      <c r="AW523" s="158"/>
      <c r="AX523" s="158"/>
      <c r="AY523" s="158"/>
      <c r="AZ523" s="158"/>
      <c r="BA523" s="158"/>
      <c r="BB523" s="158"/>
      <c r="BC523" s="158"/>
      <c r="BD523" s="158"/>
      <c r="BE523" s="158"/>
      <c r="BF523" s="158"/>
      <c r="BG523" s="158"/>
      <c r="BH523" s="158"/>
      <c r="BI523" s="158"/>
      <c r="BJ523" s="158"/>
      <c r="BK523" s="158"/>
      <c r="BL523" s="158"/>
      <c r="BM523" s="158"/>
      <c r="BN523" s="158"/>
      <c r="BO523" s="158"/>
      <c r="BP523" s="158"/>
      <c r="BQ523" s="158"/>
      <c r="BR523" s="158"/>
      <c r="BS523" s="158"/>
      <c r="BT523" s="158"/>
      <c r="BU523" s="158"/>
      <c r="BV523" s="158"/>
      <c r="BW523" s="158"/>
      <c r="BX523" s="158"/>
      <c r="BY523" s="158"/>
      <c r="BZ523" s="158"/>
      <c r="CA523" s="158"/>
      <c r="CB523" s="158"/>
      <c r="CC523" s="158"/>
      <c r="CD523" s="158"/>
      <c r="CE523" s="158"/>
      <c r="CF523" s="158"/>
      <c r="CG523" s="158"/>
      <c r="CH523" s="158"/>
      <c r="CI523" s="158"/>
      <c r="CJ523" s="158"/>
      <c r="CK523" s="158"/>
      <c r="CL523" s="158"/>
      <c r="CM523" s="158"/>
      <c r="CN523" s="158"/>
      <c r="CO523" s="158"/>
      <c r="CP523" s="158"/>
      <c r="CQ523" s="158"/>
    </row>
    <row r="524" spans="1:95" ht="18" x14ac:dyDescent="0.4">
      <c r="A524" s="78"/>
      <c r="B524" s="78" t="s">
        <v>16776</v>
      </c>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c r="AP524" s="78"/>
      <c r="AQ524" s="78"/>
      <c r="AR524" s="78"/>
      <c r="AS524" s="78"/>
      <c r="AT524" s="78"/>
      <c r="AU524" s="78"/>
      <c r="AV524" s="78"/>
      <c r="AW524" s="78"/>
      <c r="AX524" s="78"/>
      <c r="AY524" s="78"/>
      <c r="AZ524" s="78"/>
      <c r="BA524" s="78"/>
      <c r="BB524" s="78"/>
      <c r="BC524" s="78"/>
      <c r="BD524" s="78"/>
      <c r="BE524" s="78"/>
      <c r="BF524" s="78"/>
      <c r="BG524" s="78"/>
      <c r="BH524" s="78"/>
      <c r="BI524" s="78"/>
      <c r="BJ524" s="78"/>
      <c r="BK524" s="78"/>
      <c r="BL524" s="78"/>
      <c r="BM524" s="78"/>
      <c r="BN524" s="78"/>
      <c r="BO524" s="78"/>
      <c r="BP524" s="78"/>
      <c r="BQ524" s="78"/>
      <c r="BR524" s="78"/>
      <c r="BS524" s="78"/>
      <c r="BT524" s="78"/>
      <c r="BU524" s="78"/>
      <c r="BV524" s="78"/>
      <c r="BW524" s="78"/>
      <c r="BX524" s="78"/>
      <c r="BY524" s="78"/>
      <c r="BZ524" s="78"/>
      <c r="CA524" s="78"/>
      <c r="CB524" s="78"/>
      <c r="CC524" s="78"/>
      <c r="CD524" s="78"/>
      <c r="CE524" s="78"/>
      <c r="CF524" s="78"/>
      <c r="CG524" s="78"/>
      <c r="CH524" s="78"/>
      <c r="CI524" s="78"/>
      <c r="CJ524" s="78"/>
      <c r="CK524" s="78"/>
      <c r="CL524" s="78"/>
      <c r="CM524" s="78"/>
      <c r="CN524" s="78"/>
      <c r="CO524" s="78"/>
      <c r="CP524" s="78"/>
      <c r="CQ524" s="78"/>
    </row>
    <row r="525" spans="1:95" ht="10.4" customHeight="1" outlineLevel="1" x14ac:dyDescent="0.3">
      <c r="A525" s="158"/>
      <c r="B525" s="158"/>
      <c r="C525" s="158"/>
      <c r="D525" s="158"/>
      <c r="E525" s="158"/>
      <c r="F525" s="158"/>
      <c r="G525" s="158"/>
      <c r="H525" s="158"/>
      <c r="I525" s="158"/>
      <c r="J525" s="158"/>
      <c r="K525" s="158"/>
      <c r="L525" s="158"/>
      <c r="M525" s="158"/>
      <c r="N525" s="158"/>
      <c r="O525" s="158"/>
      <c r="P525" s="158"/>
      <c r="Q525" s="158"/>
      <c r="R525" s="158"/>
      <c r="S525" s="158"/>
      <c r="T525" s="158"/>
      <c r="U525" s="158"/>
      <c r="V525" s="158"/>
      <c r="W525" s="158"/>
      <c r="X525" s="158"/>
      <c r="Y525" s="158"/>
      <c r="Z525" s="158"/>
      <c r="AA525" s="158"/>
      <c r="AB525" s="158"/>
      <c r="AC525" s="158"/>
      <c r="AD525" s="158"/>
      <c r="AE525" s="158"/>
      <c r="AF525" s="158"/>
      <c r="AG525" s="158"/>
      <c r="AH525" s="158"/>
      <c r="AI525" s="158"/>
      <c r="AJ525" s="158"/>
      <c r="AK525" s="158"/>
      <c r="AL525" s="158"/>
      <c r="AM525" s="158"/>
      <c r="AN525" s="158"/>
      <c r="AO525" s="158"/>
      <c r="AP525" s="158"/>
      <c r="AQ525" s="158"/>
      <c r="AR525" s="158"/>
      <c r="AS525" s="158"/>
      <c r="AT525" s="158"/>
      <c r="AU525" s="158"/>
      <c r="AV525" s="158"/>
      <c r="AW525" s="158"/>
      <c r="AX525" s="158"/>
      <c r="AY525" s="158"/>
      <c r="AZ525" s="158"/>
      <c r="BA525" s="158"/>
      <c r="BB525" s="158"/>
      <c r="BC525" s="158"/>
      <c r="BD525" s="158"/>
      <c r="BE525" s="158"/>
      <c r="BF525" s="158"/>
      <c r="BG525" s="158"/>
      <c r="BH525" s="158"/>
      <c r="BI525" s="158"/>
      <c r="BJ525" s="158"/>
      <c r="BK525" s="158"/>
      <c r="BL525" s="158"/>
      <c r="BM525" s="158"/>
      <c r="BN525" s="158"/>
      <c r="BO525" s="158"/>
      <c r="BP525" s="158"/>
      <c r="BQ525" s="158"/>
      <c r="BR525" s="158"/>
      <c r="BS525" s="158"/>
      <c r="BT525" s="158"/>
      <c r="BU525" s="158"/>
      <c r="BV525" s="158"/>
      <c r="BW525" s="158"/>
      <c r="BX525" s="158"/>
      <c r="BY525" s="158"/>
      <c r="BZ525" s="158"/>
      <c r="CA525" s="158"/>
      <c r="CB525" s="158"/>
      <c r="CC525" s="158"/>
      <c r="CD525" s="158"/>
      <c r="CE525" s="158"/>
      <c r="CF525" s="158"/>
      <c r="CG525" s="158"/>
      <c r="CH525" s="158"/>
      <c r="CI525" s="158"/>
      <c r="CJ525" s="158"/>
      <c r="CK525" s="158"/>
      <c r="CL525" s="158"/>
      <c r="CM525" s="158"/>
      <c r="CN525" s="158"/>
      <c r="CO525" s="158"/>
      <c r="CP525" s="158"/>
      <c r="CQ525" s="158"/>
    </row>
    <row r="526" spans="1:95" ht="15.5" outlineLevel="1" x14ac:dyDescent="0.35">
      <c r="A526" s="82"/>
      <c r="B526" s="82" t="s">
        <v>16777</v>
      </c>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c r="AC526" s="82"/>
      <c r="AD526" s="82"/>
      <c r="AE526" s="82"/>
      <c r="AF526" s="82"/>
      <c r="AG526" s="82"/>
      <c r="AH526" s="82"/>
      <c r="AI526" s="82"/>
      <c r="AJ526" s="82"/>
      <c r="AK526" s="82"/>
      <c r="AL526" s="82"/>
      <c r="AM526" s="82"/>
      <c r="AN526" s="82"/>
      <c r="AO526" s="82"/>
      <c r="AP526" s="82"/>
      <c r="AQ526" s="82"/>
      <c r="AR526" s="82"/>
      <c r="AS526" s="82"/>
      <c r="AT526" s="82"/>
      <c r="AU526" s="82"/>
      <c r="AV526" s="82"/>
      <c r="AW526" s="82"/>
      <c r="AX526" s="82"/>
      <c r="AY526" s="82"/>
      <c r="AZ526" s="82"/>
      <c r="BA526" s="82"/>
      <c r="BB526" s="82"/>
      <c r="BC526" s="82"/>
      <c r="BD526" s="82"/>
      <c r="BE526" s="82"/>
      <c r="BF526" s="82"/>
      <c r="BG526" s="82"/>
      <c r="BH526" s="82"/>
      <c r="BI526" s="82"/>
      <c r="BJ526" s="82"/>
      <c r="BK526" s="82"/>
      <c r="BL526" s="82"/>
      <c r="BM526" s="82"/>
      <c r="BN526" s="82"/>
      <c r="BO526" s="82"/>
      <c r="BP526" s="82"/>
      <c r="BQ526" s="82"/>
      <c r="BR526" s="82"/>
      <c r="BS526" s="82"/>
      <c r="BT526" s="82"/>
      <c r="BU526" s="82"/>
      <c r="BV526" s="82"/>
      <c r="BW526" s="82"/>
      <c r="BX526" s="82"/>
      <c r="BY526" s="82"/>
      <c r="BZ526" s="82"/>
      <c r="CA526" s="82"/>
      <c r="CB526" s="82"/>
      <c r="CC526" s="82"/>
      <c r="CD526" s="82"/>
      <c r="CE526" s="82"/>
      <c r="CF526" s="82"/>
      <c r="CG526" s="82"/>
      <c r="CH526" s="82"/>
      <c r="CI526" s="82"/>
      <c r="CJ526" s="82"/>
      <c r="CK526" s="82"/>
      <c r="CL526" s="82"/>
      <c r="CM526" s="82"/>
      <c r="CN526" s="82"/>
      <c r="CO526" s="82"/>
      <c r="CP526" s="82"/>
      <c r="CQ526" s="82"/>
    </row>
    <row r="527" spans="1:95" ht="14.5" outlineLevel="1" x14ac:dyDescent="0.35">
      <c r="A527" s="158"/>
      <c r="B527" s="79" t="s">
        <v>16671</v>
      </c>
      <c r="C527" s="158"/>
      <c r="D527" s="158"/>
      <c r="E527" s="158"/>
      <c r="F527" s="158"/>
      <c r="G527" s="158"/>
      <c r="H527" s="158"/>
      <c r="I527" s="158"/>
      <c r="J527" s="158"/>
      <c r="K527" s="158"/>
      <c r="L527" s="158"/>
      <c r="M527" s="158"/>
      <c r="N527" s="158"/>
      <c r="O527" s="158"/>
      <c r="P527" s="158"/>
      <c r="Q527" s="158"/>
      <c r="R527" s="158"/>
      <c r="S527" s="158"/>
      <c r="T527" s="158"/>
      <c r="U527" s="158"/>
      <c r="V527" s="158"/>
      <c r="W527" s="158"/>
      <c r="X527" s="158"/>
      <c r="Y527" s="158"/>
      <c r="Z527" s="158"/>
      <c r="AA527" s="158"/>
      <c r="AB527" s="158"/>
      <c r="AC527" s="158"/>
      <c r="AD527" s="158"/>
      <c r="AE527" s="158"/>
      <c r="AF527" s="158"/>
      <c r="AG527" s="158"/>
      <c r="AH527" s="158"/>
      <c r="AI527" s="158"/>
      <c r="AJ527" s="158"/>
      <c r="AK527" s="158"/>
      <c r="AL527" s="158"/>
      <c r="AM527" s="158"/>
      <c r="AN527" s="158"/>
      <c r="AO527" s="158"/>
      <c r="AP527" s="158"/>
      <c r="AQ527" s="158"/>
      <c r="AR527" s="158"/>
      <c r="AS527" s="158"/>
      <c r="AT527" s="158"/>
      <c r="AU527" s="158"/>
      <c r="AV527" s="158"/>
      <c r="AW527" s="158"/>
      <c r="AX527" s="158"/>
      <c r="AY527" s="158"/>
      <c r="AZ527" s="158"/>
      <c r="BA527" s="158"/>
      <c r="BB527" s="158"/>
      <c r="BC527" s="158"/>
      <c r="BD527" s="158"/>
      <c r="BE527" s="158"/>
      <c r="BF527" s="158"/>
      <c r="BG527" s="158"/>
      <c r="BH527" s="158"/>
      <c r="BI527" s="158"/>
      <c r="BJ527" s="158"/>
      <c r="BK527" s="158"/>
      <c r="BL527" s="158"/>
      <c r="BM527" s="158"/>
      <c r="BN527" s="158"/>
      <c r="BO527" s="158"/>
      <c r="BP527" s="158"/>
      <c r="BQ527" s="158"/>
      <c r="BR527" s="158"/>
      <c r="BS527" s="158"/>
      <c r="BT527" s="158"/>
      <c r="BU527" s="158"/>
      <c r="BV527" s="158"/>
      <c r="BW527" s="158"/>
      <c r="BX527" s="158"/>
      <c r="BY527" s="158"/>
      <c r="BZ527" s="158"/>
      <c r="CA527" s="158"/>
      <c r="CB527" s="158"/>
      <c r="CC527" s="158"/>
      <c r="CD527" s="158"/>
      <c r="CE527" s="158"/>
      <c r="CF527" s="158"/>
      <c r="CG527" s="158"/>
      <c r="CH527" s="158"/>
      <c r="CI527" s="158"/>
      <c r="CJ527" s="158"/>
      <c r="CK527" s="158"/>
      <c r="CL527" s="158"/>
      <c r="CM527" s="158"/>
      <c r="CN527" s="158"/>
      <c r="CO527" s="158"/>
      <c r="CP527" s="158"/>
      <c r="CQ527" s="158"/>
    </row>
    <row r="528" spans="1:95" ht="14.5" outlineLevel="1" x14ac:dyDescent="0.35">
      <c r="A528" s="158"/>
      <c r="B528" s="158" t="s">
        <v>16672</v>
      </c>
      <c r="C528" s="158"/>
      <c r="D528" s="185">
        <f>SUM(No2_concentrations_discounted_low)</f>
        <v>0</v>
      </c>
      <c r="E528" s="117" t="s">
        <v>16778</v>
      </c>
      <c r="F528" s="185"/>
      <c r="G528" s="185"/>
      <c r="H528" s="158"/>
      <c r="I528" s="158"/>
      <c r="J528" s="158"/>
      <c r="K528" s="158"/>
      <c r="L528" s="158"/>
      <c r="M528" s="158"/>
      <c r="N528" s="158"/>
      <c r="O528" s="158"/>
      <c r="P528" s="158"/>
      <c r="Q528" s="158"/>
      <c r="R528" s="158"/>
      <c r="S528" s="158"/>
      <c r="T528" s="158"/>
      <c r="U528" s="158"/>
      <c r="V528" s="158"/>
      <c r="W528" s="158"/>
      <c r="X528" s="158"/>
      <c r="Y528" s="158"/>
      <c r="Z528" s="158"/>
      <c r="AA528" s="158"/>
      <c r="AB528" s="158"/>
      <c r="AC528" s="158"/>
      <c r="AD528" s="158"/>
      <c r="AE528" s="158"/>
      <c r="AF528" s="158"/>
      <c r="AG528" s="158"/>
      <c r="AH528" s="158"/>
      <c r="AI528" s="158"/>
      <c r="AJ528" s="158"/>
      <c r="AK528" s="158"/>
      <c r="AL528" s="158"/>
      <c r="AM528" s="158"/>
      <c r="AN528" s="158"/>
      <c r="AO528" s="158"/>
      <c r="AP528" s="158"/>
      <c r="AQ528" s="158"/>
      <c r="AR528" s="158"/>
      <c r="AS528" s="158"/>
      <c r="AT528" s="158"/>
      <c r="AU528" s="158"/>
      <c r="AV528" s="158"/>
      <c r="AW528" s="158"/>
      <c r="AX528" s="158"/>
      <c r="AY528" s="158"/>
      <c r="AZ528" s="158"/>
      <c r="BA528" s="158"/>
      <c r="BB528" s="158"/>
      <c r="BC528" s="158"/>
      <c r="BD528" s="158"/>
      <c r="BE528" s="158"/>
      <c r="BF528" s="158"/>
      <c r="BG528" s="158"/>
      <c r="BH528" s="158"/>
      <c r="BI528" s="158"/>
      <c r="BJ528" s="158"/>
      <c r="BK528" s="158"/>
      <c r="BL528" s="158"/>
      <c r="BM528" s="158"/>
      <c r="BN528" s="158"/>
      <c r="BO528" s="158"/>
      <c r="BP528" s="158"/>
      <c r="BQ528" s="158"/>
      <c r="BR528" s="158"/>
      <c r="BS528" s="158"/>
      <c r="BT528" s="158"/>
      <c r="BU528" s="158"/>
      <c r="BV528" s="158"/>
      <c r="BW528" s="158"/>
      <c r="BX528" s="158"/>
      <c r="BY528" s="158"/>
      <c r="BZ528" s="158"/>
      <c r="CA528" s="158"/>
      <c r="CB528" s="158"/>
      <c r="CC528" s="158"/>
      <c r="CD528" s="158"/>
      <c r="CE528" s="158"/>
      <c r="CF528" s="158"/>
      <c r="CG528" s="158"/>
      <c r="CH528" s="158"/>
      <c r="CI528" s="158"/>
      <c r="CJ528" s="158"/>
      <c r="CK528" s="158"/>
      <c r="CL528" s="158"/>
      <c r="CM528" s="158"/>
      <c r="CN528" s="158"/>
      <c r="CO528" s="158"/>
      <c r="CP528" s="158"/>
      <c r="CQ528" s="158"/>
    </row>
    <row r="529" spans="1:95" ht="14.5" outlineLevel="1" x14ac:dyDescent="0.35">
      <c r="A529" s="158"/>
      <c r="B529" s="158" t="s">
        <v>16674</v>
      </c>
      <c r="C529" s="158"/>
      <c r="D529" s="185">
        <f>SUM(No2_concentrations_discounted_central)</f>
        <v>0</v>
      </c>
      <c r="E529" s="117" t="s">
        <v>16779</v>
      </c>
      <c r="F529" s="185"/>
      <c r="G529" s="185"/>
      <c r="H529" s="158"/>
      <c r="I529" s="158"/>
      <c r="J529" s="158"/>
      <c r="K529" s="158"/>
      <c r="L529" s="158"/>
      <c r="M529" s="158"/>
      <c r="N529" s="158"/>
      <c r="O529" s="158"/>
      <c r="P529" s="158"/>
      <c r="Q529" s="158"/>
      <c r="R529" s="158"/>
      <c r="S529" s="158"/>
      <c r="T529" s="158"/>
      <c r="U529" s="158"/>
      <c r="V529" s="158"/>
      <c r="W529" s="158"/>
      <c r="X529" s="158"/>
      <c r="Y529" s="158"/>
      <c r="Z529" s="158"/>
      <c r="AA529" s="158"/>
      <c r="AB529" s="158"/>
      <c r="AC529" s="158"/>
      <c r="AD529" s="158"/>
      <c r="AE529" s="158"/>
      <c r="AF529" s="158"/>
      <c r="AG529" s="158"/>
      <c r="AH529" s="158"/>
      <c r="AI529" s="158"/>
      <c r="AJ529" s="158"/>
      <c r="AK529" s="158"/>
      <c r="AL529" s="158"/>
      <c r="AM529" s="158"/>
      <c r="AN529" s="158"/>
      <c r="AO529" s="158"/>
      <c r="AP529" s="158"/>
      <c r="AQ529" s="158"/>
      <c r="AR529" s="158"/>
      <c r="AS529" s="158"/>
      <c r="AT529" s="158"/>
      <c r="AU529" s="158"/>
      <c r="AV529" s="158"/>
      <c r="AW529" s="158"/>
      <c r="AX529" s="158"/>
      <c r="AY529" s="158"/>
      <c r="AZ529" s="158"/>
      <c r="BA529" s="158"/>
      <c r="BB529" s="158"/>
      <c r="BC529" s="158"/>
      <c r="BD529" s="158"/>
      <c r="BE529" s="158"/>
      <c r="BF529" s="158"/>
      <c r="BG529" s="158"/>
      <c r="BH529" s="158"/>
      <c r="BI529" s="158"/>
      <c r="BJ529" s="158"/>
      <c r="BK529" s="158"/>
      <c r="BL529" s="158"/>
      <c r="BM529" s="158"/>
      <c r="BN529" s="158"/>
      <c r="BO529" s="158"/>
      <c r="BP529" s="158"/>
      <c r="BQ529" s="158"/>
      <c r="BR529" s="158"/>
      <c r="BS529" s="158"/>
      <c r="BT529" s="158"/>
      <c r="BU529" s="158"/>
      <c r="BV529" s="158"/>
      <c r="BW529" s="158"/>
      <c r="BX529" s="158"/>
      <c r="BY529" s="158"/>
      <c r="BZ529" s="158"/>
      <c r="CA529" s="158"/>
      <c r="CB529" s="158"/>
      <c r="CC529" s="158"/>
      <c r="CD529" s="158"/>
      <c r="CE529" s="158"/>
      <c r="CF529" s="158"/>
      <c r="CG529" s="158"/>
      <c r="CH529" s="158"/>
      <c r="CI529" s="158"/>
      <c r="CJ529" s="158"/>
      <c r="CK529" s="158"/>
      <c r="CL529" s="158"/>
      <c r="CM529" s="158"/>
      <c r="CN529" s="158"/>
      <c r="CO529" s="158"/>
      <c r="CP529" s="158"/>
      <c r="CQ529" s="158"/>
    </row>
    <row r="530" spans="1:95" ht="14.5" outlineLevel="1" x14ac:dyDescent="0.35">
      <c r="A530" s="158"/>
      <c r="B530" s="158" t="s">
        <v>16676</v>
      </c>
      <c r="C530" s="158"/>
      <c r="D530" s="185">
        <f>SUM(No2_concentrations_discounted_high)</f>
        <v>0</v>
      </c>
      <c r="E530" s="117" t="s">
        <v>16780</v>
      </c>
      <c r="F530" s="185"/>
      <c r="G530" s="185"/>
      <c r="H530" s="158"/>
      <c r="I530" s="158"/>
      <c r="J530" s="158"/>
      <c r="K530" s="158"/>
      <c r="L530" s="158"/>
      <c r="M530" s="158"/>
      <c r="N530" s="158"/>
      <c r="O530" s="158"/>
      <c r="P530" s="158"/>
      <c r="Q530" s="158"/>
      <c r="R530" s="158"/>
      <c r="S530" s="158"/>
      <c r="T530" s="158"/>
      <c r="U530" s="158"/>
      <c r="V530" s="158"/>
      <c r="W530" s="158"/>
      <c r="X530" s="158"/>
      <c r="Y530" s="158"/>
      <c r="Z530" s="158"/>
      <c r="AA530" s="158"/>
      <c r="AB530" s="158"/>
      <c r="AC530" s="158"/>
      <c r="AD530" s="158"/>
      <c r="AE530" s="158"/>
      <c r="AF530" s="158"/>
      <c r="AG530" s="158"/>
      <c r="AH530" s="158"/>
      <c r="AI530" s="158"/>
      <c r="AJ530" s="158"/>
      <c r="AK530" s="158"/>
      <c r="AL530" s="158"/>
      <c r="AM530" s="158"/>
      <c r="AN530" s="158"/>
      <c r="AO530" s="158"/>
      <c r="AP530" s="158"/>
      <c r="AQ530" s="158"/>
      <c r="AR530" s="158"/>
      <c r="AS530" s="158"/>
      <c r="AT530" s="158"/>
      <c r="AU530" s="158"/>
      <c r="AV530" s="158"/>
      <c r="AW530" s="158"/>
      <c r="AX530" s="158"/>
      <c r="AY530" s="158"/>
      <c r="AZ530" s="158"/>
      <c r="BA530" s="158"/>
      <c r="BB530" s="158"/>
      <c r="BC530" s="158"/>
      <c r="BD530" s="158"/>
      <c r="BE530" s="158"/>
      <c r="BF530" s="158"/>
      <c r="BG530" s="158"/>
      <c r="BH530" s="158"/>
      <c r="BI530" s="158"/>
      <c r="BJ530" s="158"/>
      <c r="BK530" s="158"/>
      <c r="BL530" s="158"/>
      <c r="BM530" s="158"/>
      <c r="BN530" s="158"/>
      <c r="BO530" s="158"/>
      <c r="BP530" s="158"/>
      <c r="BQ530" s="158"/>
      <c r="BR530" s="158"/>
      <c r="BS530" s="158"/>
      <c r="BT530" s="158"/>
      <c r="BU530" s="158"/>
      <c r="BV530" s="158"/>
      <c r="BW530" s="158"/>
      <c r="BX530" s="158"/>
      <c r="BY530" s="158"/>
      <c r="BZ530" s="158"/>
      <c r="CA530" s="158"/>
      <c r="CB530" s="158"/>
      <c r="CC530" s="158"/>
      <c r="CD530" s="158"/>
      <c r="CE530" s="158"/>
      <c r="CF530" s="158"/>
      <c r="CG530" s="158"/>
      <c r="CH530" s="158"/>
      <c r="CI530" s="158"/>
      <c r="CJ530" s="158"/>
      <c r="CK530" s="158"/>
      <c r="CL530" s="158"/>
      <c r="CM530" s="158"/>
      <c r="CN530" s="158"/>
      <c r="CO530" s="158"/>
      <c r="CP530" s="158"/>
      <c r="CQ530" s="158"/>
    </row>
    <row r="531" spans="1:95" ht="14" outlineLevel="1" x14ac:dyDescent="0.3">
      <c r="A531" s="158"/>
      <c r="B531" s="158"/>
      <c r="C531" s="158"/>
      <c r="D531" s="158"/>
      <c r="E531" s="158"/>
      <c r="F531" s="158"/>
      <c r="G531" s="158"/>
      <c r="H531" s="158"/>
      <c r="I531" s="158"/>
      <c r="J531" s="158"/>
      <c r="K531" s="158"/>
      <c r="L531" s="158"/>
      <c r="M531" s="158"/>
      <c r="N531" s="158"/>
      <c r="O531" s="158"/>
      <c r="P531" s="158"/>
      <c r="Q531" s="158"/>
      <c r="R531" s="158"/>
      <c r="S531" s="158"/>
      <c r="T531" s="158"/>
      <c r="U531" s="158"/>
      <c r="V531" s="158"/>
      <c r="W531" s="158"/>
      <c r="X531" s="158"/>
      <c r="Y531" s="158"/>
      <c r="Z531" s="158"/>
      <c r="AA531" s="158"/>
      <c r="AB531" s="158"/>
      <c r="AC531" s="158"/>
      <c r="AD531" s="158"/>
      <c r="AE531" s="158"/>
      <c r="AF531" s="158"/>
      <c r="AG531" s="158"/>
      <c r="AH531" s="158"/>
      <c r="AI531" s="158"/>
      <c r="AJ531" s="158"/>
      <c r="AK531" s="158"/>
      <c r="AL531" s="158"/>
      <c r="AM531" s="158"/>
      <c r="AN531" s="158"/>
      <c r="AO531" s="158"/>
      <c r="AP531" s="158"/>
      <c r="AQ531" s="158"/>
      <c r="AR531" s="158"/>
      <c r="AS531" s="158"/>
      <c r="AT531" s="158"/>
      <c r="AU531" s="158"/>
      <c r="AV531" s="158"/>
      <c r="AW531" s="158"/>
      <c r="AX531" s="158"/>
      <c r="AY531" s="158"/>
      <c r="AZ531" s="158"/>
      <c r="BA531" s="158"/>
      <c r="BB531" s="158"/>
      <c r="BC531" s="158"/>
      <c r="BD531" s="158"/>
      <c r="BE531" s="158"/>
      <c r="BF531" s="158"/>
      <c r="BG531" s="158"/>
      <c r="BH531" s="158"/>
      <c r="BI531" s="158"/>
      <c r="BJ531" s="158"/>
      <c r="BK531" s="158"/>
      <c r="BL531" s="158"/>
      <c r="BM531" s="158"/>
      <c r="BN531" s="158"/>
      <c r="BO531" s="158"/>
      <c r="BP531" s="158"/>
      <c r="BQ531" s="158"/>
      <c r="BR531" s="158"/>
      <c r="BS531" s="158"/>
      <c r="BT531" s="158"/>
      <c r="BU531" s="158"/>
      <c r="BV531" s="158"/>
      <c r="BW531" s="158"/>
      <c r="BX531" s="158"/>
      <c r="BY531" s="158"/>
      <c r="BZ531" s="158"/>
      <c r="CA531" s="158"/>
      <c r="CB531" s="158"/>
      <c r="CC531" s="158"/>
      <c r="CD531" s="158"/>
      <c r="CE531" s="158"/>
      <c r="CF531" s="158"/>
      <c r="CG531" s="158"/>
      <c r="CH531" s="158"/>
      <c r="CI531" s="158"/>
      <c r="CJ531" s="158"/>
      <c r="CK531" s="158"/>
      <c r="CL531" s="158"/>
      <c r="CM531" s="158"/>
      <c r="CN531" s="158"/>
      <c r="CO531" s="158"/>
      <c r="CP531" s="158"/>
      <c r="CQ531" s="158"/>
    </row>
    <row r="532" spans="1:95" ht="15" customHeight="1" outlineLevel="1" x14ac:dyDescent="0.3">
      <c r="A532" s="158"/>
      <c r="B532" s="158" t="s">
        <v>16742</v>
      </c>
      <c r="C532" s="158"/>
      <c r="D532" s="158"/>
      <c r="E532" s="158"/>
      <c r="F532" s="158"/>
      <c r="G532" s="158"/>
      <c r="H532" s="158"/>
      <c r="I532" s="158"/>
      <c r="J532" s="158"/>
      <c r="K532" s="158"/>
      <c r="L532" s="158"/>
      <c r="M532" s="158"/>
      <c r="N532" s="158"/>
      <c r="O532" s="158"/>
      <c r="P532" s="158"/>
      <c r="Q532" s="158"/>
      <c r="R532" s="158"/>
      <c r="S532" s="158"/>
      <c r="T532" s="158"/>
      <c r="U532" s="158"/>
      <c r="V532" s="158"/>
      <c r="W532" s="158"/>
      <c r="X532" s="158"/>
      <c r="Y532" s="158"/>
      <c r="Z532" s="158"/>
      <c r="AA532" s="158"/>
      <c r="AB532" s="158"/>
      <c r="AC532" s="158"/>
      <c r="AD532" s="158"/>
      <c r="AE532" s="158"/>
      <c r="AF532" s="158"/>
      <c r="AG532" s="158"/>
      <c r="AH532" s="158"/>
      <c r="AI532" s="158"/>
      <c r="AJ532" s="158"/>
      <c r="AK532" s="158"/>
      <c r="AL532" s="158"/>
      <c r="AM532" s="158"/>
      <c r="AN532" s="158"/>
      <c r="AO532" s="158"/>
      <c r="AP532" s="158"/>
      <c r="AQ532" s="158"/>
      <c r="AR532" s="158"/>
      <c r="AS532" s="158"/>
      <c r="AT532" s="158"/>
      <c r="AU532" s="158"/>
      <c r="AV532" s="158"/>
      <c r="AW532" s="158"/>
      <c r="AX532" s="158"/>
      <c r="AY532" s="158"/>
      <c r="AZ532" s="158"/>
      <c r="BA532" s="158"/>
      <c r="BB532" s="158"/>
      <c r="BC532" s="158"/>
      <c r="BD532" s="158"/>
      <c r="BE532" s="158"/>
      <c r="BF532" s="158"/>
      <c r="BG532" s="158"/>
      <c r="BH532" s="158"/>
      <c r="BI532" s="158"/>
      <c r="BJ532" s="158"/>
      <c r="BK532" s="158"/>
      <c r="BL532" s="158"/>
      <c r="BM532" s="158"/>
      <c r="BN532" s="158"/>
      <c r="BO532" s="158"/>
      <c r="BP532" s="158"/>
      <c r="BQ532" s="158"/>
      <c r="BR532" s="158"/>
      <c r="BS532" s="158"/>
      <c r="BT532" s="158"/>
      <c r="BU532" s="158"/>
      <c r="BV532" s="158"/>
      <c r="BW532" s="158"/>
      <c r="BX532" s="158"/>
      <c r="BY532" s="158"/>
      <c r="BZ532" s="158"/>
      <c r="CA532" s="158"/>
      <c r="CB532" s="158"/>
      <c r="CC532" s="158"/>
      <c r="CD532" s="158"/>
      <c r="CE532" s="158"/>
      <c r="CF532" s="158"/>
      <c r="CG532" s="158"/>
      <c r="CH532" s="158"/>
      <c r="CI532" s="158"/>
      <c r="CJ532" s="158"/>
      <c r="CK532" s="158"/>
      <c r="CL532" s="158"/>
      <c r="CM532" s="158"/>
      <c r="CN532" s="158"/>
      <c r="CO532" s="158"/>
      <c r="CP532" s="158"/>
      <c r="CQ532" s="158"/>
    </row>
    <row r="533" spans="1:95" ht="15" customHeight="1" outlineLevel="1" x14ac:dyDescent="0.3">
      <c r="A533" s="158"/>
      <c r="B533" s="148" t="s">
        <v>16743</v>
      </c>
      <c r="C533" s="158"/>
      <c r="D533" s="158"/>
      <c r="E533" s="158"/>
      <c r="F533" s="158"/>
      <c r="G533" s="158"/>
      <c r="H533" s="158"/>
      <c r="I533" s="158"/>
      <c r="J533" s="158"/>
      <c r="K533" s="158"/>
      <c r="L533" s="158"/>
      <c r="M533" s="158"/>
      <c r="N533" s="158"/>
      <c r="O533" s="158"/>
      <c r="P533" s="158"/>
      <c r="Q533" s="158"/>
      <c r="R533" s="158"/>
      <c r="S533" s="158"/>
      <c r="T533" s="158"/>
      <c r="U533" s="158"/>
      <c r="V533" s="158"/>
      <c r="W533" s="158"/>
      <c r="X533" s="158"/>
      <c r="Y533" s="158"/>
      <c r="Z533" s="158"/>
      <c r="AA533" s="158"/>
      <c r="AB533" s="158"/>
      <c r="AC533" s="158"/>
      <c r="AD533" s="158"/>
      <c r="AE533" s="158"/>
      <c r="AF533" s="158"/>
      <c r="AG533" s="158"/>
      <c r="AH533" s="158"/>
      <c r="AI533" s="158"/>
      <c r="AJ533" s="158"/>
      <c r="AK533" s="158"/>
      <c r="AL533" s="158"/>
      <c r="AM533" s="158"/>
      <c r="AN533" s="158"/>
      <c r="AO533" s="158"/>
      <c r="AP533" s="158"/>
      <c r="AQ533" s="158"/>
      <c r="AR533" s="158"/>
      <c r="AS533" s="158"/>
      <c r="AT533" s="158"/>
      <c r="AU533" s="158"/>
      <c r="AV533" s="158"/>
      <c r="AW533" s="158"/>
      <c r="AX533" s="158"/>
      <c r="AY533" s="158"/>
      <c r="AZ533" s="158"/>
      <c r="BA533" s="158"/>
      <c r="BB533" s="158"/>
      <c r="BC533" s="158"/>
      <c r="BD533" s="158"/>
      <c r="BE533" s="158"/>
      <c r="BF533" s="158"/>
      <c r="BG533" s="158"/>
      <c r="BH533" s="158"/>
      <c r="BI533" s="158"/>
      <c r="BJ533" s="158"/>
      <c r="BK533" s="158"/>
      <c r="BL533" s="158"/>
      <c r="BM533" s="158"/>
      <c r="BN533" s="158"/>
      <c r="BO533" s="158"/>
      <c r="BP533" s="158"/>
      <c r="BQ533" s="158"/>
      <c r="BR533" s="158"/>
      <c r="BS533" s="158"/>
      <c r="BT533" s="158"/>
      <c r="BU533" s="158"/>
      <c r="BV533" s="158"/>
      <c r="BW533" s="158"/>
      <c r="BX533" s="158"/>
      <c r="BY533" s="158"/>
      <c r="BZ533" s="158"/>
      <c r="CA533" s="158"/>
      <c r="CB533" s="158"/>
      <c r="CC533" s="158"/>
      <c r="CD533" s="158"/>
      <c r="CE533" s="158"/>
      <c r="CF533" s="158"/>
      <c r="CG533" s="158"/>
      <c r="CH533" s="158"/>
      <c r="CI533" s="158"/>
      <c r="CJ533" s="158"/>
      <c r="CK533" s="158"/>
      <c r="CL533" s="158"/>
      <c r="CM533" s="158"/>
      <c r="CN533" s="158"/>
      <c r="CO533" s="158"/>
      <c r="CP533" s="158"/>
      <c r="CQ533" s="158"/>
    </row>
    <row r="534" spans="1:95" ht="15" customHeight="1" outlineLevel="1" x14ac:dyDescent="0.35">
      <c r="A534" s="158"/>
      <c r="B534" s="158" t="s">
        <v>16672</v>
      </c>
      <c r="C534" s="158"/>
      <c r="D534" s="158">
        <f>SUM(NO2_concentration_pc_discounted_low)</f>
        <v>0</v>
      </c>
      <c r="E534" s="79" t="s">
        <v>16781</v>
      </c>
      <c r="F534" s="158"/>
      <c r="G534" s="158"/>
      <c r="H534" s="158"/>
      <c r="I534" s="158"/>
      <c r="J534" s="158"/>
      <c r="K534" s="158"/>
      <c r="L534" s="158"/>
      <c r="M534" s="158"/>
      <c r="N534" s="158"/>
      <c r="O534" s="158"/>
      <c r="P534" s="158"/>
      <c r="Q534" s="158"/>
      <c r="R534" s="158"/>
      <c r="S534" s="158"/>
      <c r="T534" s="158"/>
      <c r="U534" s="158"/>
      <c r="V534" s="158"/>
      <c r="W534" s="158"/>
      <c r="X534" s="158"/>
      <c r="Y534" s="158"/>
      <c r="Z534" s="158"/>
      <c r="AA534" s="158"/>
      <c r="AB534" s="158"/>
      <c r="AC534" s="158"/>
      <c r="AD534" s="158"/>
      <c r="AE534" s="158"/>
      <c r="AF534" s="158"/>
      <c r="AG534" s="158"/>
      <c r="AH534" s="158"/>
      <c r="AI534" s="158"/>
      <c r="AJ534" s="158"/>
      <c r="AK534" s="158"/>
      <c r="AL534" s="158"/>
      <c r="AM534" s="158"/>
      <c r="AN534" s="158"/>
      <c r="AO534" s="158"/>
      <c r="AP534" s="158"/>
      <c r="AQ534" s="158"/>
      <c r="AR534" s="158"/>
      <c r="AS534" s="158"/>
      <c r="AT534" s="158"/>
      <c r="AU534" s="158"/>
      <c r="AV534" s="158"/>
      <c r="AW534" s="158"/>
      <c r="AX534" s="158"/>
      <c r="AY534" s="158"/>
      <c r="AZ534" s="158"/>
      <c r="BA534" s="158"/>
      <c r="BB534" s="158"/>
      <c r="BC534" s="158"/>
      <c r="BD534" s="158"/>
      <c r="BE534" s="158"/>
      <c r="BF534" s="158"/>
      <c r="BG534" s="158"/>
      <c r="BH534" s="158"/>
      <c r="BI534" s="158"/>
      <c r="BJ534" s="158"/>
      <c r="BK534" s="158"/>
      <c r="BL534" s="158"/>
      <c r="BM534" s="158"/>
      <c r="BN534" s="158"/>
      <c r="BO534" s="158"/>
      <c r="BP534" s="158"/>
      <c r="BQ534" s="158"/>
      <c r="BR534" s="158"/>
      <c r="BS534" s="158"/>
      <c r="BT534" s="158"/>
      <c r="BU534" s="158"/>
      <c r="BV534" s="158"/>
      <c r="BW534" s="158"/>
      <c r="BX534" s="158"/>
      <c r="BY534" s="158"/>
      <c r="BZ534" s="158"/>
      <c r="CA534" s="158"/>
      <c r="CB534" s="158"/>
      <c r="CC534" s="158"/>
      <c r="CD534" s="158"/>
      <c r="CE534" s="158"/>
      <c r="CF534" s="158"/>
      <c r="CG534" s="158"/>
      <c r="CH534" s="158"/>
      <c r="CI534" s="158"/>
      <c r="CJ534" s="158"/>
      <c r="CK534" s="158"/>
      <c r="CL534" s="158"/>
      <c r="CM534" s="158"/>
      <c r="CN534" s="158"/>
      <c r="CO534" s="158"/>
      <c r="CP534" s="158"/>
      <c r="CQ534" s="158"/>
    </row>
    <row r="535" spans="1:95" ht="15" customHeight="1" outlineLevel="1" x14ac:dyDescent="0.35">
      <c r="A535" s="158"/>
      <c r="B535" s="158" t="s">
        <v>16674</v>
      </c>
      <c r="C535" s="158"/>
      <c r="D535" s="158">
        <f>SUM(NO2_concentration_pc_discounted_central)</f>
        <v>0</v>
      </c>
      <c r="E535" s="79" t="s">
        <v>16782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8"/>
      <c r="AY535" s="158"/>
      <c r="AZ535" s="158"/>
      <c r="BA535" s="158"/>
      <c r="BB535" s="158"/>
      <c r="BC535" s="158"/>
      <c r="BD535" s="158"/>
      <c r="BE535" s="158"/>
      <c r="BF535" s="158"/>
      <c r="BG535" s="158"/>
      <c r="BH535" s="158"/>
      <c r="BI535" s="158"/>
      <c r="BJ535" s="158"/>
      <c r="BK535" s="158"/>
      <c r="BL535" s="158"/>
      <c r="BM535" s="158"/>
      <c r="BN535" s="158"/>
      <c r="BO535" s="158"/>
      <c r="BP535" s="158"/>
      <c r="BQ535" s="158"/>
      <c r="BR535" s="158"/>
      <c r="BS535" s="158"/>
      <c r="BT535" s="158"/>
      <c r="BU535" s="158"/>
      <c r="BV535" s="158"/>
      <c r="BW535" s="158"/>
      <c r="BX535" s="158"/>
      <c r="BY535" s="158"/>
      <c r="BZ535" s="158"/>
      <c r="CA535" s="158"/>
      <c r="CB535" s="158"/>
      <c r="CC535" s="158"/>
      <c r="CD535" s="158"/>
      <c r="CE535" s="158"/>
      <c r="CF535" s="158"/>
      <c r="CG535" s="158"/>
      <c r="CH535" s="158"/>
      <c r="CI535" s="158"/>
      <c r="CJ535" s="158"/>
      <c r="CK535" s="158"/>
      <c r="CL535" s="158"/>
      <c r="CM535" s="158"/>
      <c r="CN535" s="158"/>
      <c r="CO535" s="158"/>
      <c r="CP535" s="158"/>
      <c r="CQ535" s="158"/>
    </row>
    <row r="536" spans="1:95" ht="15" customHeight="1" outlineLevel="1" x14ac:dyDescent="0.35">
      <c r="A536" s="158"/>
      <c r="B536" s="158" t="s">
        <v>16676</v>
      </c>
      <c r="C536" s="158"/>
      <c r="D536" s="158">
        <f>SUM(NO2_concentration_pc_discounted_high)</f>
        <v>0</v>
      </c>
      <c r="E536" s="79" t="s">
        <v>16783</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8"/>
      <c r="AY536" s="158"/>
      <c r="AZ536" s="158"/>
      <c r="BA536" s="158"/>
      <c r="BB536" s="158"/>
      <c r="BC536" s="158"/>
      <c r="BD536" s="158"/>
      <c r="BE536" s="158"/>
      <c r="BF536" s="158"/>
      <c r="BG536" s="158"/>
      <c r="BH536" s="158"/>
      <c r="BI536" s="158"/>
      <c r="BJ536" s="158"/>
      <c r="BK536" s="158"/>
      <c r="BL536" s="158"/>
      <c r="BM536" s="158"/>
      <c r="BN536" s="158"/>
      <c r="BO536" s="158"/>
      <c r="BP536" s="158"/>
      <c r="BQ536" s="158"/>
      <c r="BR536" s="158"/>
      <c r="BS536" s="158"/>
      <c r="BT536" s="158"/>
      <c r="BU536" s="158"/>
      <c r="BV536" s="158"/>
      <c r="BW536" s="158"/>
      <c r="BX536" s="158"/>
      <c r="BY536" s="158"/>
      <c r="BZ536" s="158"/>
      <c r="CA536" s="158"/>
      <c r="CB536" s="158"/>
      <c r="CC536" s="158"/>
      <c r="CD536" s="158"/>
      <c r="CE536" s="158"/>
      <c r="CF536" s="158"/>
      <c r="CG536" s="158"/>
      <c r="CH536" s="158"/>
      <c r="CI536" s="158"/>
      <c r="CJ536" s="158"/>
      <c r="CK536" s="158"/>
      <c r="CL536" s="158"/>
      <c r="CM536" s="158"/>
      <c r="CN536" s="158"/>
      <c r="CO536" s="158"/>
      <c r="CP536" s="158"/>
      <c r="CQ536" s="158"/>
    </row>
    <row r="537" spans="1:95" ht="15" customHeight="1" outlineLevel="1" x14ac:dyDescent="0.35">
      <c r="A537" s="158"/>
      <c r="B537" s="158"/>
      <c r="C537" s="158"/>
      <c r="D537" s="158"/>
      <c r="E537" s="79"/>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8"/>
      <c r="AY537" s="158"/>
      <c r="AZ537" s="158"/>
      <c r="BA537" s="158"/>
      <c r="BB537" s="158"/>
      <c r="BC537" s="158"/>
      <c r="BD537" s="158"/>
      <c r="BE537" s="158"/>
      <c r="BF537" s="158"/>
      <c r="BG537" s="158"/>
      <c r="BH537" s="158"/>
      <c r="BI537" s="158"/>
      <c r="BJ537" s="158"/>
      <c r="BK537" s="158"/>
      <c r="BL537" s="158"/>
      <c r="BM537" s="158"/>
      <c r="BN537" s="158"/>
      <c r="BO537" s="158"/>
      <c r="BP537" s="158"/>
      <c r="BQ537" s="158"/>
      <c r="BR537" s="158"/>
      <c r="BS537" s="158"/>
      <c r="BT537" s="158"/>
      <c r="BU537" s="158"/>
      <c r="BV537" s="158"/>
      <c r="BW537" s="158"/>
      <c r="BX537" s="158"/>
      <c r="BY537" s="158"/>
      <c r="BZ537" s="158"/>
      <c r="CA537" s="158"/>
      <c r="CB537" s="158"/>
      <c r="CC537" s="158"/>
      <c r="CD537" s="158"/>
      <c r="CE537" s="158"/>
      <c r="CF537" s="158"/>
      <c r="CG537" s="158"/>
      <c r="CH537" s="158"/>
      <c r="CI537" s="158"/>
      <c r="CJ537" s="158"/>
      <c r="CK537" s="158"/>
      <c r="CL537" s="158"/>
      <c r="CM537" s="158"/>
      <c r="CN537" s="158"/>
      <c r="CO537" s="158"/>
      <c r="CP537" s="158"/>
      <c r="CQ537" s="158"/>
    </row>
    <row r="538" spans="1:95" ht="15" customHeight="1" outlineLevel="1" x14ac:dyDescent="0.35">
      <c r="A538" s="158"/>
      <c r="B538" s="148" t="s">
        <v>16747</v>
      </c>
      <c r="C538" s="158"/>
      <c r="D538" s="158"/>
      <c r="E538" s="79"/>
      <c r="F538" s="158"/>
      <c r="G538" s="158"/>
      <c r="H538" s="158"/>
      <c r="I538" s="158"/>
      <c r="J538" s="158"/>
      <c r="K538" s="158"/>
      <c r="L538" s="158"/>
      <c r="M538" s="158"/>
      <c r="N538" s="158"/>
      <c r="O538" s="158"/>
      <c r="P538" s="158"/>
      <c r="Q538" s="158"/>
      <c r="R538" s="158"/>
      <c r="S538" s="158"/>
      <c r="T538" s="158"/>
      <c r="U538" s="158"/>
      <c r="V538" s="158"/>
      <c r="W538" s="158"/>
      <c r="X538" s="158"/>
      <c r="Y538" s="158"/>
      <c r="Z538" s="158"/>
      <c r="AA538" s="158"/>
      <c r="AB538" s="158"/>
      <c r="AC538" s="158"/>
      <c r="AD538" s="158"/>
      <c r="AE538" s="158"/>
      <c r="AF538" s="158"/>
      <c r="AG538" s="158"/>
      <c r="AH538" s="158"/>
      <c r="AI538" s="158"/>
      <c r="AJ538" s="158"/>
      <c r="AK538" s="158"/>
      <c r="AL538" s="158"/>
      <c r="AM538" s="158"/>
      <c r="AN538" s="158"/>
      <c r="AO538" s="158"/>
      <c r="AP538" s="158"/>
      <c r="AQ538" s="158"/>
      <c r="AR538" s="158"/>
      <c r="AS538" s="158"/>
      <c r="AT538" s="158"/>
      <c r="AU538" s="158"/>
      <c r="AV538" s="158"/>
      <c r="AW538" s="158"/>
      <c r="AX538" s="158"/>
      <c r="AY538" s="158"/>
      <c r="AZ538" s="158"/>
      <c r="BA538" s="158"/>
      <c r="BB538" s="158"/>
      <c r="BC538" s="158"/>
      <c r="BD538" s="158"/>
      <c r="BE538" s="158"/>
      <c r="BF538" s="158"/>
      <c r="BG538" s="158"/>
      <c r="BH538" s="158"/>
      <c r="BI538" s="158"/>
      <c r="BJ538" s="158"/>
      <c r="BK538" s="158"/>
      <c r="BL538" s="158"/>
      <c r="BM538" s="158"/>
      <c r="BN538" s="158"/>
      <c r="BO538" s="158"/>
      <c r="BP538" s="158"/>
      <c r="BQ538" s="158"/>
      <c r="BR538" s="158"/>
      <c r="BS538" s="158"/>
      <c r="BT538" s="158"/>
      <c r="BU538" s="158"/>
      <c r="BV538" s="158"/>
      <c r="BW538" s="158"/>
      <c r="BX538" s="158"/>
      <c r="BY538" s="158"/>
      <c r="BZ538" s="158"/>
      <c r="CA538" s="158"/>
      <c r="CB538" s="158"/>
      <c r="CC538" s="158"/>
      <c r="CD538" s="158"/>
      <c r="CE538" s="158"/>
      <c r="CF538" s="158"/>
      <c r="CG538" s="158"/>
      <c r="CH538" s="158"/>
      <c r="CI538" s="158"/>
      <c r="CJ538" s="158"/>
      <c r="CK538" s="158"/>
      <c r="CL538" s="158"/>
      <c r="CM538" s="158"/>
      <c r="CN538" s="158"/>
      <c r="CO538" s="158"/>
      <c r="CP538" s="158"/>
      <c r="CQ538" s="158"/>
    </row>
    <row r="539" spans="1:95" ht="15" customHeight="1" outlineLevel="1" x14ac:dyDescent="0.35">
      <c r="A539" s="158"/>
      <c r="B539" s="158" t="s">
        <v>16672</v>
      </c>
      <c r="C539" s="158"/>
      <c r="D539" s="158">
        <f>SUM(NO2_concentration_secondary_PM2.5_impacts_discounted_low)</f>
        <v>0</v>
      </c>
      <c r="E539" s="79" t="s">
        <v>16784</v>
      </c>
      <c r="F539" s="158"/>
      <c r="G539" s="158"/>
      <c r="H539" s="158"/>
      <c r="I539" s="158"/>
      <c r="J539" s="158"/>
      <c r="K539" s="158"/>
      <c r="L539" s="158"/>
      <c r="M539" s="158"/>
      <c r="N539" s="158"/>
      <c r="O539" s="158"/>
      <c r="P539" s="158"/>
      <c r="Q539" s="158"/>
      <c r="R539" s="158"/>
      <c r="S539" s="158"/>
      <c r="T539" s="158"/>
      <c r="U539" s="158"/>
      <c r="V539" s="158"/>
      <c r="W539" s="158"/>
      <c r="X539" s="158"/>
      <c r="Y539" s="158"/>
      <c r="Z539" s="158"/>
      <c r="AA539" s="158"/>
      <c r="AB539" s="158"/>
      <c r="AC539" s="158"/>
      <c r="AD539" s="158"/>
      <c r="AE539" s="158"/>
      <c r="AF539" s="158"/>
      <c r="AG539" s="158"/>
      <c r="AH539" s="158"/>
      <c r="AI539" s="158"/>
      <c r="AJ539" s="158"/>
      <c r="AK539" s="158"/>
      <c r="AL539" s="158"/>
      <c r="AM539" s="158"/>
      <c r="AN539" s="158"/>
      <c r="AO539" s="158"/>
      <c r="AP539" s="158"/>
      <c r="AQ539" s="158"/>
      <c r="AR539" s="158"/>
      <c r="AS539" s="158"/>
      <c r="AT539" s="158"/>
      <c r="AU539" s="158"/>
      <c r="AV539" s="158"/>
      <c r="AW539" s="158"/>
      <c r="AX539" s="158"/>
      <c r="AY539" s="158"/>
      <c r="AZ539" s="158"/>
      <c r="BA539" s="158"/>
      <c r="BB539" s="158"/>
      <c r="BC539" s="158"/>
      <c r="BD539" s="158"/>
      <c r="BE539" s="158"/>
      <c r="BF539" s="158"/>
      <c r="BG539" s="158"/>
      <c r="BH539" s="158"/>
      <c r="BI539" s="158"/>
      <c r="BJ539" s="158"/>
      <c r="BK539" s="158"/>
      <c r="BL539" s="158"/>
      <c r="BM539" s="158"/>
      <c r="BN539" s="158"/>
      <c r="BO539" s="158"/>
      <c r="BP539" s="158"/>
      <c r="BQ539" s="158"/>
      <c r="BR539" s="158"/>
      <c r="BS539" s="158"/>
      <c r="BT539" s="158"/>
      <c r="BU539" s="158"/>
      <c r="BV539" s="158"/>
      <c r="BW539" s="158"/>
      <c r="BX539" s="158"/>
      <c r="BY539" s="158"/>
      <c r="BZ539" s="158"/>
      <c r="CA539" s="158"/>
      <c r="CB539" s="158"/>
      <c r="CC539" s="158"/>
      <c r="CD539" s="158"/>
      <c r="CE539" s="158"/>
      <c r="CF539" s="158"/>
      <c r="CG539" s="158"/>
      <c r="CH539" s="158"/>
      <c r="CI539" s="158"/>
      <c r="CJ539" s="158"/>
      <c r="CK539" s="158"/>
      <c r="CL539" s="158"/>
      <c r="CM539" s="158"/>
      <c r="CN539" s="158"/>
      <c r="CO539" s="158"/>
      <c r="CP539" s="158"/>
      <c r="CQ539" s="158"/>
    </row>
    <row r="540" spans="1:95" ht="15" customHeight="1" outlineLevel="1" x14ac:dyDescent="0.35">
      <c r="A540" s="158"/>
      <c r="B540" s="158" t="s">
        <v>16674</v>
      </c>
      <c r="C540" s="158"/>
      <c r="D540" s="158">
        <f>SUM(NO2_concentration_secondary_PM2.5_impacts_discounted_central)</f>
        <v>0</v>
      </c>
      <c r="E540" s="79" t="s">
        <v>16785</v>
      </c>
      <c r="F540" s="158"/>
      <c r="G540" s="158"/>
      <c r="H540" s="158"/>
      <c r="I540" s="158"/>
      <c r="J540" s="158"/>
      <c r="K540" s="158"/>
      <c r="L540" s="158"/>
      <c r="M540" s="158"/>
      <c r="N540" s="158"/>
      <c r="O540" s="158"/>
      <c r="P540" s="158"/>
      <c r="Q540" s="158"/>
      <c r="R540" s="158"/>
      <c r="S540" s="158"/>
      <c r="T540" s="158"/>
      <c r="U540" s="158"/>
      <c r="V540" s="158"/>
      <c r="W540" s="158"/>
      <c r="X540" s="158"/>
      <c r="Y540" s="158"/>
      <c r="Z540" s="158"/>
      <c r="AA540" s="158"/>
      <c r="AB540" s="158"/>
      <c r="AC540" s="158"/>
      <c r="AD540" s="158"/>
      <c r="AE540" s="158"/>
      <c r="AF540" s="158"/>
      <c r="AG540" s="158"/>
      <c r="AH540" s="158"/>
      <c r="AI540" s="158"/>
      <c r="AJ540" s="158"/>
      <c r="AK540" s="158"/>
      <c r="AL540" s="158"/>
      <c r="AM540" s="158"/>
      <c r="AN540" s="158"/>
      <c r="AO540" s="158"/>
      <c r="AP540" s="158"/>
      <c r="AQ540" s="158"/>
      <c r="AR540" s="158"/>
      <c r="AS540" s="158"/>
      <c r="AT540" s="158"/>
      <c r="AU540" s="158"/>
      <c r="AV540" s="158"/>
      <c r="AW540" s="158"/>
      <c r="AX540" s="158"/>
      <c r="AY540" s="158"/>
      <c r="AZ540" s="158"/>
      <c r="BA540" s="158"/>
      <c r="BB540" s="158"/>
      <c r="BC540" s="158"/>
      <c r="BD540" s="158"/>
      <c r="BE540" s="158"/>
      <c r="BF540" s="158"/>
      <c r="BG540" s="158"/>
      <c r="BH540" s="158"/>
      <c r="BI540" s="158"/>
      <c r="BJ540" s="158"/>
      <c r="BK540" s="158"/>
      <c r="BL540" s="158"/>
      <c r="BM540" s="158"/>
      <c r="BN540" s="158"/>
      <c r="BO540" s="158"/>
      <c r="BP540" s="158"/>
      <c r="BQ540" s="158"/>
      <c r="BR540" s="158"/>
      <c r="BS540" s="158"/>
      <c r="BT540" s="158"/>
      <c r="BU540" s="158"/>
      <c r="BV540" s="158"/>
      <c r="BW540" s="158"/>
      <c r="BX540" s="158"/>
      <c r="BY540" s="158"/>
      <c r="BZ540" s="158"/>
      <c r="CA540" s="158"/>
      <c r="CB540" s="158"/>
      <c r="CC540" s="158"/>
      <c r="CD540" s="158"/>
      <c r="CE540" s="158"/>
      <c r="CF540" s="158"/>
      <c r="CG540" s="158"/>
      <c r="CH540" s="158"/>
      <c r="CI540" s="158"/>
      <c r="CJ540" s="158"/>
      <c r="CK540" s="158"/>
      <c r="CL540" s="158"/>
      <c r="CM540" s="158"/>
      <c r="CN540" s="158"/>
      <c r="CO540" s="158"/>
      <c r="CP540" s="158"/>
      <c r="CQ540" s="158"/>
    </row>
    <row r="541" spans="1:95" ht="15" customHeight="1" outlineLevel="1" x14ac:dyDescent="0.35">
      <c r="A541" s="158"/>
      <c r="B541" s="158" t="s">
        <v>16676</v>
      </c>
      <c r="C541" s="158"/>
      <c r="D541" s="158">
        <f>SUM(NO2_concentration_secondary_PM2.5_impacts_discounted_high)</f>
        <v>0</v>
      </c>
      <c r="E541" s="79" t="s">
        <v>16786</v>
      </c>
      <c r="F541" s="158"/>
      <c r="G541" s="158"/>
      <c r="H541" s="158"/>
      <c r="I541" s="158"/>
      <c r="J541" s="158"/>
      <c r="K541" s="158"/>
      <c r="L541" s="158"/>
      <c r="M541" s="158"/>
      <c r="N541" s="158"/>
      <c r="O541" s="158"/>
      <c r="P541" s="158"/>
      <c r="Q541" s="158"/>
      <c r="R541" s="158"/>
      <c r="S541" s="158"/>
      <c r="T541" s="158"/>
      <c r="U541" s="158"/>
      <c r="V541" s="158"/>
      <c r="W541" s="158"/>
      <c r="X541" s="158"/>
      <c r="Y541" s="158"/>
      <c r="Z541" s="158"/>
      <c r="AA541" s="158"/>
      <c r="AB541" s="158"/>
      <c r="AC541" s="158"/>
      <c r="AD541" s="158"/>
      <c r="AE541" s="158"/>
      <c r="AF541" s="158"/>
      <c r="AG541" s="158"/>
      <c r="AH541" s="158"/>
      <c r="AI541" s="158"/>
      <c r="AJ541" s="158"/>
      <c r="AK541" s="158"/>
      <c r="AL541" s="158"/>
      <c r="AM541" s="158"/>
      <c r="AN541" s="158"/>
      <c r="AO541" s="158"/>
      <c r="AP541" s="158"/>
      <c r="AQ541" s="158"/>
      <c r="AR541" s="158"/>
      <c r="AS541" s="158"/>
      <c r="AT541" s="158"/>
      <c r="AU541" s="158"/>
      <c r="AV541" s="158"/>
      <c r="AW541" s="158"/>
      <c r="AX541" s="158"/>
      <c r="AY541" s="158"/>
      <c r="AZ541" s="158"/>
      <c r="BA541" s="158"/>
      <c r="BB541" s="158"/>
      <c r="BC541" s="158"/>
      <c r="BD541" s="158"/>
      <c r="BE541" s="158"/>
      <c r="BF541" s="158"/>
      <c r="BG541" s="158"/>
      <c r="BH541" s="158"/>
      <c r="BI541" s="158"/>
      <c r="BJ541" s="158"/>
      <c r="BK541" s="158"/>
      <c r="BL541" s="158"/>
      <c r="BM541" s="158"/>
      <c r="BN541" s="158"/>
      <c r="BO541" s="158"/>
      <c r="BP541" s="158"/>
      <c r="BQ541" s="158"/>
      <c r="BR541" s="158"/>
      <c r="BS541" s="158"/>
      <c r="BT541" s="158"/>
      <c r="BU541" s="158"/>
      <c r="BV541" s="158"/>
      <c r="BW541" s="158"/>
      <c r="BX541" s="158"/>
      <c r="BY541" s="158"/>
      <c r="BZ541" s="158"/>
      <c r="CA541" s="158"/>
      <c r="CB541" s="158"/>
      <c r="CC541" s="158"/>
      <c r="CD541" s="158"/>
      <c r="CE541" s="158"/>
      <c r="CF541" s="158"/>
      <c r="CG541" s="158"/>
      <c r="CH541" s="158"/>
      <c r="CI541" s="158"/>
      <c r="CJ541" s="158"/>
      <c r="CK541" s="158"/>
      <c r="CL541" s="158"/>
      <c r="CM541" s="158"/>
      <c r="CN541" s="158"/>
      <c r="CO541" s="158"/>
      <c r="CP541" s="158"/>
      <c r="CQ541" s="158"/>
    </row>
    <row r="542" spans="1:95" ht="15" customHeight="1" outlineLevel="1" x14ac:dyDescent="0.35">
      <c r="A542" s="158"/>
      <c r="B542" s="158"/>
      <c r="C542" s="158"/>
      <c r="D542" s="158"/>
      <c r="E542" s="79"/>
      <c r="F542" s="158"/>
      <c r="G542" s="158"/>
      <c r="H542" s="158"/>
      <c r="I542" s="158"/>
      <c r="J542" s="158"/>
      <c r="K542" s="158"/>
      <c r="L542" s="158"/>
      <c r="M542" s="158"/>
      <c r="N542" s="158"/>
      <c r="O542" s="158"/>
      <c r="P542" s="158"/>
      <c r="Q542" s="158"/>
      <c r="R542" s="158"/>
      <c r="S542" s="158"/>
      <c r="T542" s="158"/>
      <c r="U542" s="158"/>
      <c r="V542" s="158"/>
      <c r="W542" s="158"/>
      <c r="X542" s="158"/>
      <c r="Y542" s="158"/>
      <c r="Z542" s="158"/>
      <c r="AA542" s="158"/>
      <c r="AB542" s="158"/>
      <c r="AC542" s="158"/>
      <c r="AD542" s="158"/>
      <c r="AE542" s="158"/>
      <c r="AF542" s="158"/>
      <c r="AG542" s="158"/>
      <c r="AH542" s="158"/>
      <c r="AI542" s="158"/>
      <c r="AJ542" s="158"/>
      <c r="AK542" s="158"/>
      <c r="AL542" s="158"/>
      <c r="AM542" s="158"/>
      <c r="AN542" s="158"/>
      <c r="AO542" s="158"/>
      <c r="AP542" s="158"/>
      <c r="AQ542" s="158"/>
      <c r="AR542" s="158"/>
      <c r="AS542" s="158"/>
      <c r="AT542" s="158"/>
      <c r="AU542" s="158"/>
      <c r="AV542" s="158"/>
      <c r="AW542" s="158"/>
      <c r="AX542" s="158"/>
      <c r="AY542" s="158"/>
      <c r="AZ542" s="158"/>
      <c r="BA542" s="158"/>
      <c r="BB542" s="158"/>
      <c r="BC542" s="158"/>
      <c r="BD542" s="158"/>
      <c r="BE542" s="158"/>
      <c r="BF542" s="158"/>
      <c r="BG542" s="158"/>
      <c r="BH542" s="158"/>
      <c r="BI542" s="158"/>
      <c r="BJ542" s="158"/>
      <c r="BK542" s="158"/>
      <c r="BL542" s="158"/>
      <c r="BM542" s="158"/>
      <c r="BN542" s="158"/>
      <c r="BO542" s="158"/>
      <c r="BP542" s="158"/>
      <c r="BQ542" s="158"/>
      <c r="BR542" s="158"/>
      <c r="BS542" s="158"/>
      <c r="BT542" s="158"/>
      <c r="BU542" s="158"/>
      <c r="BV542" s="158"/>
      <c r="BW542" s="158"/>
      <c r="BX542" s="158"/>
      <c r="BY542" s="158"/>
      <c r="BZ542" s="158"/>
      <c r="CA542" s="158"/>
      <c r="CB542" s="158"/>
      <c r="CC542" s="158"/>
      <c r="CD542" s="158"/>
      <c r="CE542" s="158"/>
      <c r="CF542" s="158"/>
      <c r="CG542" s="158"/>
      <c r="CH542" s="158"/>
      <c r="CI542" s="158"/>
      <c r="CJ542" s="158"/>
      <c r="CK542" s="158"/>
      <c r="CL542" s="158"/>
      <c r="CM542" s="158"/>
      <c r="CN542" s="158"/>
      <c r="CO542" s="158"/>
      <c r="CP542" s="158"/>
      <c r="CQ542" s="158"/>
    </row>
    <row r="543" spans="1:95" ht="15" customHeight="1" outlineLevel="1" x14ac:dyDescent="0.35">
      <c r="A543" s="158"/>
      <c r="B543" s="148" t="s">
        <v>16751</v>
      </c>
      <c r="C543" s="158"/>
      <c r="D543" s="158"/>
      <c r="E543" s="79"/>
      <c r="F543" s="158"/>
      <c r="G543" s="158"/>
      <c r="H543" s="158"/>
      <c r="I543" s="158"/>
      <c r="J543" s="158"/>
      <c r="K543" s="158"/>
      <c r="L543" s="158"/>
      <c r="M543" s="158"/>
      <c r="N543" s="158"/>
      <c r="O543" s="158"/>
      <c r="P543" s="158"/>
      <c r="Q543" s="158"/>
      <c r="R543" s="158"/>
      <c r="S543" s="158"/>
      <c r="T543" s="158"/>
      <c r="U543" s="158"/>
      <c r="V543" s="158"/>
      <c r="W543" s="158"/>
      <c r="X543" s="158"/>
      <c r="Y543" s="158"/>
      <c r="Z543" s="158"/>
      <c r="AA543" s="158"/>
      <c r="AB543" s="158"/>
      <c r="AC543" s="158"/>
      <c r="AD543" s="158"/>
      <c r="AE543" s="158"/>
      <c r="AF543" s="158"/>
      <c r="AG543" s="158"/>
      <c r="AH543" s="158"/>
      <c r="AI543" s="158"/>
      <c r="AJ543" s="158"/>
      <c r="AK543" s="158"/>
      <c r="AL543" s="158"/>
      <c r="AM543" s="158"/>
      <c r="AN543" s="158"/>
      <c r="AO543" s="158"/>
      <c r="AP543" s="158"/>
      <c r="AQ543" s="158"/>
      <c r="AR543" s="158"/>
      <c r="AS543" s="158"/>
      <c r="AT543" s="158"/>
      <c r="AU543" s="158"/>
      <c r="AV543" s="158"/>
      <c r="AW543" s="158"/>
      <c r="AX543" s="158"/>
      <c r="AY543" s="158"/>
      <c r="AZ543" s="158"/>
      <c r="BA543" s="158"/>
      <c r="BB543" s="158"/>
      <c r="BC543" s="158"/>
      <c r="BD543" s="158"/>
      <c r="BE543" s="158"/>
      <c r="BF543" s="158"/>
      <c r="BG543" s="158"/>
      <c r="BH543" s="158"/>
      <c r="BI543" s="158"/>
      <c r="BJ543" s="158"/>
      <c r="BK543" s="158"/>
      <c r="BL543" s="158"/>
      <c r="BM543" s="158"/>
      <c r="BN543" s="158"/>
      <c r="BO543" s="158"/>
      <c r="BP543" s="158"/>
      <c r="BQ543" s="158"/>
      <c r="BR543" s="158"/>
      <c r="BS543" s="158"/>
      <c r="BT543" s="158"/>
      <c r="BU543" s="158"/>
      <c r="BV543" s="158"/>
      <c r="BW543" s="158"/>
      <c r="BX543" s="158"/>
      <c r="BY543" s="158"/>
      <c r="BZ543" s="158"/>
      <c r="CA543" s="158"/>
      <c r="CB543" s="158"/>
      <c r="CC543" s="158"/>
      <c r="CD543" s="158"/>
      <c r="CE543" s="158"/>
      <c r="CF543" s="158"/>
      <c r="CG543" s="158"/>
      <c r="CH543" s="158"/>
      <c r="CI543" s="158"/>
      <c r="CJ543" s="158"/>
      <c r="CK543" s="158"/>
      <c r="CL543" s="158"/>
      <c r="CM543" s="158"/>
      <c r="CN543" s="158"/>
      <c r="CO543" s="158"/>
      <c r="CP543" s="158"/>
      <c r="CQ543" s="158"/>
    </row>
    <row r="544" spans="1:95" ht="15" customHeight="1" outlineLevel="1" x14ac:dyDescent="0.35">
      <c r="A544" s="158"/>
      <c r="B544" s="158" t="s">
        <v>16672</v>
      </c>
      <c r="C544" s="158"/>
      <c r="D544" s="158">
        <f>SUM(NO2_concentration_other_impacts_discounted_low)</f>
        <v>0</v>
      </c>
      <c r="E544" s="79" t="s">
        <v>16787</v>
      </c>
      <c r="F544" s="158"/>
      <c r="G544" s="158"/>
      <c r="H544" s="158"/>
      <c r="I544" s="158"/>
      <c r="J544" s="158"/>
      <c r="K544" s="158"/>
      <c r="L544" s="158"/>
      <c r="M544" s="158"/>
      <c r="N544" s="158"/>
      <c r="O544" s="158"/>
      <c r="P544" s="158"/>
      <c r="Q544" s="158"/>
      <c r="R544" s="158"/>
      <c r="S544" s="158"/>
      <c r="T544" s="158"/>
      <c r="U544" s="158"/>
      <c r="V544" s="158"/>
      <c r="W544" s="158"/>
      <c r="X544" s="158"/>
      <c r="Y544" s="158"/>
      <c r="Z544" s="158"/>
      <c r="AA544" s="158"/>
      <c r="AB544" s="158"/>
      <c r="AC544" s="158"/>
      <c r="AD544" s="158"/>
      <c r="AE544" s="158"/>
      <c r="AF544" s="158"/>
      <c r="AG544" s="158"/>
      <c r="AH544" s="158"/>
      <c r="AI544" s="158"/>
      <c r="AJ544" s="158"/>
      <c r="AK544" s="158"/>
      <c r="AL544" s="158"/>
      <c r="AM544" s="158"/>
      <c r="AN544" s="158"/>
      <c r="AO544" s="158"/>
      <c r="AP544" s="158"/>
      <c r="AQ544" s="158"/>
      <c r="AR544" s="158"/>
      <c r="AS544" s="158"/>
      <c r="AT544" s="158"/>
      <c r="AU544" s="158"/>
      <c r="AV544" s="158"/>
      <c r="AW544" s="158"/>
      <c r="AX544" s="158"/>
      <c r="AY544" s="158"/>
      <c r="AZ544" s="158"/>
      <c r="BA544" s="158"/>
      <c r="BB544" s="158"/>
      <c r="BC544" s="158"/>
      <c r="BD544" s="158"/>
      <c r="BE544" s="158"/>
      <c r="BF544" s="158"/>
      <c r="BG544" s="158"/>
      <c r="BH544" s="158"/>
      <c r="BI544" s="158"/>
      <c r="BJ544" s="158"/>
      <c r="BK544" s="158"/>
      <c r="BL544" s="158"/>
      <c r="BM544" s="158"/>
      <c r="BN544" s="158"/>
      <c r="BO544" s="158"/>
      <c r="BP544" s="158"/>
      <c r="BQ544" s="158"/>
      <c r="BR544" s="158"/>
      <c r="BS544" s="158"/>
      <c r="BT544" s="158"/>
      <c r="BU544" s="158"/>
      <c r="BV544" s="158"/>
      <c r="BW544" s="158"/>
      <c r="BX544" s="158"/>
      <c r="BY544" s="158"/>
      <c r="BZ544" s="158"/>
      <c r="CA544" s="158"/>
      <c r="CB544" s="158"/>
      <c r="CC544" s="158"/>
      <c r="CD544" s="158"/>
      <c r="CE544" s="158"/>
      <c r="CF544" s="158"/>
      <c r="CG544" s="158"/>
      <c r="CH544" s="158"/>
      <c r="CI544" s="158"/>
      <c r="CJ544" s="158"/>
      <c r="CK544" s="158"/>
      <c r="CL544" s="158"/>
      <c r="CM544" s="158"/>
      <c r="CN544" s="158"/>
      <c r="CO544" s="158"/>
      <c r="CP544" s="158"/>
      <c r="CQ544" s="158"/>
    </row>
    <row r="545" spans="1:95" ht="15" customHeight="1" outlineLevel="1" x14ac:dyDescent="0.35">
      <c r="A545" s="158"/>
      <c r="B545" s="158" t="s">
        <v>16674</v>
      </c>
      <c r="C545" s="158"/>
      <c r="D545" s="158">
        <f>SUM(NO2_concentration_other_impacts_discounted_central)</f>
        <v>0</v>
      </c>
      <c r="E545" s="79" t="s">
        <v>16788</v>
      </c>
      <c r="F545" s="158"/>
      <c r="G545" s="158"/>
      <c r="H545" s="158"/>
      <c r="I545" s="158"/>
      <c r="J545" s="158"/>
      <c r="K545" s="158"/>
      <c r="L545" s="158"/>
      <c r="M545" s="158"/>
      <c r="N545" s="158"/>
      <c r="O545" s="158"/>
      <c r="P545" s="158"/>
      <c r="Q545" s="158"/>
      <c r="R545" s="158"/>
      <c r="S545" s="158"/>
      <c r="T545" s="158"/>
      <c r="U545" s="158"/>
      <c r="V545" s="158"/>
      <c r="W545" s="158"/>
      <c r="X545" s="158"/>
      <c r="Y545" s="158"/>
      <c r="Z545" s="158"/>
      <c r="AA545" s="158"/>
      <c r="AB545" s="158"/>
      <c r="AC545" s="158"/>
      <c r="AD545" s="158"/>
      <c r="AE545" s="158"/>
      <c r="AF545" s="158"/>
      <c r="AG545" s="158"/>
      <c r="AH545" s="158"/>
      <c r="AI545" s="158"/>
      <c r="AJ545" s="158"/>
      <c r="AK545" s="158"/>
      <c r="AL545" s="158"/>
      <c r="AM545" s="158"/>
      <c r="AN545" s="158"/>
      <c r="AO545" s="158"/>
      <c r="AP545" s="158"/>
      <c r="AQ545" s="158"/>
      <c r="AR545" s="158"/>
      <c r="AS545" s="158"/>
      <c r="AT545" s="158"/>
      <c r="AU545" s="158"/>
      <c r="AV545" s="158"/>
      <c r="AW545" s="158"/>
      <c r="AX545" s="158"/>
      <c r="AY545" s="158"/>
      <c r="AZ545" s="158"/>
      <c r="BA545" s="158"/>
      <c r="BB545" s="158"/>
      <c r="BC545" s="158"/>
      <c r="BD545" s="158"/>
      <c r="BE545" s="158"/>
      <c r="BF545" s="158"/>
      <c r="BG545" s="158"/>
      <c r="BH545" s="158"/>
      <c r="BI545" s="158"/>
      <c r="BJ545" s="158"/>
      <c r="BK545" s="158"/>
      <c r="BL545" s="158"/>
      <c r="BM545" s="158"/>
      <c r="BN545" s="158"/>
      <c r="BO545" s="158"/>
      <c r="BP545" s="158"/>
      <c r="BQ545" s="158"/>
      <c r="BR545" s="158"/>
      <c r="BS545" s="158"/>
      <c r="BT545" s="158"/>
      <c r="BU545" s="158"/>
      <c r="BV545" s="158"/>
      <c r="BW545" s="158"/>
      <c r="BX545" s="158"/>
      <c r="BY545" s="158"/>
      <c r="BZ545" s="158"/>
      <c r="CA545" s="158"/>
      <c r="CB545" s="158"/>
      <c r="CC545" s="158"/>
      <c r="CD545" s="158"/>
      <c r="CE545" s="158"/>
      <c r="CF545" s="158"/>
      <c r="CG545" s="158"/>
      <c r="CH545" s="158"/>
      <c r="CI545" s="158"/>
      <c r="CJ545" s="158"/>
      <c r="CK545" s="158"/>
      <c r="CL545" s="158"/>
      <c r="CM545" s="158"/>
      <c r="CN545" s="158"/>
      <c r="CO545" s="158"/>
      <c r="CP545" s="158"/>
      <c r="CQ545" s="158"/>
    </row>
    <row r="546" spans="1:95" ht="15" customHeight="1" outlineLevel="1" x14ac:dyDescent="0.35">
      <c r="A546" s="158"/>
      <c r="B546" s="158" t="s">
        <v>16676</v>
      </c>
      <c r="C546" s="158"/>
      <c r="D546" s="158">
        <f>SUM(NO2_concentration_other_impacts_discounted_high)</f>
        <v>0</v>
      </c>
      <c r="E546" s="79" t="s">
        <v>16789</v>
      </c>
      <c r="F546" s="158"/>
      <c r="G546" s="158"/>
      <c r="H546" s="158"/>
      <c r="I546" s="158"/>
      <c r="J546" s="158"/>
      <c r="K546" s="158"/>
      <c r="L546" s="158"/>
      <c r="M546" s="158"/>
      <c r="N546" s="158"/>
      <c r="O546" s="158"/>
      <c r="P546" s="158"/>
      <c r="Q546" s="158"/>
      <c r="R546" s="158"/>
      <c r="S546" s="158"/>
      <c r="T546" s="158"/>
      <c r="U546" s="158"/>
      <c r="V546" s="158"/>
      <c r="W546" s="158"/>
      <c r="X546" s="158"/>
      <c r="Y546" s="158"/>
      <c r="Z546" s="158"/>
      <c r="AA546" s="158"/>
      <c r="AB546" s="158"/>
      <c r="AC546" s="158"/>
      <c r="AD546" s="158"/>
      <c r="AE546" s="158"/>
      <c r="AF546" s="158"/>
      <c r="AG546" s="158"/>
      <c r="AH546" s="158"/>
      <c r="AI546" s="158"/>
      <c r="AJ546" s="158"/>
      <c r="AK546" s="158"/>
      <c r="AL546" s="158"/>
      <c r="AM546" s="158"/>
      <c r="AN546" s="158"/>
      <c r="AO546" s="158"/>
      <c r="AP546" s="158"/>
      <c r="AQ546" s="158"/>
      <c r="AR546" s="158"/>
      <c r="AS546" s="158"/>
      <c r="AT546" s="158"/>
      <c r="AU546" s="158"/>
      <c r="AV546" s="158"/>
      <c r="AW546" s="158"/>
      <c r="AX546" s="158"/>
      <c r="AY546" s="158"/>
      <c r="AZ546" s="158"/>
      <c r="BA546" s="158"/>
      <c r="BB546" s="158"/>
      <c r="BC546" s="158"/>
      <c r="BD546" s="158"/>
      <c r="BE546" s="158"/>
      <c r="BF546" s="158"/>
      <c r="BG546" s="158"/>
      <c r="BH546" s="158"/>
      <c r="BI546" s="158"/>
      <c r="BJ546" s="158"/>
      <c r="BK546" s="158"/>
      <c r="BL546" s="158"/>
      <c r="BM546" s="158"/>
      <c r="BN546" s="158"/>
      <c r="BO546" s="158"/>
      <c r="BP546" s="158"/>
      <c r="BQ546" s="158"/>
      <c r="BR546" s="158"/>
      <c r="BS546" s="158"/>
      <c r="BT546" s="158"/>
      <c r="BU546" s="158"/>
      <c r="BV546" s="158"/>
      <c r="BW546" s="158"/>
      <c r="BX546" s="158"/>
      <c r="BY546" s="158"/>
      <c r="BZ546" s="158"/>
      <c r="CA546" s="158"/>
      <c r="CB546" s="158"/>
      <c r="CC546" s="158"/>
      <c r="CD546" s="158"/>
      <c r="CE546" s="158"/>
      <c r="CF546" s="158"/>
      <c r="CG546" s="158"/>
      <c r="CH546" s="158"/>
      <c r="CI546" s="158"/>
      <c r="CJ546" s="158"/>
      <c r="CK546" s="158"/>
      <c r="CL546" s="158"/>
      <c r="CM546" s="158"/>
      <c r="CN546" s="158"/>
      <c r="CO546" s="158"/>
      <c r="CP546" s="158"/>
      <c r="CQ546" s="158"/>
    </row>
    <row r="547" spans="1:95" ht="15" customHeight="1" outlineLevel="1" x14ac:dyDescent="0.3">
      <c r="A547" s="158"/>
      <c r="B547" s="158"/>
      <c r="C547" s="158"/>
      <c r="D547" s="158"/>
      <c r="E547" s="158"/>
      <c r="F547" s="158"/>
      <c r="G547" s="158"/>
      <c r="H547" s="158"/>
      <c r="I547" s="158"/>
      <c r="J547" s="158"/>
      <c r="K547" s="158"/>
      <c r="L547" s="158"/>
      <c r="M547" s="158"/>
      <c r="N547" s="158"/>
      <c r="O547" s="158"/>
      <c r="P547" s="158"/>
      <c r="Q547" s="158"/>
      <c r="R547" s="158"/>
      <c r="S547" s="158"/>
      <c r="T547" s="158"/>
      <c r="U547" s="158"/>
      <c r="V547" s="158"/>
      <c r="W547" s="158"/>
      <c r="X547" s="158"/>
      <c r="Y547" s="158"/>
      <c r="Z547" s="158"/>
      <c r="AA547" s="158"/>
      <c r="AB547" s="158"/>
      <c r="AC547" s="158"/>
      <c r="AD547" s="158"/>
      <c r="AE547" s="158"/>
      <c r="AF547" s="158"/>
      <c r="AG547" s="158"/>
      <c r="AH547" s="158"/>
      <c r="AI547" s="158"/>
      <c r="AJ547" s="158"/>
      <c r="AK547" s="158"/>
      <c r="AL547" s="158"/>
      <c r="AM547" s="158"/>
      <c r="AN547" s="158"/>
      <c r="AO547" s="158"/>
      <c r="AP547" s="158"/>
      <c r="AQ547" s="158"/>
      <c r="AR547" s="158"/>
      <c r="AS547" s="158"/>
      <c r="AT547" s="158"/>
      <c r="AU547" s="158"/>
      <c r="AV547" s="158"/>
      <c r="AW547" s="158"/>
      <c r="AX547" s="158"/>
      <c r="AY547" s="158"/>
      <c r="AZ547" s="158"/>
      <c r="BA547" s="158"/>
      <c r="BB547" s="158"/>
      <c r="BC547" s="158"/>
      <c r="BD547" s="158"/>
      <c r="BE547" s="158"/>
      <c r="BF547" s="158"/>
      <c r="BG547" s="158"/>
      <c r="BH547" s="158"/>
      <c r="BI547" s="158"/>
      <c r="BJ547" s="158"/>
      <c r="BK547" s="158"/>
      <c r="BL547" s="158"/>
      <c r="BM547" s="158"/>
      <c r="BN547" s="158"/>
      <c r="BO547" s="158"/>
      <c r="BP547" s="158"/>
      <c r="BQ547" s="158"/>
      <c r="BR547" s="158"/>
      <c r="BS547" s="158"/>
      <c r="BT547" s="158"/>
      <c r="BU547" s="158"/>
      <c r="BV547" s="158"/>
      <c r="BW547" s="158"/>
      <c r="BX547" s="158"/>
      <c r="BY547" s="158"/>
      <c r="BZ547" s="158"/>
      <c r="CA547" s="158"/>
      <c r="CB547" s="158"/>
      <c r="CC547" s="158"/>
      <c r="CD547" s="158"/>
      <c r="CE547" s="158"/>
      <c r="CF547" s="158"/>
      <c r="CG547" s="158"/>
      <c r="CH547" s="158"/>
      <c r="CI547" s="158"/>
      <c r="CJ547" s="158"/>
      <c r="CK547" s="158"/>
      <c r="CL547" s="158"/>
      <c r="CM547" s="158"/>
      <c r="CN547" s="158"/>
      <c r="CO547" s="158"/>
      <c r="CP547" s="158"/>
      <c r="CQ547" s="158"/>
    </row>
    <row r="548" spans="1:95" ht="10.4" customHeight="1" outlineLevel="1" x14ac:dyDescent="0.3">
      <c r="A548" s="158"/>
      <c r="B548" s="158"/>
      <c r="C548" s="158"/>
      <c r="D548" s="158"/>
      <c r="E548" s="158"/>
      <c r="F548" s="158"/>
      <c r="G548" s="158"/>
      <c r="H548" s="158"/>
      <c r="I548" s="158"/>
      <c r="J548" s="158"/>
      <c r="K548" s="158"/>
      <c r="L548" s="158"/>
      <c r="M548" s="158"/>
      <c r="N548" s="158"/>
      <c r="O548" s="158"/>
      <c r="P548" s="158"/>
      <c r="Q548" s="158"/>
      <c r="R548" s="158"/>
      <c r="S548" s="158"/>
      <c r="T548" s="158"/>
      <c r="U548" s="158"/>
      <c r="V548" s="158"/>
      <c r="W548" s="158"/>
      <c r="X548" s="158"/>
      <c r="Y548" s="158"/>
      <c r="Z548" s="158"/>
      <c r="AA548" s="158"/>
      <c r="AB548" s="158"/>
      <c r="AC548" s="158"/>
      <c r="AD548" s="158"/>
      <c r="AE548" s="158"/>
      <c r="AF548" s="158"/>
      <c r="AG548" s="158"/>
      <c r="AH548" s="158"/>
      <c r="AI548" s="158"/>
      <c r="AJ548" s="158"/>
      <c r="AK548" s="158"/>
      <c r="AL548" s="158"/>
      <c r="AM548" s="158"/>
      <c r="AN548" s="158"/>
      <c r="AO548" s="158"/>
      <c r="AP548" s="158"/>
      <c r="AQ548" s="158"/>
      <c r="AR548" s="158"/>
      <c r="AS548" s="158"/>
      <c r="AT548" s="158"/>
      <c r="AU548" s="158"/>
      <c r="AV548" s="158"/>
      <c r="AW548" s="158"/>
      <c r="AX548" s="158"/>
      <c r="AY548" s="158"/>
      <c r="AZ548" s="158"/>
      <c r="BA548" s="158"/>
      <c r="BB548" s="158"/>
      <c r="BC548" s="158"/>
      <c r="BD548" s="158"/>
      <c r="BE548" s="158"/>
      <c r="BF548" s="158"/>
      <c r="BG548" s="158"/>
      <c r="BH548" s="158"/>
      <c r="BI548" s="158"/>
      <c r="BJ548" s="158"/>
      <c r="BK548" s="158"/>
      <c r="BL548" s="158"/>
      <c r="BM548" s="158"/>
      <c r="BN548" s="158"/>
      <c r="BO548" s="158"/>
      <c r="BP548" s="158"/>
      <c r="BQ548" s="158"/>
      <c r="BR548" s="158"/>
      <c r="BS548" s="158"/>
      <c r="BT548" s="158"/>
      <c r="BU548" s="158"/>
      <c r="BV548" s="158"/>
      <c r="BW548" s="158"/>
      <c r="BX548" s="158"/>
      <c r="BY548" s="158"/>
      <c r="BZ548" s="158"/>
      <c r="CA548" s="158"/>
      <c r="CB548" s="158"/>
      <c r="CC548" s="158"/>
      <c r="CD548" s="158"/>
      <c r="CE548" s="158"/>
      <c r="CF548" s="158"/>
      <c r="CG548" s="158"/>
      <c r="CH548" s="158"/>
      <c r="CI548" s="158"/>
      <c r="CJ548" s="158"/>
      <c r="CK548" s="158"/>
      <c r="CL548" s="158"/>
      <c r="CM548" s="158"/>
      <c r="CN548" s="158"/>
      <c r="CO548" s="158"/>
      <c r="CP548" s="158"/>
      <c r="CQ548" s="158"/>
    </row>
    <row r="549" spans="1:95" ht="15.5" outlineLevel="1" x14ac:dyDescent="0.35">
      <c r="A549" s="82"/>
      <c r="B549" s="82" t="s">
        <v>16790</v>
      </c>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c r="AA549" s="82"/>
      <c r="AB549" s="82"/>
      <c r="AC549" s="82"/>
      <c r="AD549" s="82"/>
      <c r="AE549" s="82"/>
      <c r="AF549" s="82"/>
      <c r="AG549" s="82"/>
      <c r="AH549" s="82"/>
      <c r="AI549" s="82"/>
      <c r="AJ549" s="82"/>
      <c r="AK549" s="82"/>
      <c r="AL549" s="82"/>
      <c r="AM549" s="82"/>
      <c r="AN549" s="82"/>
      <c r="AO549" s="82"/>
      <c r="AP549" s="82"/>
      <c r="AQ549" s="82"/>
      <c r="AR549" s="82"/>
      <c r="AS549" s="82"/>
      <c r="AT549" s="82"/>
      <c r="AU549" s="82"/>
      <c r="AV549" s="82"/>
      <c r="AW549" s="82"/>
      <c r="AX549" s="82"/>
      <c r="AY549" s="82"/>
      <c r="AZ549" s="82"/>
      <c r="BA549" s="82"/>
      <c r="BB549" s="82"/>
      <c r="BC549" s="82"/>
      <c r="BD549" s="82"/>
      <c r="BE549" s="82"/>
      <c r="BF549" s="82"/>
      <c r="BG549" s="82"/>
      <c r="BH549" s="82"/>
      <c r="BI549" s="82"/>
      <c r="BJ549" s="82"/>
      <c r="BK549" s="82"/>
      <c r="BL549" s="82"/>
      <c r="BM549" s="82"/>
      <c r="BN549" s="82"/>
      <c r="BO549" s="82"/>
      <c r="BP549" s="82"/>
      <c r="BQ549" s="82"/>
      <c r="BR549" s="82"/>
      <c r="BS549" s="82"/>
      <c r="BT549" s="82"/>
      <c r="BU549" s="82"/>
      <c r="BV549" s="82"/>
      <c r="BW549" s="82"/>
      <c r="BX549" s="82"/>
      <c r="BY549" s="82"/>
      <c r="BZ549" s="82"/>
      <c r="CA549" s="82"/>
      <c r="CB549" s="82"/>
      <c r="CC549" s="82"/>
      <c r="CD549" s="82"/>
      <c r="CE549" s="82"/>
      <c r="CF549" s="82"/>
      <c r="CG549" s="82"/>
      <c r="CH549" s="82"/>
      <c r="CI549" s="82"/>
      <c r="CJ549" s="82"/>
      <c r="CK549" s="82"/>
      <c r="CL549" s="82"/>
      <c r="CM549" s="82"/>
      <c r="CN549" s="82"/>
      <c r="CO549" s="82"/>
      <c r="CP549" s="82"/>
      <c r="CQ549" s="82"/>
    </row>
    <row r="550" spans="1:95" ht="14.5" outlineLevel="1" x14ac:dyDescent="0.35">
      <c r="A550" s="158"/>
      <c r="B550" s="79" t="s">
        <v>16671</v>
      </c>
      <c r="C550" s="158"/>
      <c r="D550" s="158"/>
      <c r="E550" s="158"/>
      <c r="F550" s="158"/>
      <c r="G550" s="158"/>
      <c r="H550" s="158"/>
      <c r="I550" s="158"/>
      <c r="J550" s="158"/>
      <c r="K550" s="158"/>
      <c r="L550" s="158"/>
      <c r="M550" s="158"/>
      <c r="N550" s="158"/>
      <c r="O550" s="158"/>
      <c r="P550" s="158"/>
      <c r="Q550" s="158"/>
      <c r="R550" s="158"/>
      <c r="S550" s="158"/>
      <c r="T550" s="158"/>
      <c r="U550" s="158"/>
      <c r="V550" s="158"/>
      <c r="W550" s="158"/>
      <c r="X550" s="158"/>
      <c r="Y550" s="158"/>
      <c r="Z550" s="158"/>
      <c r="AA550" s="158"/>
      <c r="AB550" s="158"/>
      <c r="AC550" s="158"/>
      <c r="AD550" s="158"/>
      <c r="AE550" s="158"/>
      <c r="AF550" s="158"/>
      <c r="AG550" s="158"/>
      <c r="AH550" s="158"/>
      <c r="AI550" s="158"/>
      <c r="AJ550" s="158"/>
      <c r="AK550" s="158"/>
      <c r="AL550" s="158"/>
      <c r="AM550" s="158"/>
      <c r="AN550" s="158"/>
      <c r="AO550" s="158"/>
      <c r="AP550" s="158"/>
      <c r="AQ550" s="158"/>
      <c r="AR550" s="158"/>
      <c r="AS550" s="158"/>
      <c r="AT550" s="158"/>
      <c r="AU550" s="158"/>
      <c r="AV550" s="158"/>
      <c r="AW550" s="158"/>
      <c r="AX550" s="158"/>
      <c r="AY550" s="158"/>
      <c r="AZ550" s="158"/>
      <c r="BA550" s="158"/>
      <c r="BB550" s="158"/>
      <c r="BC550" s="158"/>
      <c r="BD550" s="158"/>
      <c r="BE550" s="158"/>
      <c r="BF550" s="158"/>
      <c r="BG550" s="158"/>
      <c r="BH550" s="158"/>
      <c r="BI550" s="158"/>
      <c r="BJ550" s="158"/>
      <c r="BK550" s="158"/>
      <c r="BL550" s="158"/>
      <c r="BM550" s="158"/>
      <c r="BN550" s="158"/>
      <c r="BO550" s="158"/>
      <c r="BP550" s="158"/>
      <c r="BQ550" s="158"/>
      <c r="BR550" s="158"/>
      <c r="BS550" s="158"/>
      <c r="BT550" s="158"/>
      <c r="BU550" s="158"/>
      <c r="BV550" s="158"/>
      <c r="BW550" s="158"/>
      <c r="BX550" s="158"/>
      <c r="BY550" s="158"/>
      <c r="BZ550" s="158"/>
      <c r="CA550" s="158"/>
      <c r="CB550" s="158"/>
      <c r="CC550" s="158"/>
      <c r="CD550" s="158"/>
      <c r="CE550" s="158"/>
      <c r="CF550" s="158"/>
      <c r="CG550" s="158"/>
      <c r="CH550" s="158"/>
      <c r="CI550" s="158"/>
      <c r="CJ550" s="158"/>
      <c r="CK550" s="158"/>
      <c r="CL550" s="158"/>
      <c r="CM550" s="158"/>
      <c r="CN550" s="158"/>
      <c r="CO550" s="158"/>
      <c r="CP550" s="158"/>
      <c r="CQ550" s="158"/>
    </row>
    <row r="551" spans="1:95" ht="14.5" outlineLevel="1" x14ac:dyDescent="0.35">
      <c r="A551" s="158"/>
      <c r="B551" s="158" t="s">
        <v>16672</v>
      </c>
      <c r="C551" s="158"/>
      <c r="D551" s="185">
        <f>SUM(NOx_benefits_not_in_exceedance_discounted_low)</f>
        <v>0</v>
      </c>
      <c r="E551" s="117" t="s">
        <v>16791</v>
      </c>
      <c r="F551" s="185"/>
      <c r="G551" s="185"/>
      <c r="H551" s="185"/>
      <c r="I551" s="185"/>
      <c r="J551" s="185"/>
      <c r="K551" s="185"/>
      <c r="L551" s="185"/>
      <c r="M551" s="185"/>
      <c r="N551" s="185"/>
      <c r="O551" s="185"/>
      <c r="P551" s="185"/>
      <c r="Q551" s="185"/>
      <c r="R551" s="185"/>
      <c r="S551" s="185"/>
      <c r="T551" s="185"/>
      <c r="U551" s="185"/>
      <c r="V551" s="185"/>
      <c r="W551" s="185"/>
      <c r="X551" s="185"/>
      <c r="Y551" s="185"/>
      <c r="Z551" s="185"/>
      <c r="AA551" s="185"/>
      <c r="AB551" s="185"/>
      <c r="AC551" s="185"/>
      <c r="AD551" s="185"/>
      <c r="AE551" s="185"/>
      <c r="AF551" s="185"/>
      <c r="AG551" s="185"/>
      <c r="AH551" s="185"/>
      <c r="AI551" s="185"/>
      <c r="AJ551" s="185"/>
      <c r="AK551" s="185"/>
      <c r="AL551" s="185"/>
      <c r="AM551" s="185"/>
      <c r="AN551" s="185"/>
      <c r="AO551" s="185"/>
      <c r="AP551" s="185"/>
      <c r="AQ551" s="185"/>
      <c r="AR551" s="185"/>
      <c r="AS551" s="185"/>
      <c r="AT551" s="185"/>
      <c r="AU551" s="185"/>
      <c r="AV551" s="185"/>
      <c r="AW551" s="185"/>
      <c r="AX551" s="185"/>
      <c r="AY551" s="185"/>
      <c r="AZ551" s="185"/>
      <c r="BA551" s="185"/>
      <c r="BB551" s="185"/>
      <c r="BC551" s="185"/>
      <c r="BD551" s="185"/>
      <c r="BE551" s="185"/>
      <c r="BF551" s="185"/>
      <c r="BG551" s="185"/>
      <c r="BH551" s="185"/>
      <c r="BI551" s="185"/>
      <c r="BJ551" s="185"/>
      <c r="BK551" s="185"/>
      <c r="BL551" s="185"/>
      <c r="BM551" s="185"/>
      <c r="BN551" s="185"/>
      <c r="BO551" s="185"/>
      <c r="BP551" s="185"/>
      <c r="BQ551" s="185"/>
      <c r="BR551" s="185"/>
      <c r="BS551" s="185"/>
      <c r="BT551" s="185"/>
      <c r="BU551" s="185"/>
      <c r="BV551" s="185"/>
      <c r="BW551" s="185"/>
      <c r="BX551" s="185"/>
      <c r="BY551" s="185"/>
      <c r="BZ551" s="185"/>
      <c r="CA551" s="185"/>
      <c r="CB551" s="185"/>
      <c r="CC551" s="185"/>
      <c r="CD551" s="185"/>
      <c r="CE551" s="185"/>
      <c r="CF551" s="185"/>
      <c r="CG551" s="185"/>
      <c r="CH551" s="185"/>
      <c r="CI551" s="185"/>
      <c r="CJ551" s="185"/>
      <c r="CK551" s="185"/>
      <c r="CL551" s="185"/>
      <c r="CM551" s="185"/>
      <c r="CN551" s="185"/>
      <c r="CO551" s="185"/>
      <c r="CP551" s="185"/>
      <c r="CQ551" s="79"/>
    </row>
    <row r="552" spans="1:95" ht="14.5" outlineLevel="1" x14ac:dyDescent="0.35">
      <c r="A552" s="158"/>
      <c r="B552" s="158" t="s">
        <v>16674</v>
      </c>
      <c r="C552" s="158"/>
      <c r="D552" s="185">
        <f>SUM(NOx_benefits_not_in_exceedance_discounted_central)</f>
        <v>0</v>
      </c>
      <c r="E552" s="117" t="s">
        <v>16792</v>
      </c>
      <c r="F552" s="185"/>
      <c r="G552" s="185"/>
      <c r="H552" s="185"/>
      <c r="I552" s="185"/>
      <c r="J552" s="185"/>
      <c r="K552" s="185"/>
      <c r="L552" s="185"/>
      <c r="M552" s="185"/>
      <c r="N552" s="185"/>
      <c r="O552" s="185"/>
      <c r="P552" s="185"/>
      <c r="Q552" s="185"/>
      <c r="R552" s="185"/>
      <c r="S552" s="185"/>
      <c r="T552" s="185"/>
      <c r="U552" s="185"/>
      <c r="V552" s="185"/>
      <c r="W552" s="185"/>
      <c r="X552" s="185"/>
      <c r="Y552" s="185"/>
      <c r="Z552" s="185"/>
      <c r="AA552" s="185"/>
      <c r="AB552" s="185"/>
      <c r="AC552" s="185"/>
      <c r="AD552" s="185"/>
      <c r="AE552" s="185"/>
      <c r="AF552" s="185"/>
      <c r="AG552" s="185"/>
      <c r="AH552" s="185"/>
      <c r="AI552" s="185"/>
      <c r="AJ552" s="185"/>
      <c r="AK552" s="185"/>
      <c r="AL552" s="185"/>
      <c r="AM552" s="185"/>
      <c r="AN552" s="185"/>
      <c r="AO552" s="185"/>
      <c r="AP552" s="185"/>
      <c r="AQ552" s="185"/>
      <c r="AR552" s="185"/>
      <c r="AS552" s="185"/>
      <c r="AT552" s="185"/>
      <c r="AU552" s="185"/>
      <c r="AV552" s="185"/>
      <c r="AW552" s="185"/>
      <c r="AX552" s="185"/>
      <c r="AY552" s="185"/>
      <c r="AZ552" s="185"/>
      <c r="BA552" s="185"/>
      <c r="BB552" s="185"/>
      <c r="BC552" s="185"/>
      <c r="BD552" s="185"/>
      <c r="BE552" s="185"/>
      <c r="BF552" s="185"/>
      <c r="BG552" s="185"/>
      <c r="BH552" s="185"/>
      <c r="BI552" s="185"/>
      <c r="BJ552" s="185"/>
      <c r="BK552" s="185"/>
      <c r="BL552" s="185"/>
      <c r="BM552" s="185"/>
      <c r="BN552" s="185"/>
      <c r="BO552" s="185"/>
      <c r="BP552" s="185"/>
      <c r="BQ552" s="185"/>
      <c r="BR552" s="185"/>
      <c r="BS552" s="185"/>
      <c r="BT552" s="185"/>
      <c r="BU552" s="185"/>
      <c r="BV552" s="185"/>
      <c r="BW552" s="185"/>
      <c r="BX552" s="185"/>
      <c r="BY552" s="185"/>
      <c r="BZ552" s="185"/>
      <c r="CA552" s="185"/>
      <c r="CB552" s="185"/>
      <c r="CC552" s="185"/>
      <c r="CD552" s="185"/>
      <c r="CE552" s="185"/>
      <c r="CF552" s="185"/>
      <c r="CG552" s="185"/>
      <c r="CH552" s="185"/>
      <c r="CI552" s="185"/>
      <c r="CJ552" s="185"/>
      <c r="CK552" s="185"/>
      <c r="CL552" s="185"/>
      <c r="CM552" s="185"/>
      <c r="CN552" s="185"/>
      <c r="CO552" s="185"/>
      <c r="CP552" s="185"/>
      <c r="CQ552" s="79"/>
    </row>
    <row r="553" spans="1:95" ht="14.5" outlineLevel="1" x14ac:dyDescent="0.35">
      <c r="A553" s="158"/>
      <c r="B553" s="158" t="s">
        <v>16676</v>
      </c>
      <c r="C553" s="158"/>
      <c r="D553" s="185">
        <f>SUM(NOx_benefits_not_in_exceedance_discounted_high)</f>
        <v>0</v>
      </c>
      <c r="E553" s="117" t="s">
        <v>16793</v>
      </c>
      <c r="F553" s="185"/>
      <c r="G553" s="185"/>
      <c r="H553" s="185"/>
      <c r="I553" s="185"/>
      <c r="J553" s="185"/>
      <c r="K553" s="185"/>
      <c r="L553" s="185"/>
      <c r="M553" s="185"/>
      <c r="N553" s="185"/>
      <c r="O553" s="185"/>
      <c r="P553" s="185"/>
      <c r="Q553" s="185"/>
      <c r="R553" s="185"/>
      <c r="S553" s="185"/>
      <c r="T553" s="185"/>
      <c r="U553" s="185"/>
      <c r="V553" s="185"/>
      <c r="W553" s="185"/>
      <c r="X553" s="185"/>
      <c r="Y553" s="185"/>
      <c r="Z553" s="185"/>
      <c r="AA553" s="185"/>
      <c r="AB553" s="185"/>
      <c r="AC553" s="185"/>
      <c r="AD553" s="185"/>
      <c r="AE553" s="185"/>
      <c r="AF553" s="185"/>
      <c r="AG553" s="185"/>
      <c r="AH553" s="185"/>
      <c r="AI553" s="185"/>
      <c r="AJ553" s="185"/>
      <c r="AK553" s="185"/>
      <c r="AL553" s="185"/>
      <c r="AM553" s="185"/>
      <c r="AN553" s="185"/>
      <c r="AO553" s="185"/>
      <c r="AP553" s="185"/>
      <c r="AQ553" s="185"/>
      <c r="AR553" s="185"/>
      <c r="AS553" s="185"/>
      <c r="AT553" s="185"/>
      <c r="AU553" s="185"/>
      <c r="AV553" s="185"/>
      <c r="AW553" s="185"/>
      <c r="AX553" s="185"/>
      <c r="AY553" s="185"/>
      <c r="AZ553" s="185"/>
      <c r="BA553" s="185"/>
      <c r="BB553" s="185"/>
      <c r="BC553" s="185"/>
      <c r="BD553" s="185"/>
      <c r="BE553" s="185"/>
      <c r="BF553" s="185"/>
      <c r="BG553" s="185"/>
      <c r="BH553" s="185"/>
      <c r="BI553" s="185"/>
      <c r="BJ553" s="185"/>
      <c r="BK553" s="185"/>
      <c r="BL553" s="185"/>
      <c r="BM553" s="185"/>
      <c r="BN553" s="185"/>
      <c r="BO553" s="185"/>
      <c r="BP553" s="185"/>
      <c r="BQ553" s="185"/>
      <c r="BR553" s="185"/>
      <c r="BS553" s="185"/>
      <c r="BT553" s="185"/>
      <c r="BU553" s="185"/>
      <c r="BV553" s="185"/>
      <c r="BW553" s="185"/>
      <c r="BX553" s="185"/>
      <c r="BY553" s="185"/>
      <c r="BZ553" s="185"/>
      <c r="CA553" s="185"/>
      <c r="CB553" s="185"/>
      <c r="CC553" s="185"/>
      <c r="CD553" s="185"/>
      <c r="CE553" s="185"/>
      <c r="CF553" s="185"/>
      <c r="CG553" s="185"/>
      <c r="CH553" s="185"/>
      <c r="CI553" s="185"/>
      <c r="CJ553" s="185"/>
      <c r="CK553" s="185"/>
      <c r="CL553" s="185"/>
      <c r="CM553" s="185"/>
      <c r="CN553" s="185"/>
      <c r="CO553" s="185"/>
      <c r="CP553" s="185"/>
      <c r="CQ553" s="79"/>
    </row>
    <row r="554" spans="1:95" ht="14.5" outlineLevel="1" x14ac:dyDescent="0.35">
      <c r="A554" s="158"/>
      <c r="B554" s="158"/>
      <c r="C554" s="158"/>
      <c r="D554" s="158"/>
      <c r="E554" s="115"/>
      <c r="F554" s="183"/>
      <c r="G554" s="183"/>
      <c r="H554" s="183"/>
      <c r="I554" s="183"/>
      <c r="J554" s="183"/>
      <c r="K554" s="183"/>
      <c r="L554" s="183"/>
      <c r="M554" s="183"/>
      <c r="N554" s="183"/>
      <c r="O554" s="183"/>
      <c r="P554" s="183"/>
      <c r="Q554" s="183"/>
      <c r="R554" s="183"/>
      <c r="S554" s="183"/>
      <c r="T554" s="183"/>
      <c r="U554" s="183"/>
      <c r="V554" s="183"/>
      <c r="W554" s="183"/>
      <c r="X554" s="183"/>
      <c r="Y554" s="183"/>
      <c r="Z554" s="183"/>
      <c r="AA554" s="183"/>
      <c r="AB554" s="183"/>
      <c r="AC554" s="183"/>
      <c r="AD554" s="183"/>
      <c r="AE554" s="183"/>
      <c r="AF554" s="183"/>
      <c r="AG554" s="183"/>
      <c r="AH554" s="183"/>
      <c r="AI554" s="183"/>
      <c r="AJ554" s="183"/>
      <c r="AK554" s="183"/>
      <c r="AL554" s="183"/>
      <c r="AM554" s="183"/>
      <c r="AN554" s="183"/>
      <c r="AO554" s="183"/>
      <c r="AP554" s="183"/>
      <c r="AQ554" s="183"/>
      <c r="AR554" s="183"/>
      <c r="AS554" s="183"/>
      <c r="AT554" s="183"/>
      <c r="AU554" s="183"/>
      <c r="AV554" s="183"/>
      <c r="AW554" s="183"/>
      <c r="AX554" s="183"/>
      <c r="AY554" s="183"/>
      <c r="AZ554" s="183"/>
      <c r="BA554" s="183"/>
      <c r="BB554" s="183"/>
      <c r="BC554" s="183"/>
      <c r="BD554" s="183"/>
      <c r="BE554" s="183"/>
      <c r="BF554" s="183"/>
      <c r="BG554" s="183"/>
      <c r="BH554" s="183"/>
      <c r="BI554" s="183"/>
      <c r="BJ554" s="183"/>
      <c r="BK554" s="183"/>
      <c r="BL554" s="183"/>
      <c r="BM554" s="183"/>
      <c r="BN554" s="183"/>
      <c r="BO554" s="183"/>
      <c r="BP554" s="183"/>
      <c r="BQ554" s="183"/>
      <c r="BR554" s="183"/>
      <c r="BS554" s="183"/>
      <c r="BT554" s="183"/>
      <c r="BU554" s="183"/>
      <c r="BV554" s="183"/>
      <c r="BW554" s="183"/>
      <c r="BX554" s="183"/>
      <c r="BY554" s="183"/>
      <c r="BZ554" s="183"/>
      <c r="CA554" s="183"/>
      <c r="CB554" s="183"/>
      <c r="CC554" s="183"/>
      <c r="CD554" s="183"/>
      <c r="CE554" s="183"/>
      <c r="CF554" s="183"/>
      <c r="CG554" s="183"/>
      <c r="CH554" s="183"/>
      <c r="CI554" s="183"/>
      <c r="CJ554" s="183"/>
      <c r="CK554" s="183"/>
      <c r="CL554" s="183"/>
      <c r="CM554" s="183"/>
      <c r="CN554" s="183"/>
      <c r="CO554" s="183"/>
      <c r="CP554" s="183"/>
      <c r="CQ554" s="79"/>
    </row>
    <row r="555" spans="1:95" ht="15.5" outlineLevel="1" x14ac:dyDescent="0.35">
      <c r="A555" s="82"/>
      <c r="B555" s="82" t="s">
        <v>16794</v>
      </c>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c r="AA555" s="82"/>
      <c r="AB555" s="82"/>
      <c r="AC555" s="82"/>
      <c r="AD555" s="82"/>
      <c r="AE555" s="82"/>
      <c r="AF555" s="82"/>
      <c r="AG555" s="82"/>
      <c r="AH555" s="82"/>
      <c r="AI555" s="82"/>
      <c r="AJ555" s="82"/>
      <c r="AK555" s="82"/>
      <c r="AL555" s="82"/>
      <c r="AM555" s="82"/>
      <c r="AN555" s="82"/>
      <c r="AO555" s="82"/>
      <c r="AP555" s="82"/>
      <c r="AQ555" s="82"/>
      <c r="AR555" s="82"/>
      <c r="AS555" s="82"/>
      <c r="AT555" s="82"/>
      <c r="AU555" s="82"/>
      <c r="AV555" s="82"/>
      <c r="AW555" s="82"/>
      <c r="AX555" s="82"/>
      <c r="AY555" s="82"/>
      <c r="AZ555" s="82"/>
      <c r="BA555" s="82"/>
      <c r="BB555" s="82"/>
      <c r="BC555" s="82"/>
      <c r="BD555" s="82"/>
      <c r="BE555" s="82"/>
      <c r="BF555" s="82"/>
      <c r="BG555" s="82"/>
      <c r="BH555" s="82"/>
      <c r="BI555" s="82"/>
      <c r="BJ555" s="82"/>
      <c r="BK555" s="82"/>
      <c r="BL555" s="82"/>
      <c r="BM555" s="82"/>
      <c r="BN555" s="82"/>
      <c r="BO555" s="82"/>
      <c r="BP555" s="82"/>
      <c r="BQ555" s="82"/>
      <c r="BR555" s="82"/>
      <c r="BS555" s="82"/>
      <c r="BT555" s="82"/>
      <c r="BU555" s="82"/>
      <c r="BV555" s="82"/>
      <c r="BW555" s="82"/>
      <c r="BX555" s="82"/>
      <c r="BY555" s="82"/>
      <c r="BZ555" s="82"/>
      <c r="CA555" s="82"/>
      <c r="CB555" s="82"/>
      <c r="CC555" s="82"/>
      <c r="CD555" s="82"/>
      <c r="CE555" s="82"/>
      <c r="CF555" s="82"/>
      <c r="CG555" s="82"/>
      <c r="CH555" s="82"/>
      <c r="CI555" s="82"/>
      <c r="CJ555" s="82"/>
      <c r="CK555" s="82"/>
      <c r="CL555" s="82"/>
      <c r="CM555" s="82"/>
      <c r="CN555" s="82"/>
      <c r="CO555" s="82"/>
      <c r="CP555" s="82"/>
      <c r="CQ555" s="82"/>
    </row>
    <row r="556" spans="1:95" s="191" customFormat="1" ht="14.5" x14ac:dyDescent="0.35">
      <c r="A556" s="158"/>
      <c r="B556" s="79" t="s">
        <v>16671</v>
      </c>
      <c r="C556" s="158"/>
      <c r="D556" s="158"/>
      <c r="E556" s="115"/>
      <c r="F556" s="183"/>
      <c r="G556" s="183"/>
      <c r="H556" s="183"/>
      <c r="I556" s="183"/>
      <c r="J556" s="183"/>
      <c r="K556" s="183"/>
      <c r="L556" s="183"/>
      <c r="M556" s="183"/>
      <c r="N556" s="183"/>
      <c r="O556" s="183"/>
      <c r="P556" s="183"/>
      <c r="Q556" s="183"/>
      <c r="R556" s="183"/>
      <c r="S556" s="183"/>
      <c r="T556" s="183"/>
      <c r="U556" s="183"/>
      <c r="V556" s="183"/>
      <c r="W556" s="183"/>
      <c r="X556" s="183"/>
      <c r="Y556" s="183"/>
      <c r="Z556" s="183"/>
      <c r="AA556" s="183"/>
      <c r="AB556" s="183"/>
      <c r="AC556" s="183"/>
      <c r="AD556" s="183"/>
      <c r="AE556" s="183"/>
      <c r="AF556" s="183"/>
      <c r="AG556" s="183"/>
      <c r="AH556" s="183"/>
      <c r="AI556" s="183"/>
      <c r="AJ556" s="183"/>
      <c r="AK556" s="183"/>
      <c r="AL556" s="183"/>
      <c r="AM556" s="183"/>
      <c r="AN556" s="183"/>
      <c r="AO556" s="183"/>
      <c r="AP556" s="183"/>
      <c r="AQ556" s="183"/>
      <c r="AR556" s="183"/>
      <c r="AS556" s="183"/>
      <c r="AT556" s="183"/>
      <c r="AU556" s="183"/>
      <c r="AV556" s="183"/>
      <c r="AW556" s="183"/>
      <c r="AX556" s="183"/>
      <c r="AY556" s="183"/>
      <c r="AZ556" s="183"/>
      <c r="BA556" s="183"/>
      <c r="BB556" s="183"/>
      <c r="BC556" s="183"/>
      <c r="BD556" s="183"/>
      <c r="BE556" s="183"/>
      <c r="BF556" s="183"/>
      <c r="BG556" s="183"/>
      <c r="BH556" s="183"/>
      <c r="BI556" s="183"/>
      <c r="BJ556" s="183"/>
      <c r="BK556" s="183"/>
      <c r="BL556" s="183"/>
      <c r="BM556" s="183"/>
      <c r="BN556" s="183"/>
      <c r="BO556" s="183"/>
      <c r="BP556" s="183"/>
      <c r="BQ556" s="183"/>
      <c r="BR556" s="183"/>
      <c r="BS556" s="183"/>
      <c r="BT556" s="183"/>
      <c r="BU556" s="183"/>
      <c r="BV556" s="183"/>
      <c r="BW556" s="183"/>
      <c r="BX556" s="183"/>
      <c r="BY556" s="183"/>
      <c r="BZ556" s="183"/>
      <c r="CA556" s="183"/>
      <c r="CB556" s="183"/>
      <c r="CC556" s="183"/>
      <c r="CD556" s="183"/>
      <c r="CE556" s="183"/>
      <c r="CF556" s="183"/>
      <c r="CG556" s="183"/>
      <c r="CH556" s="183"/>
      <c r="CI556" s="183"/>
      <c r="CJ556" s="183"/>
      <c r="CK556" s="183"/>
      <c r="CL556" s="183"/>
      <c r="CM556" s="183"/>
      <c r="CN556" s="183"/>
      <c r="CO556" s="183"/>
      <c r="CP556" s="183"/>
      <c r="CQ556" s="79"/>
    </row>
    <row r="557" spans="1:95" ht="14.5" outlineLevel="1" x14ac:dyDescent="0.35">
      <c r="A557" s="158"/>
      <c r="B557" s="158" t="s">
        <v>16672</v>
      </c>
      <c r="C557" s="158"/>
      <c r="D557" s="158">
        <f>SUM(NOx_benefits_in_exceedance_discounted_low)</f>
        <v>0</v>
      </c>
      <c r="E557" s="115" t="s">
        <v>16795</v>
      </c>
      <c r="F557" s="183"/>
      <c r="G557" s="183"/>
      <c r="H557" s="183"/>
      <c r="I557" s="183"/>
      <c r="J557" s="183"/>
      <c r="K557" s="183"/>
      <c r="L557" s="183"/>
      <c r="M557" s="183"/>
      <c r="N557" s="183"/>
      <c r="O557" s="183"/>
      <c r="P557" s="183"/>
      <c r="Q557" s="183"/>
      <c r="R557" s="183"/>
      <c r="S557" s="183"/>
      <c r="T557" s="183"/>
      <c r="U557" s="183"/>
      <c r="V557" s="183"/>
      <c r="W557" s="183"/>
      <c r="X557" s="183"/>
      <c r="Y557" s="183"/>
      <c r="Z557" s="183"/>
      <c r="AA557" s="183"/>
      <c r="AB557" s="183"/>
      <c r="AC557" s="183"/>
      <c r="AD557" s="183"/>
      <c r="AE557" s="183"/>
      <c r="AF557" s="183"/>
      <c r="AG557" s="183"/>
      <c r="AH557" s="183"/>
      <c r="AI557" s="183"/>
      <c r="AJ557" s="183"/>
      <c r="AK557" s="183"/>
      <c r="AL557" s="183"/>
      <c r="AM557" s="183"/>
      <c r="AN557" s="183"/>
      <c r="AO557" s="183"/>
      <c r="AP557" s="183"/>
      <c r="AQ557" s="183"/>
      <c r="AR557" s="183"/>
      <c r="AS557" s="183"/>
      <c r="AT557" s="183"/>
      <c r="AU557" s="183"/>
      <c r="AV557" s="183"/>
      <c r="AW557" s="183"/>
      <c r="AX557" s="183"/>
      <c r="AY557" s="183"/>
      <c r="AZ557" s="183"/>
      <c r="BA557" s="183"/>
      <c r="BB557" s="183"/>
      <c r="BC557" s="183"/>
      <c r="BD557" s="183"/>
      <c r="BE557" s="183"/>
      <c r="BF557" s="183"/>
      <c r="BG557" s="183"/>
      <c r="BH557" s="183"/>
      <c r="BI557" s="183"/>
      <c r="BJ557" s="183"/>
      <c r="BK557" s="183"/>
      <c r="BL557" s="183"/>
      <c r="BM557" s="183"/>
      <c r="BN557" s="183"/>
      <c r="BO557" s="183"/>
      <c r="BP557" s="183"/>
      <c r="BQ557" s="183"/>
      <c r="BR557" s="183"/>
      <c r="BS557" s="183"/>
      <c r="BT557" s="183"/>
      <c r="BU557" s="183"/>
      <c r="BV557" s="183"/>
      <c r="BW557" s="183"/>
      <c r="BX557" s="183"/>
      <c r="BY557" s="183"/>
      <c r="BZ557" s="183"/>
      <c r="CA557" s="183"/>
      <c r="CB557" s="183"/>
      <c r="CC557" s="183"/>
      <c r="CD557" s="183"/>
      <c r="CE557" s="183"/>
      <c r="CF557" s="183"/>
      <c r="CG557" s="183"/>
      <c r="CH557" s="183"/>
      <c r="CI557" s="183"/>
      <c r="CJ557" s="183"/>
      <c r="CK557" s="183"/>
      <c r="CL557" s="183"/>
      <c r="CM557" s="183"/>
      <c r="CN557" s="183"/>
      <c r="CO557" s="183"/>
      <c r="CP557" s="183"/>
      <c r="CQ557" s="79"/>
    </row>
    <row r="558" spans="1:95" ht="14.5" outlineLevel="1" x14ac:dyDescent="0.35">
      <c r="A558" s="158"/>
      <c r="B558" s="158" t="s">
        <v>16674</v>
      </c>
      <c r="C558" s="158"/>
      <c r="D558" s="158">
        <f>SUM(NOx_benefits_in_exceedance_discounted_central)</f>
        <v>0</v>
      </c>
      <c r="E558" s="115" t="s">
        <v>16796</v>
      </c>
      <c r="F558" s="183"/>
      <c r="G558" s="183"/>
      <c r="H558" s="183"/>
      <c r="I558" s="183"/>
      <c r="J558" s="183"/>
      <c r="K558" s="183"/>
      <c r="L558" s="183"/>
      <c r="M558" s="183"/>
      <c r="N558" s="183"/>
      <c r="O558" s="183"/>
      <c r="P558" s="183"/>
      <c r="Q558" s="183"/>
      <c r="R558" s="183"/>
      <c r="S558" s="183"/>
      <c r="T558" s="183"/>
      <c r="U558" s="183"/>
      <c r="V558" s="183"/>
      <c r="W558" s="183"/>
      <c r="X558" s="183"/>
      <c r="Y558" s="183"/>
      <c r="Z558" s="183"/>
      <c r="AA558" s="183"/>
      <c r="AB558" s="183"/>
      <c r="AC558" s="183"/>
      <c r="AD558" s="183"/>
      <c r="AE558" s="183"/>
      <c r="AF558" s="183"/>
      <c r="AG558" s="183"/>
      <c r="AH558" s="183"/>
      <c r="AI558" s="183"/>
      <c r="AJ558" s="183"/>
      <c r="AK558" s="183"/>
      <c r="AL558" s="183"/>
      <c r="AM558" s="183"/>
      <c r="AN558" s="183"/>
      <c r="AO558" s="183"/>
      <c r="AP558" s="183"/>
      <c r="AQ558" s="183"/>
      <c r="AR558" s="183"/>
      <c r="AS558" s="183"/>
      <c r="AT558" s="183"/>
      <c r="AU558" s="183"/>
      <c r="AV558" s="183"/>
      <c r="AW558" s="183"/>
      <c r="AX558" s="183"/>
      <c r="AY558" s="183"/>
      <c r="AZ558" s="183"/>
      <c r="BA558" s="183"/>
      <c r="BB558" s="183"/>
      <c r="BC558" s="183"/>
      <c r="BD558" s="183"/>
      <c r="BE558" s="183"/>
      <c r="BF558" s="183"/>
      <c r="BG558" s="183"/>
      <c r="BH558" s="183"/>
      <c r="BI558" s="183"/>
      <c r="BJ558" s="183"/>
      <c r="BK558" s="183"/>
      <c r="BL558" s="183"/>
      <c r="BM558" s="183"/>
      <c r="BN558" s="183"/>
      <c r="BO558" s="183"/>
      <c r="BP558" s="183"/>
      <c r="BQ558" s="183"/>
      <c r="BR558" s="183"/>
      <c r="BS558" s="183"/>
      <c r="BT558" s="183"/>
      <c r="BU558" s="183"/>
      <c r="BV558" s="183"/>
      <c r="BW558" s="183"/>
      <c r="BX558" s="183"/>
      <c r="BY558" s="183"/>
      <c r="BZ558" s="183"/>
      <c r="CA558" s="183"/>
      <c r="CB558" s="183"/>
      <c r="CC558" s="183"/>
      <c r="CD558" s="183"/>
      <c r="CE558" s="183"/>
      <c r="CF558" s="183"/>
      <c r="CG558" s="183"/>
      <c r="CH558" s="183"/>
      <c r="CI558" s="183"/>
      <c r="CJ558" s="183"/>
      <c r="CK558" s="183"/>
      <c r="CL558" s="183"/>
      <c r="CM558" s="183"/>
      <c r="CN558" s="183"/>
      <c r="CO558" s="183"/>
      <c r="CP558" s="183"/>
      <c r="CQ558" s="79"/>
    </row>
    <row r="559" spans="1:95" ht="14.5" outlineLevel="1" x14ac:dyDescent="0.35">
      <c r="A559" s="158"/>
      <c r="B559" s="158" t="s">
        <v>16676</v>
      </c>
      <c r="C559" s="158"/>
      <c r="D559" s="158">
        <f>SUM(NOx_benefits_in_exceedance_discounted_high)</f>
        <v>0</v>
      </c>
      <c r="E559" s="115" t="s">
        <v>16797</v>
      </c>
      <c r="F559" s="183"/>
      <c r="G559" s="183"/>
      <c r="H559" s="183"/>
      <c r="I559" s="183"/>
      <c r="J559" s="183"/>
      <c r="K559" s="183"/>
      <c r="L559" s="183"/>
      <c r="M559" s="183"/>
      <c r="N559" s="183"/>
      <c r="O559" s="183"/>
      <c r="P559" s="183"/>
      <c r="Q559" s="183"/>
      <c r="R559" s="183"/>
      <c r="S559" s="183"/>
      <c r="T559" s="183"/>
      <c r="U559" s="183"/>
      <c r="V559" s="183"/>
      <c r="W559" s="183"/>
      <c r="X559" s="183"/>
      <c r="Y559" s="183"/>
      <c r="Z559" s="183"/>
      <c r="AA559" s="183"/>
      <c r="AB559" s="183"/>
      <c r="AC559" s="183"/>
      <c r="AD559" s="183"/>
      <c r="AE559" s="183"/>
      <c r="AF559" s="183"/>
      <c r="AG559" s="183"/>
      <c r="AH559" s="183"/>
      <c r="AI559" s="183"/>
      <c r="AJ559" s="183"/>
      <c r="AK559" s="183"/>
      <c r="AL559" s="183"/>
      <c r="AM559" s="183"/>
      <c r="AN559" s="183"/>
      <c r="AO559" s="183"/>
      <c r="AP559" s="183"/>
      <c r="AQ559" s="183"/>
      <c r="AR559" s="183"/>
      <c r="AS559" s="183"/>
      <c r="AT559" s="183"/>
      <c r="AU559" s="183"/>
      <c r="AV559" s="183"/>
      <c r="AW559" s="183"/>
      <c r="AX559" s="183"/>
      <c r="AY559" s="183"/>
      <c r="AZ559" s="183"/>
      <c r="BA559" s="183"/>
      <c r="BB559" s="183"/>
      <c r="BC559" s="183"/>
      <c r="BD559" s="183"/>
      <c r="BE559" s="183"/>
      <c r="BF559" s="183"/>
      <c r="BG559" s="183"/>
      <c r="BH559" s="183"/>
      <c r="BI559" s="183"/>
      <c r="BJ559" s="183"/>
      <c r="BK559" s="183"/>
      <c r="BL559" s="183"/>
      <c r="BM559" s="183"/>
      <c r="BN559" s="183"/>
      <c r="BO559" s="183"/>
      <c r="BP559" s="183"/>
      <c r="BQ559" s="183"/>
      <c r="BR559" s="183"/>
      <c r="BS559" s="183"/>
      <c r="BT559" s="183"/>
      <c r="BU559" s="183"/>
      <c r="BV559" s="183"/>
      <c r="BW559" s="183"/>
      <c r="BX559" s="183"/>
      <c r="BY559" s="183"/>
      <c r="BZ559" s="183"/>
      <c r="CA559" s="183"/>
      <c r="CB559" s="183"/>
      <c r="CC559" s="183"/>
      <c r="CD559" s="183"/>
      <c r="CE559" s="183"/>
      <c r="CF559" s="183"/>
      <c r="CG559" s="183"/>
      <c r="CH559" s="183"/>
      <c r="CI559" s="183"/>
      <c r="CJ559" s="183"/>
      <c r="CK559" s="183"/>
      <c r="CL559" s="183"/>
      <c r="CM559" s="183"/>
      <c r="CN559" s="183"/>
      <c r="CO559" s="183"/>
      <c r="CP559" s="183"/>
      <c r="CQ559" s="79"/>
    </row>
    <row r="560" spans="1:95" ht="14.5" outlineLevel="1" x14ac:dyDescent="0.35">
      <c r="A560" s="158"/>
      <c r="B560" s="158"/>
      <c r="C560" s="158"/>
      <c r="D560" s="158"/>
      <c r="E560" s="115"/>
      <c r="F560" s="183"/>
      <c r="G560" s="183"/>
      <c r="H560" s="183"/>
      <c r="I560" s="183"/>
      <c r="J560" s="183"/>
      <c r="K560" s="183"/>
      <c r="L560" s="183"/>
      <c r="M560" s="183"/>
      <c r="N560" s="183"/>
      <c r="O560" s="183"/>
      <c r="P560" s="183"/>
      <c r="Q560" s="183"/>
      <c r="R560" s="183"/>
      <c r="S560" s="183"/>
      <c r="T560" s="183"/>
      <c r="U560" s="183"/>
      <c r="V560" s="183"/>
      <c r="W560" s="183"/>
      <c r="X560" s="183"/>
      <c r="Y560" s="183"/>
      <c r="Z560" s="183"/>
      <c r="AA560" s="183"/>
      <c r="AB560" s="183"/>
      <c r="AC560" s="183"/>
      <c r="AD560" s="183"/>
      <c r="AE560" s="183"/>
      <c r="AF560" s="183"/>
      <c r="AG560" s="183"/>
      <c r="AH560" s="183"/>
      <c r="AI560" s="183"/>
      <c r="AJ560" s="183"/>
      <c r="AK560" s="183"/>
      <c r="AL560" s="183"/>
      <c r="AM560" s="183"/>
      <c r="AN560" s="183"/>
      <c r="AO560" s="183"/>
      <c r="AP560" s="183"/>
      <c r="AQ560" s="183"/>
      <c r="AR560" s="183"/>
      <c r="AS560" s="183"/>
      <c r="AT560" s="183"/>
      <c r="AU560" s="183"/>
      <c r="AV560" s="183"/>
      <c r="AW560" s="183"/>
      <c r="AX560" s="183"/>
      <c r="AY560" s="183"/>
      <c r="AZ560" s="183"/>
      <c r="BA560" s="183"/>
      <c r="BB560" s="183"/>
      <c r="BC560" s="183"/>
      <c r="BD560" s="183"/>
      <c r="BE560" s="183"/>
      <c r="BF560" s="183"/>
      <c r="BG560" s="183"/>
      <c r="BH560" s="183"/>
      <c r="BI560" s="183"/>
      <c r="BJ560" s="183"/>
      <c r="BK560" s="183"/>
      <c r="BL560" s="183"/>
      <c r="BM560" s="183"/>
      <c r="BN560" s="183"/>
      <c r="BO560" s="183"/>
      <c r="BP560" s="183"/>
      <c r="BQ560" s="183"/>
      <c r="BR560" s="183"/>
      <c r="BS560" s="183"/>
      <c r="BT560" s="183"/>
      <c r="BU560" s="183"/>
      <c r="BV560" s="183"/>
      <c r="BW560" s="183"/>
      <c r="BX560" s="183"/>
      <c r="BY560" s="183"/>
      <c r="BZ560" s="183"/>
      <c r="CA560" s="183"/>
      <c r="CB560" s="183"/>
      <c r="CC560" s="183"/>
      <c r="CD560" s="183"/>
      <c r="CE560" s="183"/>
      <c r="CF560" s="183"/>
      <c r="CG560" s="183"/>
      <c r="CH560" s="183"/>
      <c r="CI560" s="183"/>
      <c r="CJ560" s="183"/>
      <c r="CK560" s="183"/>
      <c r="CL560" s="183"/>
      <c r="CM560" s="183"/>
      <c r="CN560" s="183"/>
      <c r="CO560" s="183"/>
      <c r="CP560" s="183"/>
      <c r="CQ560" s="79"/>
    </row>
    <row r="561" spans="1:95" ht="15.5" outlineLevel="1" x14ac:dyDescent="0.35">
      <c r="A561" s="169"/>
      <c r="B561" s="90" t="s">
        <v>16798</v>
      </c>
      <c r="C561" s="169"/>
      <c r="D561" s="169"/>
      <c r="E561" s="169"/>
      <c r="F561" s="169"/>
      <c r="G561" s="169"/>
      <c r="H561" s="169"/>
      <c r="I561" s="169"/>
      <c r="J561" s="169"/>
      <c r="K561" s="169"/>
      <c r="L561" s="169"/>
      <c r="M561" s="169"/>
      <c r="N561" s="169"/>
      <c r="O561" s="169"/>
      <c r="P561" s="169"/>
      <c r="Q561" s="169"/>
      <c r="R561" s="169"/>
      <c r="S561" s="169"/>
      <c r="T561" s="169"/>
      <c r="U561" s="169"/>
      <c r="V561" s="169"/>
      <c r="W561" s="169"/>
      <c r="X561" s="169"/>
      <c r="Y561" s="169"/>
      <c r="Z561" s="169"/>
      <c r="AA561" s="169"/>
      <c r="AB561" s="169"/>
      <c r="AC561" s="169"/>
      <c r="AD561" s="169"/>
      <c r="AE561" s="169"/>
      <c r="AF561" s="169"/>
      <c r="AG561" s="169"/>
      <c r="AH561" s="169"/>
      <c r="AI561" s="169"/>
      <c r="AJ561" s="169"/>
      <c r="AK561" s="169"/>
      <c r="AL561" s="169"/>
      <c r="AM561" s="169"/>
      <c r="AN561" s="169"/>
      <c r="AO561" s="169"/>
      <c r="AP561" s="169"/>
      <c r="AQ561" s="169"/>
      <c r="AR561" s="169"/>
      <c r="AS561" s="169"/>
      <c r="AT561" s="169"/>
      <c r="AU561" s="169"/>
      <c r="AV561" s="169"/>
      <c r="AW561" s="169"/>
      <c r="AX561" s="169"/>
      <c r="AY561" s="169"/>
      <c r="AZ561" s="169"/>
      <c r="BA561" s="169"/>
      <c r="BB561" s="169"/>
      <c r="BC561" s="169"/>
      <c r="BD561" s="169"/>
      <c r="BE561" s="169"/>
      <c r="BF561" s="169"/>
      <c r="BG561" s="169"/>
      <c r="BH561" s="169"/>
      <c r="BI561" s="169"/>
      <c r="BJ561" s="169"/>
      <c r="BK561" s="169"/>
      <c r="BL561" s="169"/>
      <c r="BM561" s="169"/>
      <c r="BN561" s="169"/>
      <c r="BO561" s="169"/>
      <c r="BP561" s="169"/>
      <c r="BQ561" s="169"/>
      <c r="BR561" s="169"/>
      <c r="BS561" s="169"/>
      <c r="BT561" s="169"/>
      <c r="BU561" s="169"/>
      <c r="BV561" s="169"/>
      <c r="BW561" s="169"/>
      <c r="BX561" s="169"/>
      <c r="BY561" s="169"/>
      <c r="BZ561" s="169"/>
      <c r="CA561" s="169"/>
      <c r="CB561" s="169"/>
      <c r="CC561" s="169"/>
      <c r="CD561" s="169"/>
      <c r="CE561" s="169"/>
      <c r="CF561" s="169"/>
      <c r="CG561" s="169"/>
      <c r="CH561" s="169"/>
      <c r="CI561" s="169"/>
      <c r="CJ561" s="169"/>
      <c r="CK561" s="169"/>
      <c r="CL561" s="169"/>
      <c r="CM561" s="169"/>
      <c r="CN561" s="169"/>
      <c r="CO561" s="169"/>
      <c r="CP561" s="169"/>
      <c r="CQ561" s="169"/>
    </row>
    <row r="562" spans="1:95" ht="14" outlineLevel="1" x14ac:dyDescent="0.3">
      <c r="A562" s="158"/>
      <c r="B562" s="158"/>
      <c r="C562" s="158"/>
      <c r="D562" s="158"/>
      <c r="E562" s="158"/>
      <c r="F562" s="158"/>
      <c r="G562" s="158"/>
      <c r="H562" s="158"/>
      <c r="I562" s="158"/>
      <c r="J562" s="158"/>
      <c r="K562" s="158"/>
      <c r="L562" s="158"/>
      <c r="M562" s="158"/>
      <c r="N562" s="158"/>
      <c r="O562" s="158"/>
      <c r="P562" s="158"/>
      <c r="Q562" s="158"/>
      <c r="R562" s="158"/>
      <c r="S562" s="158"/>
      <c r="T562" s="158"/>
      <c r="U562" s="158"/>
      <c r="V562" s="158"/>
      <c r="W562" s="158"/>
      <c r="X562" s="158"/>
      <c r="Y562" s="158"/>
      <c r="Z562" s="158"/>
      <c r="AA562" s="158"/>
      <c r="AB562" s="158"/>
      <c r="AC562" s="158"/>
      <c r="AD562" s="158"/>
      <c r="AE562" s="158"/>
      <c r="AF562" s="158"/>
      <c r="AG562" s="158"/>
      <c r="AH562" s="158"/>
      <c r="AI562" s="158"/>
      <c r="AJ562" s="158"/>
      <c r="AK562" s="158"/>
      <c r="AL562" s="158"/>
      <c r="AM562" s="158"/>
      <c r="AN562" s="158"/>
      <c r="AO562" s="158"/>
      <c r="AP562" s="158"/>
      <c r="AQ562" s="158"/>
      <c r="AR562" s="158"/>
      <c r="AS562" s="158"/>
      <c r="AT562" s="158"/>
      <c r="AU562" s="158"/>
      <c r="AV562" s="158"/>
      <c r="AW562" s="158"/>
      <c r="AX562" s="158"/>
      <c r="AY562" s="158"/>
      <c r="AZ562" s="158"/>
      <c r="BA562" s="158"/>
      <c r="BB562" s="158"/>
      <c r="BC562" s="158"/>
      <c r="BD562" s="158"/>
      <c r="BE562" s="158"/>
      <c r="BF562" s="158"/>
      <c r="BG562" s="158"/>
      <c r="BH562" s="158"/>
      <c r="BI562" s="158"/>
      <c r="BJ562" s="158"/>
      <c r="BK562" s="158"/>
      <c r="BL562" s="158"/>
      <c r="BM562" s="158"/>
      <c r="BN562" s="158"/>
      <c r="BO562" s="158"/>
      <c r="BP562" s="158"/>
      <c r="BQ562" s="158"/>
      <c r="BR562" s="158"/>
      <c r="BS562" s="158"/>
      <c r="BT562" s="158"/>
      <c r="BU562" s="158"/>
      <c r="BV562" s="158"/>
      <c r="BW562" s="158"/>
      <c r="BX562" s="158"/>
      <c r="BY562" s="158"/>
      <c r="BZ562" s="158"/>
      <c r="CA562" s="158"/>
      <c r="CB562" s="158"/>
      <c r="CC562" s="158"/>
      <c r="CD562" s="158"/>
      <c r="CE562" s="158"/>
      <c r="CF562" s="158"/>
      <c r="CG562" s="158"/>
      <c r="CH562" s="158"/>
      <c r="CI562" s="158"/>
      <c r="CJ562" s="158"/>
      <c r="CK562" s="158"/>
      <c r="CL562" s="158"/>
      <c r="CM562" s="158"/>
      <c r="CN562" s="158"/>
      <c r="CO562" s="158"/>
      <c r="CP562" s="158"/>
      <c r="CQ562" s="158"/>
    </row>
    <row r="563" spans="1:95" ht="14.5" outlineLevel="1" x14ac:dyDescent="0.35">
      <c r="A563" s="158"/>
      <c r="B563" s="158" t="s">
        <v>16672</v>
      </c>
      <c r="C563" s="158"/>
      <c r="D563" s="185">
        <f>NOx_damage_NPV_low+NOX_damage_in_exceedance_NPV_low</f>
        <v>0</v>
      </c>
      <c r="E563" s="79" t="s">
        <v>16799</v>
      </c>
      <c r="F563" s="158"/>
      <c r="G563" s="158"/>
      <c r="H563" s="158"/>
      <c r="I563" s="158"/>
      <c r="J563" s="158"/>
      <c r="K563" s="158"/>
      <c r="L563" s="158"/>
      <c r="M563" s="158"/>
      <c r="N563" s="158"/>
      <c r="O563" s="158"/>
      <c r="P563" s="158"/>
      <c r="Q563" s="158"/>
      <c r="R563" s="158"/>
      <c r="S563" s="158"/>
      <c r="T563" s="158"/>
      <c r="U563" s="158"/>
      <c r="V563" s="158"/>
      <c r="W563" s="158"/>
      <c r="X563" s="158"/>
      <c r="Y563" s="158"/>
      <c r="Z563" s="158"/>
      <c r="AA563" s="158"/>
      <c r="AB563" s="158"/>
      <c r="AC563" s="158"/>
      <c r="AD563" s="158"/>
      <c r="AE563" s="158"/>
      <c r="AF563" s="158"/>
      <c r="AG563" s="158"/>
      <c r="AH563" s="158"/>
      <c r="AI563" s="158"/>
      <c r="AJ563" s="158"/>
      <c r="AK563" s="158"/>
      <c r="AL563" s="158"/>
      <c r="AM563" s="158"/>
      <c r="AN563" s="158"/>
      <c r="AO563" s="158"/>
      <c r="AP563" s="158"/>
      <c r="AQ563" s="158"/>
      <c r="AR563" s="158"/>
      <c r="AS563" s="158"/>
      <c r="AT563" s="158"/>
      <c r="AU563" s="158"/>
      <c r="AV563" s="158"/>
      <c r="AW563" s="158"/>
      <c r="AX563" s="158"/>
      <c r="AY563" s="158"/>
      <c r="AZ563" s="158"/>
      <c r="BA563" s="158"/>
      <c r="BB563" s="158"/>
      <c r="BC563" s="158"/>
      <c r="BD563" s="158"/>
      <c r="BE563" s="158"/>
      <c r="BF563" s="158"/>
      <c r="BG563" s="158"/>
      <c r="BH563" s="158"/>
      <c r="BI563" s="158"/>
      <c r="BJ563" s="158"/>
      <c r="BK563" s="158"/>
      <c r="BL563" s="158"/>
      <c r="BM563" s="158"/>
      <c r="BN563" s="158"/>
      <c r="BO563" s="158"/>
      <c r="BP563" s="158"/>
      <c r="BQ563" s="158"/>
      <c r="BR563" s="158"/>
      <c r="BS563" s="158"/>
      <c r="BT563" s="158"/>
      <c r="BU563" s="158"/>
      <c r="BV563" s="158"/>
      <c r="BW563" s="158"/>
      <c r="BX563" s="158"/>
      <c r="BY563" s="158"/>
      <c r="BZ563" s="158"/>
      <c r="CA563" s="158"/>
      <c r="CB563" s="158"/>
      <c r="CC563" s="158"/>
      <c r="CD563" s="158"/>
      <c r="CE563" s="158"/>
      <c r="CF563" s="158"/>
      <c r="CG563" s="158"/>
      <c r="CH563" s="158"/>
      <c r="CI563" s="158"/>
      <c r="CJ563" s="158"/>
      <c r="CK563" s="158"/>
      <c r="CL563" s="158"/>
      <c r="CM563" s="158"/>
      <c r="CN563" s="158"/>
      <c r="CO563" s="158"/>
      <c r="CP563" s="158"/>
      <c r="CQ563" s="158"/>
    </row>
    <row r="564" spans="1:95" ht="14.5" outlineLevel="1" x14ac:dyDescent="0.35">
      <c r="A564" s="158"/>
      <c r="B564" s="158" t="s">
        <v>16674</v>
      </c>
      <c r="C564" s="158"/>
      <c r="D564" s="185">
        <f>NOx_damage_NPV_central+NOX_damage_in_exceedance_NPV_central</f>
        <v>0</v>
      </c>
      <c r="E564" s="79" t="s">
        <v>16800</v>
      </c>
      <c r="F564" s="158"/>
      <c r="G564" s="158"/>
      <c r="H564" s="158"/>
      <c r="I564" s="158"/>
      <c r="J564" s="158"/>
      <c r="K564" s="158"/>
      <c r="L564" s="158"/>
      <c r="M564" s="158"/>
      <c r="N564" s="158"/>
      <c r="O564" s="158"/>
      <c r="P564" s="158"/>
      <c r="Q564" s="158"/>
      <c r="R564" s="158"/>
      <c r="S564" s="158"/>
      <c r="T564" s="158"/>
      <c r="U564" s="158"/>
      <c r="V564" s="158"/>
      <c r="W564" s="158"/>
      <c r="X564" s="158"/>
      <c r="Y564" s="158"/>
      <c r="Z564" s="158"/>
      <c r="AA564" s="158"/>
      <c r="AB564" s="158"/>
      <c r="AC564" s="158"/>
      <c r="AD564" s="158"/>
      <c r="AE564" s="158"/>
      <c r="AF564" s="158"/>
      <c r="AG564" s="158"/>
      <c r="AH564" s="158"/>
      <c r="AI564" s="158"/>
      <c r="AJ564" s="158"/>
      <c r="AK564" s="158"/>
      <c r="AL564" s="158"/>
      <c r="AM564" s="158"/>
      <c r="AN564" s="158"/>
      <c r="AO564" s="158"/>
      <c r="AP564" s="158"/>
      <c r="AQ564" s="158"/>
      <c r="AR564" s="158"/>
      <c r="AS564" s="158"/>
      <c r="AT564" s="158"/>
      <c r="AU564" s="158"/>
      <c r="AV564" s="158"/>
      <c r="AW564" s="158"/>
      <c r="AX564" s="158"/>
      <c r="AY564" s="158"/>
      <c r="AZ564" s="158"/>
      <c r="BA564" s="158"/>
      <c r="BB564" s="158"/>
      <c r="BC564" s="158"/>
      <c r="BD564" s="158"/>
      <c r="BE564" s="158"/>
      <c r="BF564" s="158"/>
      <c r="BG564" s="158"/>
      <c r="BH564" s="158"/>
      <c r="BI564" s="158"/>
      <c r="BJ564" s="158"/>
      <c r="BK564" s="158"/>
      <c r="BL564" s="158"/>
      <c r="BM564" s="158"/>
      <c r="BN564" s="158"/>
      <c r="BO564" s="158"/>
      <c r="BP564" s="158"/>
      <c r="BQ564" s="158"/>
      <c r="BR564" s="158"/>
      <c r="BS564" s="158"/>
      <c r="BT564" s="158"/>
      <c r="BU564" s="158"/>
      <c r="BV564" s="158"/>
      <c r="BW564" s="158"/>
      <c r="BX564" s="158"/>
      <c r="BY564" s="158"/>
      <c r="BZ564" s="158"/>
      <c r="CA564" s="158"/>
      <c r="CB564" s="158"/>
      <c r="CC564" s="158"/>
      <c r="CD564" s="158"/>
      <c r="CE564" s="158"/>
      <c r="CF564" s="158"/>
      <c r="CG564" s="158"/>
      <c r="CH564" s="158"/>
      <c r="CI564" s="158"/>
      <c r="CJ564" s="158"/>
      <c r="CK564" s="158"/>
      <c r="CL564" s="158"/>
      <c r="CM564" s="158"/>
      <c r="CN564" s="158"/>
      <c r="CO564" s="158"/>
      <c r="CP564" s="158"/>
      <c r="CQ564" s="158"/>
    </row>
    <row r="565" spans="1:95" ht="14.5" outlineLevel="1" x14ac:dyDescent="0.35">
      <c r="A565" s="158"/>
      <c r="B565" s="158" t="s">
        <v>16676</v>
      </c>
      <c r="C565" s="158"/>
      <c r="D565" s="185">
        <f>NOx_damage_NPV_high+NOX_damage_in_exceedance_NPV_high</f>
        <v>0</v>
      </c>
      <c r="E565" s="79" t="s">
        <v>16801</v>
      </c>
      <c r="F565" s="158"/>
      <c r="G565" s="158"/>
      <c r="H565" s="158"/>
      <c r="I565" s="158"/>
      <c r="J565" s="158"/>
      <c r="K565" s="158"/>
      <c r="L565" s="158"/>
      <c r="M565" s="158"/>
      <c r="N565" s="158"/>
      <c r="O565" s="158"/>
      <c r="P565" s="158"/>
      <c r="Q565" s="158"/>
      <c r="R565" s="158"/>
      <c r="S565" s="158"/>
      <c r="T565" s="158"/>
      <c r="U565" s="158"/>
      <c r="V565" s="158"/>
      <c r="W565" s="158"/>
      <c r="X565" s="158"/>
      <c r="Y565" s="158"/>
      <c r="Z565" s="158"/>
      <c r="AA565" s="158"/>
      <c r="AB565" s="158"/>
      <c r="AC565" s="158"/>
      <c r="AD565" s="158"/>
      <c r="AE565" s="158"/>
      <c r="AF565" s="158"/>
      <c r="AG565" s="158"/>
      <c r="AH565" s="158"/>
      <c r="AI565" s="158"/>
      <c r="AJ565" s="158"/>
      <c r="AK565" s="158"/>
      <c r="AL565" s="158"/>
      <c r="AM565" s="158"/>
      <c r="AN565" s="158"/>
      <c r="AO565" s="158"/>
      <c r="AP565" s="158"/>
      <c r="AQ565" s="158"/>
      <c r="AR565" s="158"/>
      <c r="AS565" s="158"/>
      <c r="AT565" s="158"/>
      <c r="AU565" s="158"/>
      <c r="AV565" s="158"/>
      <c r="AW565" s="158"/>
      <c r="AX565" s="158"/>
      <c r="AY565" s="158"/>
      <c r="AZ565" s="158"/>
      <c r="BA565" s="158"/>
      <c r="BB565" s="158"/>
      <c r="BC565" s="158"/>
      <c r="BD565" s="158"/>
      <c r="BE565" s="158"/>
      <c r="BF565" s="158"/>
      <c r="BG565" s="158"/>
      <c r="BH565" s="158"/>
      <c r="BI565" s="158"/>
      <c r="BJ565" s="158"/>
      <c r="BK565" s="158"/>
      <c r="BL565" s="158"/>
      <c r="BM565" s="158"/>
      <c r="BN565" s="158"/>
      <c r="BO565" s="158"/>
      <c r="BP565" s="158"/>
      <c r="BQ565" s="158"/>
      <c r="BR565" s="158"/>
      <c r="BS565" s="158"/>
      <c r="BT565" s="158"/>
      <c r="BU565" s="158"/>
      <c r="BV565" s="158"/>
      <c r="BW565" s="158"/>
      <c r="BX565" s="158"/>
      <c r="BY565" s="158"/>
      <c r="BZ565" s="158"/>
      <c r="CA565" s="158"/>
      <c r="CB565" s="158"/>
      <c r="CC565" s="158"/>
      <c r="CD565" s="158"/>
      <c r="CE565" s="158"/>
      <c r="CF565" s="158"/>
      <c r="CG565" s="158"/>
      <c r="CH565" s="158"/>
      <c r="CI565" s="158"/>
      <c r="CJ565" s="158"/>
      <c r="CK565" s="158"/>
      <c r="CL565" s="158"/>
      <c r="CM565" s="158"/>
      <c r="CN565" s="158"/>
      <c r="CO565" s="158"/>
      <c r="CP565" s="158"/>
      <c r="CQ565" s="158"/>
    </row>
    <row r="566" spans="1:95" ht="14.5" outlineLevel="1" x14ac:dyDescent="0.35">
      <c r="A566" s="158"/>
      <c r="B566" s="158"/>
      <c r="C566" s="158"/>
      <c r="D566" s="185"/>
      <c r="E566" s="117"/>
      <c r="F566" s="185"/>
      <c r="G566" s="185"/>
      <c r="H566" s="185"/>
      <c r="I566" s="185"/>
      <c r="J566" s="185"/>
      <c r="K566" s="185"/>
      <c r="L566" s="185"/>
      <c r="M566" s="185"/>
      <c r="N566" s="185"/>
      <c r="O566" s="185"/>
      <c r="P566" s="185"/>
      <c r="Q566" s="185"/>
      <c r="R566" s="185"/>
      <c r="S566" s="185"/>
      <c r="T566" s="185"/>
      <c r="U566" s="185"/>
      <c r="V566" s="185"/>
      <c r="W566" s="185"/>
      <c r="X566" s="185"/>
      <c r="Y566" s="185"/>
      <c r="Z566" s="185"/>
      <c r="AA566" s="185"/>
      <c r="AB566" s="185"/>
      <c r="AC566" s="185"/>
      <c r="AD566" s="185"/>
      <c r="AE566" s="185"/>
      <c r="AF566" s="185"/>
      <c r="AG566" s="185"/>
      <c r="AH566" s="185"/>
      <c r="AI566" s="185"/>
      <c r="AJ566" s="185"/>
      <c r="AK566" s="185"/>
      <c r="AL566" s="185"/>
      <c r="AM566" s="185"/>
      <c r="AN566" s="185"/>
      <c r="AO566" s="185"/>
      <c r="AP566" s="185"/>
      <c r="AQ566" s="185"/>
      <c r="AR566" s="185"/>
      <c r="AS566" s="185"/>
      <c r="AT566" s="185"/>
      <c r="AU566" s="185"/>
      <c r="AV566" s="185"/>
      <c r="AW566" s="185"/>
      <c r="AX566" s="185"/>
      <c r="AY566" s="185"/>
      <c r="AZ566" s="185"/>
      <c r="BA566" s="185"/>
      <c r="BB566" s="185"/>
      <c r="BC566" s="185"/>
      <c r="BD566" s="185"/>
      <c r="BE566" s="185"/>
      <c r="BF566" s="185"/>
      <c r="BG566" s="185"/>
      <c r="BH566" s="185"/>
      <c r="BI566" s="185"/>
      <c r="BJ566" s="185"/>
      <c r="BK566" s="185"/>
      <c r="BL566" s="185"/>
      <c r="BM566" s="185"/>
      <c r="BN566" s="185"/>
      <c r="BO566" s="185"/>
      <c r="BP566" s="185"/>
      <c r="BQ566" s="185"/>
      <c r="BR566" s="185"/>
      <c r="BS566" s="185"/>
      <c r="BT566" s="185"/>
      <c r="BU566" s="185"/>
      <c r="BV566" s="185"/>
      <c r="BW566" s="185"/>
      <c r="BX566" s="185"/>
      <c r="BY566" s="185"/>
      <c r="BZ566" s="185"/>
      <c r="CA566" s="185"/>
      <c r="CB566" s="185"/>
      <c r="CC566" s="185"/>
      <c r="CD566" s="185"/>
      <c r="CE566" s="185"/>
      <c r="CF566" s="185"/>
      <c r="CG566" s="185"/>
      <c r="CH566" s="185"/>
      <c r="CI566" s="185"/>
      <c r="CJ566" s="185"/>
      <c r="CK566" s="185"/>
      <c r="CL566" s="185"/>
      <c r="CM566" s="185"/>
      <c r="CN566" s="185"/>
      <c r="CO566" s="185"/>
      <c r="CP566" s="185"/>
      <c r="CQ566" s="79"/>
    </row>
    <row r="567" spans="1:95" ht="15.5" outlineLevel="1" x14ac:dyDescent="0.35">
      <c r="A567" s="82"/>
      <c r="B567" s="82" t="s">
        <v>16802</v>
      </c>
      <c r="C567" s="82"/>
      <c r="D567" s="82"/>
      <c r="E567" s="118"/>
      <c r="F567" s="82"/>
      <c r="G567" s="82"/>
      <c r="H567" s="82"/>
      <c r="I567" s="82"/>
      <c r="J567" s="82"/>
      <c r="K567" s="82"/>
      <c r="L567" s="82"/>
      <c r="M567" s="82"/>
      <c r="N567" s="82"/>
      <c r="O567" s="82"/>
      <c r="P567" s="82"/>
      <c r="Q567" s="82"/>
      <c r="R567" s="82"/>
      <c r="S567" s="82"/>
      <c r="T567" s="82"/>
      <c r="U567" s="82"/>
      <c r="V567" s="82"/>
      <c r="W567" s="82"/>
      <c r="X567" s="82"/>
      <c r="Y567" s="82"/>
      <c r="Z567" s="82"/>
      <c r="AA567" s="82"/>
      <c r="AB567" s="82"/>
      <c r="AC567" s="82"/>
      <c r="AD567" s="82"/>
      <c r="AE567" s="82"/>
      <c r="AF567" s="82"/>
      <c r="AG567" s="82"/>
      <c r="AH567" s="82"/>
      <c r="AI567" s="82"/>
      <c r="AJ567" s="82"/>
      <c r="AK567" s="82"/>
      <c r="AL567" s="82"/>
      <c r="AM567" s="82"/>
      <c r="AN567" s="82"/>
      <c r="AO567" s="82"/>
      <c r="AP567" s="82"/>
      <c r="AQ567" s="82"/>
      <c r="AR567" s="82"/>
      <c r="AS567" s="82"/>
      <c r="AT567" s="82"/>
      <c r="AU567" s="82"/>
      <c r="AV567" s="82"/>
      <c r="AW567" s="82"/>
      <c r="AX567" s="82"/>
      <c r="AY567" s="82"/>
      <c r="AZ567" s="82"/>
      <c r="BA567" s="82"/>
      <c r="BB567" s="82"/>
      <c r="BC567" s="82"/>
      <c r="BD567" s="82"/>
      <c r="BE567" s="82"/>
      <c r="BF567" s="82"/>
      <c r="BG567" s="82"/>
      <c r="BH567" s="82"/>
      <c r="BI567" s="82"/>
      <c r="BJ567" s="82"/>
      <c r="BK567" s="82"/>
      <c r="BL567" s="82"/>
      <c r="BM567" s="82"/>
      <c r="BN567" s="82"/>
      <c r="BO567" s="82"/>
      <c r="BP567" s="82"/>
      <c r="BQ567" s="82"/>
      <c r="BR567" s="82"/>
      <c r="BS567" s="82"/>
      <c r="BT567" s="82"/>
      <c r="BU567" s="82"/>
      <c r="BV567" s="82"/>
      <c r="BW567" s="82"/>
      <c r="BX567" s="82"/>
      <c r="BY567" s="82"/>
      <c r="BZ567" s="82"/>
      <c r="CA567" s="82"/>
      <c r="CB567" s="82"/>
      <c r="CC567" s="82"/>
      <c r="CD567" s="82"/>
      <c r="CE567" s="82"/>
      <c r="CF567" s="82"/>
      <c r="CG567" s="82"/>
      <c r="CH567" s="82"/>
      <c r="CI567" s="82"/>
      <c r="CJ567" s="82"/>
      <c r="CK567" s="82"/>
      <c r="CL567" s="82"/>
      <c r="CM567" s="82"/>
      <c r="CN567" s="82"/>
      <c r="CO567" s="82"/>
      <c r="CP567" s="82"/>
      <c r="CQ567" s="82"/>
    </row>
    <row r="568" spans="1:95" ht="14.5" outlineLevel="1" x14ac:dyDescent="0.35">
      <c r="A568" s="158"/>
      <c r="B568" s="158"/>
      <c r="C568" s="158"/>
      <c r="D568" s="158"/>
      <c r="E568" s="79"/>
      <c r="F568" s="158"/>
      <c r="G568" s="158"/>
      <c r="H568" s="158"/>
      <c r="I568" s="158"/>
      <c r="J568" s="158"/>
      <c r="K568" s="158"/>
      <c r="L568" s="158"/>
      <c r="M568" s="158"/>
      <c r="N568" s="158"/>
      <c r="O568" s="158"/>
      <c r="P568" s="158"/>
      <c r="Q568" s="158"/>
      <c r="R568" s="158"/>
      <c r="S568" s="158"/>
      <c r="T568" s="158"/>
      <c r="U568" s="158"/>
      <c r="V568" s="158"/>
      <c r="W568" s="158"/>
      <c r="X568" s="158"/>
      <c r="Y568" s="158"/>
      <c r="Z568" s="158"/>
      <c r="AA568" s="158"/>
      <c r="AB568" s="158"/>
      <c r="AC568" s="158"/>
      <c r="AD568" s="158"/>
      <c r="AE568" s="158"/>
      <c r="AF568" s="158"/>
      <c r="AG568" s="158"/>
      <c r="AH568" s="158"/>
      <c r="AI568" s="158"/>
      <c r="AJ568" s="158"/>
      <c r="AK568" s="158"/>
      <c r="AL568" s="158"/>
      <c r="AM568" s="158"/>
      <c r="AN568" s="158"/>
      <c r="AO568" s="158"/>
      <c r="AP568" s="158"/>
      <c r="AQ568" s="158"/>
      <c r="AR568" s="158"/>
      <c r="AS568" s="158"/>
      <c r="AT568" s="158"/>
      <c r="AU568" s="158"/>
      <c r="AV568" s="158"/>
      <c r="AW568" s="158"/>
      <c r="AX568" s="158"/>
      <c r="AY568" s="158"/>
      <c r="AZ568" s="158"/>
      <c r="BA568" s="158"/>
      <c r="BB568" s="158"/>
      <c r="BC568" s="158"/>
      <c r="BD568" s="158"/>
      <c r="BE568" s="158"/>
      <c r="BF568" s="158"/>
      <c r="BG568" s="158"/>
      <c r="BH568" s="158"/>
      <c r="BI568" s="158"/>
      <c r="BJ568" s="158"/>
      <c r="BK568" s="158"/>
      <c r="BL568" s="158"/>
      <c r="BM568" s="158"/>
      <c r="BN568" s="158"/>
      <c r="BO568" s="158"/>
      <c r="BP568" s="158"/>
      <c r="BQ568" s="158"/>
      <c r="BR568" s="158"/>
      <c r="BS568" s="158"/>
      <c r="BT568" s="158"/>
      <c r="BU568" s="158"/>
      <c r="BV568" s="158"/>
      <c r="BW568" s="158"/>
      <c r="BX568" s="158"/>
      <c r="BY568" s="158"/>
      <c r="BZ568" s="158"/>
      <c r="CA568" s="158"/>
      <c r="CB568" s="158"/>
      <c r="CC568" s="158"/>
      <c r="CD568" s="158"/>
      <c r="CE568" s="158"/>
      <c r="CF568" s="158"/>
      <c r="CG568" s="158"/>
      <c r="CH568" s="158"/>
      <c r="CI568" s="158"/>
      <c r="CJ568" s="158"/>
      <c r="CK568" s="158"/>
      <c r="CL568" s="158"/>
      <c r="CM568" s="158"/>
      <c r="CN568" s="158"/>
      <c r="CO568" s="158"/>
      <c r="CP568" s="158"/>
      <c r="CQ568" s="158"/>
    </row>
    <row r="569" spans="1:95" ht="14.5" outlineLevel="1" x14ac:dyDescent="0.35">
      <c r="A569" s="158"/>
      <c r="B569" s="158" t="s">
        <v>16672</v>
      </c>
      <c r="C569" s="158"/>
      <c r="D569" s="185">
        <f>SUM(PM2.5_benefits_discounted_low)</f>
        <v>0</v>
      </c>
      <c r="E569" s="117" t="s">
        <v>16803</v>
      </c>
      <c r="F569" s="183"/>
      <c r="G569" s="183"/>
      <c r="H569" s="183"/>
      <c r="I569" s="183"/>
      <c r="J569" s="183"/>
      <c r="K569" s="183"/>
      <c r="L569" s="183"/>
      <c r="M569" s="183"/>
      <c r="N569" s="183"/>
      <c r="O569" s="183"/>
      <c r="P569" s="183"/>
      <c r="Q569" s="183"/>
      <c r="R569" s="183"/>
      <c r="S569" s="183"/>
      <c r="T569" s="183"/>
      <c r="U569" s="183"/>
      <c r="V569" s="183"/>
      <c r="W569" s="183"/>
      <c r="X569" s="183"/>
      <c r="Y569" s="183"/>
      <c r="Z569" s="183"/>
      <c r="AA569" s="183"/>
      <c r="AB569" s="183"/>
      <c r="AC569" s="183"/>
      <c r="AD569" s="183"/>
      <c r="AE569" s="183"/>
      <c r="AF569" s="183"/>
      <c r="AG569" s="183"/>
      <c r="AH569" s="183"/>
      <c r="AI569" s="183"/>
      <c r="AJ569" s="183"/>
      <c r="AK569" s="183"/>
      <c r="AL569" s="183"/>
      <c r="AM569" s="183"/>
      <c r="AN569" s="183"/>
      <c r="AO569" s="183"/>
      <c r="AP569" s="183"/>
      <c r="AQ569" s="183"/>
      <c r="AR569" s="183"/>
      <c r="AS569" s="183"/>
      <c r="AT569" s="183"/>
      <c r="AU569" s="183"/>
      <c r="AV569" s="183"/>
      <c r="AW569" s="183"/>
      <c r="AX569" s="183"/>
      <c r="AY569" s="183"/>
      <c r="AZ569" s="183"/>
      <c r="BA569" s="183"/>
      <c r="BB569" s="183"/>
      <c r="BC569" s="183"/>
      <c r="BD569" s="183"/>
      <c r="BE569" s="183"/>
      <c r="BF569" s="183"/>
      <c r="BG569" s="183"/>
      <c r="BH569" s="183"/>
      <c r="BI569" s="183"/>
      <c r="BJ569" s="183"/>
      <c r="BK569" s="183"/>
      <c r="BL569" s="183"/>
      <c r="BM569" s="183"/>
      <c r="BN569" s="183"/>
      <c r="BO569" s="183"/>
      <c r="BP569" s="183"/>
      <c r="BQ569" s="183"/>
      <c r="BR569" s="183"/>
      <c r="BS569" s="183"/>
      <c r="BT569" s="183"/>
      <c r="BU569" s="183"/>
      <c r="BV569" s="183"/>
      <c r="BW569" s="183"/>
      <c r="BX569" s="183"/>
      <c r="BY569" s="183"/>
      <c r="BZ569" s="183"/>
      <c r="CA569" s="183"/>
      <c r="CB569" s="183"/>
      <c r="CC569" s="183"/>
      <c r="CD569" s="183"/>
      <c r="CE569" s="183"/>
      <c r="CF569" s="183"/>
      <c r="CG569" s="183"/>
      <c r="CH569" s="183"/>
      <c r="CI569" s="183"/>
      <c r="CJ569" s="183"/>
      <c r="CK569" s="183"/>
      <c r="CL569" s="183"/>
      <c r="CM569" s="183"/>
      <c r="CN569" s="183"/>
      <c r="CO569" s="183"/>
      <c r="CP569" s="183"/>
      <c r="CQ569" s="79"/>
    </row>
    <row r="570" spans="1:95" ht="14.5" outlineLevel="1" x14ac:dyDescent="0.35">
      <c r="A570" s="158"/>
      <c r="B570" s="158" t="s">
        <v>16674</v>
      </c>
      <c r="C570" s="158"/>
      <c r="D570" s="185">
        <f>SUM(PM2.5_benefits_discounted_central)</f>
        <v>0</v>
      </c>
      <c r="E570" s="117" t="s">
        <v>16804</v>
      </c>
      <c r="F570" s="183"/>
      <c r="G570" s="183"/>
      <c r="H570" s="183"/>
      <c r="I570" s="183"/>
      <c r="J570" s="183"/>
      <c r="K570" s="183"/>
      <c r="L570" s="183"/>
      <c r="M570" s="183"/>
      <c r="N570" s="183"/>
      <c r="O570" s="183"/>
      <c r="P570" s="183"/>
      <c r="Q570" s="183"/>
      <c r="R570" s="183"/>
      <c r="S570" s="183"/>
      <c r="T570" s="183"/>
      <c r="U570" s="183"/>
      <c r="V570" s="183"/>
      <c r="W570" s="183"/>
      <c r="X570" s="183"/>
      <c r="Y570" s="183"/>
      <c r="Z570" s="183"/>
      <c r="AA570" s="183"/>
      <c r="AB570" s="183"/>
      <c r="AC570" s="183"/>
      <c r="AD570" s="183"/>
      <c r="AE570" s="183"/>
      <c r="AF570" s="183"/>
      <c r="AG570" s="183"/>
      <c r="AH570" s="183"/>
      <c r="AI570" s="183"/>
      <c r="AJ570" s="183"/>
      <c r="AK570" s="183"/>
      <c r="AL570" s="183"/>
      <c r="AM570" s="183"/>
      <c r="AN570" s="183"/>
      <c r="AO570" s="183"/>
      <c r="AP570" s="183"/>
      <c r="AQ570" s="183"/>
      <c r="AR570" s="183"/>
      <c r="AS570" s="183"/>
      <c r="AT570" s="183"/>
      <c r="AU570" s="183"/>
      <c r="AV570" s="183"/>
      <c r="AW570" s="183"/>
      <c r="AX570" s="183"/>
      <c r="AY570" s="183"/>
      <c r="AZ570" s="183"/>
      <c r="BA570" s="183"/>
      <c r="BB570" s="183"/>
      <c r="BC570" s="183"/>
      <c r="BD570" s="183"/>
      <c r="BE570" s="183"/>
      <c r="BF570" s="183"/>
      <c r="BG570" s="183"/>
      <c r="BH570" s="183"/>
      <c r="BI570" s="183"/>
      <c r="BJ570" s="183"/>
      <c r="BK570" s="183"/>
      <c r="BL570" s="183"/>
      <c r="BM570" s="183"/>
      <c r="BN570" s="183"/>
      <c r="BO570" s="183"/>
      <c r="BP570" s="183"/>
      <c r="BQ570" s="183"/>
      <c r="BR570" s="183"/>
      <c r="BS570" s="183"/>
      <c r="BT570" s="183"/>
      <c r="BU570" s="183"/>
      <c r="BV570" s="183"/>
      <c r="BW570" s="183"/>
      <c r="BX570" s="183"/>
      <c r="BY570" s="183"/>
      <c r="BZ570" s="183"/>
      <c r="CA570" s="183"/>
      <c r="CB570" s="183"/>
      <c r="CC570" s="183"/>
      <c r="CD570" s="183"/>
      <c r="CE570" s="183"/>
      <c r="CF570" s="183"/>
      <c r="CG570" s="183"/>
      <c r="CH570" s="183"/>
      <c r="CI570" s="183"/>
      <c r="CJ570" s="183"/>
      <c r="CK570" s="183"/>
      <c r="CL570" s="183"/>
      <c r="CM570" s="183"/>
      <c r="CN570" s="183"/>
      <c r="CO570" s="183"/>
      <c r="CP570" s="183"/>
      <c r="CQ570" s="79"/>
    </row>
    <row r="571" spans="1:95" ht="14.5" outlineLevel="1" x14ac:dyDescent="0.35">
      <c r="A571" s="158"/>
      <c r="B571" s="158" t="s">
        <v>16676</v>
      </c>
      <c r="C571" s="158"/>
      <c r="D571" s="185">
        <f>SUM(PM2.5_benefits_discounted_high)</f>
        <v>0</v>
      </c>
      <c r="E571" s="117" t="s">
        <v>16805</v>
      </c>
      <c r="F571" s="183"/>
      <c r="G571" s="183"/>
      <c r="H571" s="183"/>
      <c r="I571" s="183"/>
      <c r="J571" s="183"/>
      <c r="K571" s="183"/>
      <c r="L571" s="183"/>
      <c r="M571" s="183"/>
      <c r="N571" s="183"/>
      <c r="O571" s="183"/>
      <c r="P571" s="183"/>
      <c r="Q571" s="183"/>
      <c r="R571" s="183"/>
      <c r="S571" s="183"/>
      <c r="T571" s="183"/>
      <c r="U571" s="183"/>
      <c r="V571" s="183"/>
      <c r="W571" s="183"/>
      <c r="X571" s="183"/>
      <c r="Y571" s="183"/>
      <c r="Z571" s="183"/>
      <c r="AA571" s="183"/>
      <c r="AB571" s="183"/>
      <c r="AC571" s="183"/>
      <c r="AD571" s="183"/>
      <c r="AE571" s="183"/>
      <c r="AF571" s="183"/>
      <c r="AG571" s="183"/>
      <c r="AH571" s="183"/>
      <c r="AI571" s="183"/>
      <c r="AJ571" s="183"/>
      <c r="AK571" s="183"/>
      <c r="AL571" s="183"/>
      <c r="AM571" s="183"/>
      <c r="AN571" s="183"/>
      <c r="AO571" s="183"/>
      <c r="AP571" s="183"/>
      <c r="AQ571" s="183"/>
      <c r="AR571" s="183"/>
      <c r="AS571" s="183"/>
      <c r="AT571" s="183"/>
      <c r="AU571" s="183"/>
      <c r="AV571" s="183"/>
      <c r="AW571" s="183"/>
      <c r="AX571" s="183"/>
      <c r="AY571" s="183"/>
      <c r="AZ571" s="183"/>
      <c r="BA571" s="183"/>
      <c r="BB571" s="183"/>
      <c r="BC571" s="183"/>
      <c r="BD571" s="183"/>
      <c r="BE571" s="183"/>
      <c r="BF571" s="183"/>
      <c r="BG571" s="183"/>
      <c r="BH571" s="183"/>
      <c r="BI571" s="183"/>
      <c r="BJ571" s="183"/>
      <c r="BK571" s="183"/>
      <c r="BL571" s="183"/>
      <c r="BM571" s="183"/>
      <c r="BN571" s="183"/>
      <c r="BO571" s="183"/>
      <c r="BP571" s="183"/>
      <c r="BQ571" s="183"/>
      <c r="BR571" s="183"/>
      <c r="BS571" s="183"/>
      <c r="BT571" s="183"/>
      <c r="BU571" s="183"/>
      <c r="BV571" s="183"/>
      <c r="BW571" s="183"/>
      <c r="BX571" s="183"/>
      <c r="BY571" s="183"/>
      <c r="BZ571" s="183"/>
      <c r="CA571" s="183"/>
      <c r="CB571" s="183"/>
      <c r="CC571" s="183"/>
      <c r="CD571" s="183"/>
      <c r="CE571" s="183"/>
      <c r="CF571" s="183"/>
      <c r="CG571" s="183"/>
      <c r="CH571" s="183"/>
      <c r="CI571" s="183"/>
      <c r="CJ571" s="183"/>
      <c r="CK571" s="183"/>
      <c r="CL571" s="183"/>
      <c r="CM571" s="183"/>
      <c r="CN571" s="183"/>
      <c r="CO571" s="183"/>
      <c r="CP571" s="183"/>
      <c r="CQ571" s="79"/>
    </row>
    <row r="572" spans="1:95" ht="14.5" outlineLevel="1" x14ac:dyDescent="0.35">
      <c r="A572" s="158"/>
      <c r="B572" s="158"/>
      <c r="C572" s="158"/>
      <c r="D572" s="158"/>
      <c r="E572" s="79"/>
      <c r="F572" s="158"/>
      <c r="G572" s="158"/>
      <c r="H572" s="158"/>
      <c r="I572" s="158"/>
      <c r="J572" s="158"/>
      <c r="K572" s="158"/>
      <c r="L572" s="158"/>
      <c r="M572" s="158"/>
      <c r="N572" s="158"/>
      <c r="O572" s="158"/>
      <c r="P572" s="158"/>
      <c r="Q572" s="158"/>
      <c r="R572" s="158"/>
      <c r="S572" s="158"/>
      <c r="T572" s="158"/>
      <c r="U572" s="158"/>
      <c r="V572" s="158"/>
      <c r="W572" s="158"/>
      <c r="X572" s="158"/>
      <c r="Y572" s="158"/>
      <c r="Z572" s="158"/>
      <c r="AA572" s="158"/>
      <c r="AB572" s="158"/>
      <c r="AC572" s="158"/>
      <c r="AD572" s="158"/>
      <c r="AE572" s="158"/>
      <c r="AF572" s="158"/>
      <c r="AG572" s="158"/>
      <c r="AH572" s="158"/>
      <c r="AI572" s="158"/>
      <c r="AJ572" s="158"/>
      <c r="AK572" s="158"/>
      <c r="AL572" s="158"/>
      <c r="AM572" s="158"/>
      <c r="AN572" s="158"/>
      <c r="AO572" s="158"/>
      <c r="AP572" s="158"/>
      <c r="AQ572" s="158"/>
      <c r="AR572" s="158"/>
      <c r="AS572" s="158"/>
      <c r="AT572" s="158"/>
      <c r="AU572" s="158"/>
      <c r="AV572" s="158"/>
      <c r="AW572" s="158"/>
      <c r="AX572" s="158"/>
      <c r="AY572" s="158"/>
      <c r="AZ572" s="158"/>
      <c r="BA572" s="158"/>
      <c r="BB572" s="158"/>
      <c r="BC572" s="158"/>
      <c r="BD572" s="158"/>
      <c r="BE572" s="158"/>
      <c r="BF572" s="158"/>
      <c r="BG572" s="158"/>
      <c r="BH572" s="158"/>
      <c r="BI572" s="158"/>
      <c r="BJ572" s="158"/>
      <c r="BK572" s="158"/>
      <c r="BL572" s="158"/>
      <c r="BM572" s="158"/>
      <c r="BN572" s="158"/>
      <c r="BO572" s="158"/>
      <c r="BP572" s="158"/>
      <c r="BQ572" s="158"/>
      <c r="BR572" s="158"/>
      <c r="BS572" s="158"/>
      <c r="BT572" s="158"/>
      <c r="BU572" s="158"/>
      <c r="BV572" s="158"/>
      <c r="BW572" s="158"/>
      <c r="BX572" s="158"/>
      <c r="BY572" s="158"/>
      <c r="BZ572" s="158"/>
      <c r="CA572" s="158"/>
      <c r="CB572" s="158"/>
      <c r="CC572" s="158"/>
      <c r="CD572" s="158"/>
      <c r="CE572" s="158"/>
      <c r="CF572" s="158"/>
      <c r="CG572" s="158"/>
      <c r="CH572" s="158"/>
      <c r="CI572" s="158"/>
      <c r="CJ572" s="158"/>
      <c r="CK572" s="158"/>
      <c r="CL572" s="158"/>
      <c r="CM572" s="158"/>
      <c r="CN572" s="158"/>
      <c r="CO572" s="158"/>
      <c r="CP572" s="158"/>
      <c r="CQ572" s="158"/>
    </row>
    <row r="573" spans="1:95" ht="15" customHeight="1" outlineLevel="1" x14ac:dyDescent="0.3">
      <c r="A573" s="158"/>
      <c r="B573" s="158" t="s">
        <v>16742</v>
      </c>
      <c r="C573" s="158"/>
      <c r="D573" s="158"/>
      <c r="E573" s="158"/>
      <c r="F573" s="158"/>
      <c r="G573" s="158"/>
      <c r="H573" s="158"/>
      <c r="I573" s="158"/>
      <c r="J573" s="158"/>
      <c r="K573" s="158"/>
      <c r="L573" s="158"/>
      <c r="M573" s="158"/>
      <c r="N573" s="158"/>
      <c r="O573" s="158"/>
      <c r="P573" s="158"/>
      <c r="Q573" s="158"/>
      <c r="R573" s="158"/>
      <c r="S573" s="158"/>
      <c r="T573" s="158"/>
      <c r="U573" s="158"/>
      <c r="V573" s="158"/>
      <c r="W573" s="158"/>
      <c r="X573" s="158"/>
      <c r="Y573" s="158"/>
      <c r="Z573" s="158"/>
      <c r="AA573" s="158"/>
      <c r="AB573" s="158"/>
      <c r="AC573" s="158"/>
      <c r="AD573" s="158"/>
      <c r="AE573" s="158"/>
      <c r="AF573" s="158"/>
      <c r="AG573" s="158"/>
      <c r="AH573" s="158"/>
      <c r="AI573" s="158"/>
      <c r="AJ573" s="158"/>
      <c r="AK573" s="158"/>
      <c r="AL573" s="158"/>
      <c r="AM573" s="158"/>
      <c r="AN573" s="158"/>
      <c r="AO573" s="158"/>
      <c r="AP573" s="158"/>
      <c r="AQ573" s="158"/>
      <c r="AR573" s="158"/>
      <c r="AS573" s="158"/>
      <c r="AT573" s="158"/>
      <c r="AU573" s="158"/>
      <c r="AV573" s="158"/>
      <c r="AW573" s="158"/>
      <c r="AX573" s="158"/>
      <c r="AY573" s="158"/>
      <c r="AZ573" s="158"/>
      <c r="BA573" s="158"/>
      <c r="BB573" s="158"/>
      <c r="BC573" s="158"/>
      <c r="BD573" s="158"/>
      <c r="BE573" s="158"/>
      <c r="BF573" s="158"/>
      <c r="BG573" s="158"/>
      <c r="BH573" s="158"/>
      <c r="BI573" s="158"/>
      <c r="BJ573" s="158"/>
      <c r="BK573" s="158"/>
      <c r="BL573" s="158"/>
      <c r="BM573" s="158"/>
      <c r="BN573" s="158"/>
      <c r="BO573" s="158"/>
      <c r="BP573" s="158"/>
      <c r="BQ573" s="158"/>
      <c r="BR573" s="158"/>
      <c r="BS573" s="158"/>
      <c r="BT573" s="158"/>
      <c r="BU573" s="158"/>
      <c r="BV573" s="158"/>
      <c r="BW573" s="158"/>
      <c r="BX573" s="158"/>
      <c r="BY573" s="158"/>
      <c r="BZ573" s="158"/>
      <c r="CA573" s="158"/>
      <c r="CB573" s="158"/>
      <c r="CC573" s="158"/>
      <c r="CD573" s="158"/>
      <c r="CE573" s="158"/>
      <c r="CF573" s="158"/>
      <c r="CG573" s="158"/>
      <c r="CH573" s="158"/>
      <c r="CI573" s="158"/>
      <c r="CJ573" s="158"/>
      <c r="CK573" s="158"/>
      <c r="CL573" s="158"/>
      <c r="CM573" s="158"/>
      <c r="CN573" s="158"/>
      <c r="CO573" s="158"/>
      <c r="CP573" s="158"/>
      <c r="CQ573" s="158"/>
    </row>
    <row r="574" spans="1:95" ht="15" customHeight="1" outlineLevel="1" x14ac:dyDescent="0.3">
      <c r="A574" s="158"/>
      <c r="B574" s="148" t="s">
        <v>16743</v>
      </c>
      <c r="C574" s="158"/>
      <c r="D574" s="158"/>
      <c r="E574" s="158"/>
      <c r="F574" s="158"/>
      <c r="G574" s="158"/>
      <c r="H574" s="158"/>
      <c r="I574" s="158"/>
      <c r="J574" s="158"/>
      <c r="K574" s="158"/>
      <c r="L574" s="158"/>
      <c r="M574" s="158"/>
      <c r="N574" s="158"/>
      <c r="O574" s="158"/>
      <c r="P574" s="158"/>
      <c r="Q574" s="158"/>
      <c r="R574" s="158"/>
      <c r="S574" s="158"/>
      <c r="T574" s="158"/>
      <c r="U574" s="158"/>
      <c r="V574" s="158"/>
      <c r="W574" s="158"/>
      <c r="X574" s="158"/>
      <c r="Y574" s="158"/>
      <c r="Z574" s="158"/>
      <c r="AA574" s="158"/>
      <c r="AB574" s="158"/>
      <c r="AC574" s="158"/>
      <c r="AD574" s="158"/>
      <c r="AE574" s="158"/>
      <c r="AF574" s="158"/>
      <c r="AG574" s="158"/>
      <c r="AH574" s="158"/>
      <c r="AI574" s="158"/>
      <c r="AJ574" s="158"/>
      <c r="AK574" s="158"/>
      <c r="AL574" s="158"/>
      <c r="AM574" s="158"/>
      <c r="AN574" s="158"/>
      <c r="AO574" s="158"/>
      <c r="AP574" s="158"/>
      <c r="AQ574" s="158"/>
      <c r="AR574" s="158"/>
      <c r="AS574" s="158"/>
      <c r="AT574" s="158"/>
      <c r="AU574" s="158"/>
      <c r="AV574" s="158"/>
      <c r="AW574" s="158"/>
      <c r="AX574" s="158"/>
      <c r="AY574" s="158"/>
      <c r="AZ574" s="158"/>
      <c r="BA574" s="158"/>
      <c r="BB574" s="158"/>
      <c r="BC574" s="158"/>
      <c r="BD574" s="158"/>
      <c r="BE574" s="158"/>
      <c r="BF574" s="158"/>
      <c r="BG574" s="158"/>
      <c r="BH574" s="158"/>
      <c r="BI574" s="158"/>
      <c r="BJ574" s="158"/>
      <c r="BK574" s="158"/>
      <c r="BL574" s="158"/>
      <c r="BM574" s="158"/>
      <c r="BN574" s="158"/>
      <c r="BO574" s="158"/>
      <c r="BP574" s="158"/>
      <c r="BQ574" s="158"/>
      <c r="BR574" s="158"/>
      <c r="BS574" s="158"/>
      <c r="BT574" s="158"/>
      <c r="BU574" s="158"/>
      <c r="BV574" s="158"/>
      <c r="BW574" s="158"/>
      <c r="BX574" s="158"/>
      <c r="BY574" s="158"/>
      <c r="BZ574" s="158"/>
      <c r="CA574" s="158"/>
      <c r="CB574" s="158"/>
      <c r="CC574" s="158"/>
      <c r="CD574" s="158"/>
      <c r="CE574" s="158"/>
      <c r="CF574" s="158"/>
      <c r="CG574" s="158"/>
      <c r="CH574" s="158"/>
      <c r="CI574" s="158"/>
      <c r="CJ574" s="158"/>
      <c r="CK574" s="158"/>
      <c r="CL574" s="158"/>
      <c r="CM574" s="158"/>
      <c r="CN574" s="158"/>
      <c r="CO574" s="158"/>
      <c r="CP574" s="158"/>
      <c r="CQ574" s="158"/>
    </row>
    <row r="575" spans="1:95" ht="15" customHeight="1" outlineLevel="1" x14ac:dyDescent="0.35">
      <c r="A575" s="158"/>
      <c r="B575" s="158" t="s">
        <v>16672</v>
      </c>
      <c r="C575" s="158"/>
      <c r="D575" s="158">
        <f>SUM(PM2.5_concentration_pc_discounted_low)</f>
        <v>0</v>
      </c>
      <c r="E575" s="79" t="s">
        <v>16806</v>
      </c>
      <c r="F575" s="158"/>
      <c r="G575" s="158"/>
      <c r="H575" s="158"/>
      <c r="I575" s="158"/>
      <c r="J575" s="158"/>
      <c r="K575" s="158"/>
      <c r="L575" s="158"/>
      <c r="M575" s="158"/>
      <c r="N575" s="158"/>
      <c r="O575" s="158"/>
      <c r="P575" s="158"/>
      <c r="Q575" s="158"/>
      <c r="R575" s="158"/>
      <c r="S575" s="158"/>
      <c r="T575" s="158"/>
      <c r="U575" s="158"/>
      <c r="V575" s="158"/>
      <c r="W575" s="158"/>
      <c r="X575" s="158"/>
      <c r="Y575" s="158"/>
      <c r="Z575" s="158"/>
      <c r="AA575" s="158"/>
      <c r="AB575" s="158"/>
      <c r="AC575" s="158"/>
      <c r="AD575" s="158"/>
      <c r="AE575" s="158"/>
      <c r="AF575" s="158"/>
      <c r="AG575" s="158"/>
      <c r="AH575" s="158"/>
      <c r="AI575" s="158"/>
      <c r="AJ575" s="158"/>
      <c r="AK575" s="158"/>
      <c r="AL575" s="158"/>
      <c r="AM575" s="158"/>
      <c r="AN575" s="158"/>
      <c r="AO575" s="158"/>
      <c r="AP575" s="158"/>
      <c r="AQ575" s="158"/>
      <c r="AR575" s="158"/>
      <c r="AS575" s="158"/>
      <c r="AT575" s="158"/>
      <c r="AU575" s="158"/>
      <c r="AV575" s="158"/>
      <c r="AW575" s="158"/>
      <c r="AX575" s="158"/>
      <c r="AY575" s="158"/>
      <c r="AZ575" s="158"/>
      <c r="BA575" s="158"/>
      <c r="BB575" s="158"/>
      <c r="BC575" s="158"/>
      <c r="BD575" s="158"/>
      <c r="BE575" s="158"/>
      <c r="BF575" s="158"/>
      <c r="BG575" s="158"/>
      <c r="BH575" s="158"/>
      <c r="BI575" s="158"/>
      <c r="BJ575" s="158"/>
      <c r="BK575" s="158"/>
      <c r="BL575" s="158"/>
      <c r="BM575" s="158"/>
      <c r="BN575" s="158"/>
      <c r="BO575" s="158"/>
      <c r="BP575" s="158"/>
      <c r="BQ575" s="158"/>
      <c r="BR575" s="158"/>
      <c r="BS575" s="158"/>
      <c r="BT575" s="158"/>
      <c r="BU575" s="158"/>
      <c r="BV575" s="158"/>
      <c r="BW575" s="158"/>
      <c r="BX575" s="158"/>
      <c r="BY575" s="158"/>
      <c r="BZ575" s="158"/>
      <c r="CA575" s="158"/>
      <c r="CB575" s="158"/>
      <c r="CC575" s="158"/>
      <c r="CD575" s="158"/>
      <c r="CE575" s="158"/>
      <c r="CF575" s="158"/>
      <c r="CG575" s="158"/>
      <c r="CH575" s="158"/>
      <c r="CI575" s="158"/>
      <c r="CJ575" s="158"/>
      <c r="CK575" s="158"/>
      <c r="CL575" s="158"/>
      <c r="CM575" s="158"/>
      <c r="CN575" s="158"/>
      <c r="CO575" s="158"/>
      <c r="CP575" s="158"/>
      <c r="CQ575" s="158"/>
    </row>
    <row r="576" spans="1:95" ht="15" customHeight="1" outlineLevel="1" x14ac:dyDescent="0.35">
      <c r="A576" s="158"/>
      <c r="B576" s="158" t="s">
        <v>16674</v>
      </c>
      <c r="C576" s="158"/>
      <c r="D576" s="158">
        <f>SUM(PM2.5_concentration_pc_discounted_central)</f>
        <v>0</v>
      </c>
      <c r="E576" s="79" t="s">
        <v>16807</v>
      </c>
      <c r="F576" s="158"/>
      <c r="G576" s="158"/>
      <c r="H576" s="158"/>
      <c r="I576" s="158"/>
      <c r="J576" s="158"/>
      <c r="K576" s="158"/>
      <c r="L576" s="158"/>
      <c r="M576" s="158"/>
      <c r="N576" s="158"/>
      <c r="O576" s="158"/>
      <c r="P576" s="158"/>
      <c r="Q576" s="158"/>
      <c r="R576" s="158"/>
      <c r="S576" s="158"/>
      <c r="T576" s="158"/>
      <c r="U576" s="158"/>
      <c r="V576" s="158"/>
      <c r="W576" s="158"/>
      <c r="X576" s="158"/>
      <c r="Y576" s="158"/>
      <c r="Z576" s="158"/>
      <c r="AA576" s="158"/>
      <c r="AB576" s="158"/>
      <c r="AC576" s="158"/>
      <c r="AD576" s="158"/>
      <c r="AE576" s="158"/>
      <c r="AF576" s="158"/>
      <c r="AG576" s="158"/>
      <c r="AH576" s="158"/>
      <c r="AI576" s="158"/>
      <c r="AJ576" s="158"/>
      <c r="AK576" s="158"/>
      <c r="AL576" s="158"/>
      <c r="AM576" s="158"/>
      <c r="AN576" s="158"/>
      <c r="AO576" s="158"/>
      <c r="AP576" s="158"/>
      <c r="AQ576" s="158"/>
      <c r="AR576" s="158"/>
      <c r="AS576" s="158"/>
      <c r="AT576" s="158"/>
      <c r="AU576" s="158"/>
      <c r="AV576" s="158"/>
      <c r="AW576" s="158"/>
      <c r="AX576" s="158"/>
      <c r="AY576" s="158"/>
      <c r="AZ576" s="158"/>
      <c r="BA576" s="158"/>
      <c r="BB576" s="158"/>
      <c r="BC576" s="158"/>
      <c r="BD576" s="158"/>
      <c r="BE576" s="158"/>
      <c r="BF576" s="158"/>
      <c r="BG576" s="158"/>
      <c r="BH576" s="158"/>
      <c r="BI576" s="158"/>
      <c r="BJ576" s="158"/>
      <c r="BK576" s="158"/>
      <c r="BL576" s="158"/>
      <c r="BM576" s="158"/>
      <c r="BN576" s="158"/>
      <c r="BO576" s="158"/>
      <c r="BP576" s="158"/>
      <c r="BQ576" s="158"/>
      <c r="BR576" s="158"/>
      <c r="BS576" s="158"/>
      <c r="BT576" s="158"/>
      <c r="BU576" s="158"/>
      <c r="BV576" s="158"/>
      <c r="BW576" s="158"/>
      <c r="BX576" s="158"/>
      <c r="BY576" s="158"/>
      <c r="BZ576" s="158"/>
      <c r="CA576" s="158"/>
      <c r="CB576" s="158"/>
      <c r="CC576" s="158"/>
      <c r="CD576" s="158"/>
      <c r="CE576" s="158"/>
      <c r="CF576" s="158"/>
      <c r="CG576" s="158"/>
      <c r="CH576" s="158"/>
      <c r="CI576" s="158"/>
      <c r="CJ576" s="158"/>
      <c r="CK576" s="158"/>
      <c r="CL576" s="158"/>
      <c r="CM576" s="158"/>
      <c r="CN576" s="158"/>
      <c r="CO576" s="158"/>
      <c r="CP576" s="158"/>
      <c r="CQ576" s="158"/>
    </row>
    <row r="577" spans="1:95" ht="15" customHeight="1" outlineLevel="1" x14ac:dyDescent="0.35">
      <c r="A577" s="158"/>
      <c r="B577" s="158" t="s">
        <v>16676</v>
      </c>
      <c r="C577" s="158"/>
      <c r="D577" s="158">
        <f>SUM(PM2.5_concentration_pc_discounted_high)</f>
        <v>0</v>
      </c>
      <c r="E577" s="79" t="s">
        <v>16808</v>
      </c>
      <c r="F577" s="158"/>
      <c r="G577" s="158"/>
      <c r="H577" s="158"/>
      <c r="I577" s="158"/>
      <c r="J577" s="158"/>
      <c r="K577" s="158"/>
      <c r="L577" s="158"/>
      <c r="M577" s="158"/>
      <c r="N577" s="158"/>
      <c r="O577" s="158"/>
      <c r="P577" s="158"/>
      <c r="Q577" s="158"/>
      <c r="R577" s="158"/>
      <c r="S577" s="158"/>
      <c r="T577" s="158"/>
      <c r="U577" s="158"/>
      <c r="V577" s="158"/>
      <c r="W577" s="158"/>
      <c r="X577" s="158"/>
      <c r="Y577" s="158"/>
      <c r="Z577" s="158"/>
      <c r="AA577" s="158"/>
      <c r="AB577" s="158"/>
      <c r="AC577" s="158"/>
      <c r="AD577" s="158"/>
      <c r="AE577" s="158"/>
      <c r="AF577" s="158"/>
      <c r="AG577" s="158"/>
      <c r="AH577" s="158"/>
      <c r="AI577" s="158"/>
      <c r="AJ577" s="158"/>
      <c r="AK577" s="158"/>
      <c r="AL577" s="158"/>
      <c r="AM577" s="158"/>
      <c r="AN577" s="158"/>
      <c r="AO577" s="158"/>
      <c r="AP577" s="158"/>
      <c r="AQ577" s="158"/>
      <c r="AR577" s="158"/>
      <c r="AS577" s="158"/>
      <c r="AT577" s="158"/>
      <c r="AU577" s="158"/>
      <c r="AV577" s="158"/>
      <c r="AW577" s="158"/>
      <c r="AX577" s="158"/>
      <c r="AY577" s="158"/>
      <c r="AZ577" s="158"/>
      <c r="BA577" s="158"/>
      <c r="BB577" s="158"/>
      <c r="BC577" s="158"/>
      <c r="BD577" s="158"/>
      <c r="BE577" s="158"/>
      <c r="BF577" s="158"/>
      <c r="BG577" s="158"/>
      <c r="BH577" s="158"/>
      <c r="BI577" s="158"/>
      <c r="BJ577" s="158"/>
      <c r="BK577" s="158"/>
      <c r="BL577" s="158"/>
      <c r="BM577" s="158"/>
      <c r="BN577" s="158"/>
      <c r="BO577" s="158"/>
      <c r="BP577" s="158"/>
      <c r="BQ577" s="158"/>
      <c r="BR577" s="158"/>
      <c r="BS577" s="158"/>
      <c r="BT577" s="158"/>
      <c r="BU577" s="158"/>
      <c r="BV577" s="158"/>
      <c r="BW577" s="158"/>
      <c r="BX577" s="158"/>
      <c r="BY577" s="158"/>
      <c r="BZ577" s="158"/>
      <c r="CA577" s="158"/>
      <c r="CB577" s="158"/>
      <c r="CC577" s="158"/>
      <c r="CD577" s="158"/>
      <c r="CE577" s="158"/>
      <c r="CF577" s="158"/>
      <c r="CG577" s="158"/>
      <c r="CH577" s="158"/>
      <c r="CI577" s="158"/>
      <c r="CJ577" s="158"/>
      <c r="CK577" s="158"/>
      <c r="CL577" s="158"/>
      <c r="CM577" s="158"/>
      <c r="CN577" s="158"/>
      <c r="CO577" s="158"/>
      <c r="CP577" s="158"/>
      <c r="CQ577" s="158"/>
    </row>
    <row r="578" spans="1:95" ht="15" customHeight="1" outlineLevel="1" x14ac:dyDescent="0.3">
      <c r="A578" s="158"/>
      <c r="B578" s="158"/>
      <c r="C578" s="158"/>
      <c r="D578" s="158"/>
      <c r="E578" s="158"/>
      <c r="F578" s="158"/>
      <c r="G578" s="158"/>
      <c r="H578" s="158"/>
      <c r="I578" s="158"/>
      <c r="J578" s="158"/>
      <c r="K578" s="158"/>
      <c r="L578" s="158"/>
      <c r="M578" s="158"/>
      <c r="N578" s="158"/>
      <c r="O578" s="158"/>
      <c r="P578" s="158"/>
      <c r="Q578" s="158"/>
      <c r="R578" s="158"/>
      <c r="S578" s="158"/>
      <c r="T578" s="158"/>
      <c r="U578" s="158"/>
      <c r="V578" s="158"/>
      <c r="W578" s="158"/>
      <c r="X578" s="158"/>
      <c r="Y578" s="158"/>
      <c r="Z578" s="158"/>
      <c r="AA578" s="158"/>
      <c r="AB578" s="158"/>
      <c r="AC578" s="158"/>
      <c r="AD578" s="158"/>
      <c r="AE578" s="158"/>
      <c r="AF578" s="158"/>
      <c r="AG578" s="158"/>
      <c r="AH578" s="158"/>
      <c r="AI578" s="158"/>
      <c r="AJ578" s="158"/>
      <c r="AK578" s="158"/>
      <c r="AL578" s="158"/>
      <c r="AM578" s="158"/>
      <c r="AN578" s="158"/>
      <c r="AO578" s="158"/>
      <c r="AP578" s="158"/>
      <c r="AQ578" s="158"/>
      <c r="AR578" s="158"/>
      <c r="AS578" s="158"/>
      <c r="AT578" s="158"/>
      <c r="AU578" s="158"/>
      <c r="AV578" s="158"/>
      <c r="AW578" s="158"/>
      <c r="AX578" s="158"/>
      <c r="AY578" s="158"/>
      <c r="AZ578" s="158"/>
      <c r="BA578" s="158"/>
      <c r="BB578" s="158"/>
      <c r="BC578" s="158"/>
      <c r="BD578" s="158"/>
      <c r="BE578" s="158"/>
      <c r="BF578" s="158"/>
      <c r="BG578" s="158"/>
      <c r="BH578" s="158"/>
      <c r="BI578" s="158"/>
      <c r="BJ578" s="158"/>
      <c r="BK578" s="158"/>
      <c r="BL578" s="158"/>
      <c r="BM578" s="158"/>
      <c r="BN578" s="158"/>
      <c r="BO578" s="158"/>
      <c r="BP578" s="158"/>
      <c r="BQ578" s="158"/>
      <c r="BR578" s="158"/>
      <c r="BS578" s="158"/>
      <c r="BT578" s="158"/>
      <c r="BU578" s="158"/>
      <c r="BV578" s="158"/>
      <c r="BW578" s="158"/>
      <c r="BX578" s="158"/>
      <c r="BY578" s="158"/>
      <c r="BZ578" s="158"/>
      <c r="CA578" s="158"/>
      <c r="CB578" s="158"/>
      <c r="CC578" s="158"/>
      <c r="CD578" s="158"/>
      <c r="CE578" s="158"/>
      <c r="CF578" s="158"/>
      <c r="CG578" s="158"/>
      <c r="CH578" s="158"/>
      <c r="CI578" s="158"/>
      <c r="CJ578" s="158"/>
      <c r="CK578" s="158"/>
      <c r="CL578" s="158"/>
      <c r="CM578" s="158"/>
      <c r="CN578" s="158"/>
      <c r="CO578" s="158"/>
      <c r="CP578" s="158"/>
      <c r="CQ578" s="158"/>
    </row>
    <row r="579" spans="1:95" ht="10.4" customHeight="1" outlineLevel="1" x14ac:dyDescent="0.3">
      <c r="A579" s="158"/>
      <c r="B579" s="158"/>
      <c r="C579" s="158"/>
      <c r="D579" s="158"/>
      <c r="E579" s="158"/>
      <c r="F579" s="158"/>
      <c r="G579" s="158"/>
      <c r="H579" s="158"/>
      <c r="I579" s="158"/>
      <c r="J579" s="158"/>
      <c r="K579" s="158"/>
      <c r="L579" s="158"/>
      <c r="M579" s="158"/>
      <c r="N579" s="158"/>
      <c r="O579" s="158"/>
      <c r="P579" s="158"/>
      <c r="Q579" s="158"/>
      <c r="R579" s="158"/>
      <c r="S579" s="158"/>
      <c r="T579" s="158"/>
      <c r="U579" s="158"/>
      <c r="V579" s="158"/>
      <c r="W579" s="158"/>
      <c r="X579" s="158"/>
      <c r="Y579" s="158"/>
      <c r="Z579" s="158"/>
      <c r="AA579" s="158"/>
      <c r="AB579" s="158"/>
      <c r="AC579" s="158"/>
      <c r="AD579" s="158"/>
      <c r="AE579" s="158"/>
      <c r="AF579" s="158"/>
      <c r="AG579" s="158"/>
      <c r="AH579" s="158"/>
      <c r="AI579" s="158"/>
      <c r="AJ579" s="158"/>
      <c r="AK579" s="158"/>
      <c r="AL579" s="158"/>
      <c r="AM579" s="158"/>
      <c r="AN579" s="158"/>
      <c r="AO579" s="158"/>
      <c r="AP579" s="158"/>
      <c r="AQ579" s="158"/>
      <c r="AR579" s="158"/>
      <c r="AS579" s="158"/>
      <c r="AT579" s="158"/>
      <c r="AU579" s="158"/>
      <c r="AV579" s="158"/>
      <c r="AW579" s="158"/>
      <c r="AX579" s="158"/>
      <c r="AY579" s="158"/>
      <c r="AZ579" s="158"/>
      <c r="BA579" s="158"/>
      <c r="BB579" s="158"/>
      <c r="BC579" s="158"/>
      <c r="BD579" s="158"/>
      <c r="BE579" s="158"/>
      <c r="BF579" s="158"/>
      <c r="BG579" s="158"/>
      <c r="BH579" s="158"/>
      <c r="BI579" s="158"/>
      <c r="BJ579" s="158"/>
      <c r="BK579" s="158"/>
      <c r="BL579" s="158"/>
      <c r="BM579" s="158"/>
      <c r="BN579" s="158"/>
      <c r="BO579" s="158"/>
      <c r="BP579" s="158"/>
      <c r="BQ579" s="158"/>
      <c r="BR579" s="158"/>
      <c r="BS579" s="158"/>
      <c r="BT579" s="158"/>
      <c r="BU579" s="158"/>
      <c r="BV579" s="158"/>
      <c r="BW579" s="158"/>
      <c r="BX579" s="158"/>
      <c r="BY579" s="158"/>
      <c r="BZ579" s="158"/>
      <c r="CA579" s="158"/>
      <c r="CB579" s="158"/>
      <c r="CC579" s="158"/>
      <c r="CD579" s="158"/>
      <c r="CE579" s="158"/>
      <c r="CF579" s="158"/>
      <c r="CG579" s="158"/>
      <c r="CH579" s="158"/>
      <c r="CI579" s="158"/>
      <c r="CJ579" s="158"/>
      <c r="CK579" s="158"/>
      <c r="CL579" s="158"/>
      <c r="CM579" s="158"/>
      <c r="CN579" s="158"/>
      <c r="CO579" s="158"/>
      <c r="CP579" s="158"/>
      <c r="CQ579" s="158"/>
    </row>
    <row r="580" spans="1:95" ht="10.4" customHeight="1" outlineLevel="1" x14ac:dyDescent="0.3">
      <c r="A580" s="158"/>
      <c r="B580" s="158"/>
      <c r="C580" s="158"/>
      <c r="D580" s="158"/>
      <c r="E580" s="158"/>
      <c r="F580" s="158"/>
      <c r="G580" s="158"/>
      <c r="H580" s="158"/>
      <c r="I580" s="158"/>
      <c r="J580" s="158"/>
      <c r="K580" s="158"/>
      <c r="L580" s="158"/>
      <c r="M580" s="158"/>
      <c r="N580" s="158"/>
      <c r="O580" s="158"/>
      <c r="P580" s="158"/>
      <c r="Q580" s="158"/>
      <c r="R580" s="158"/>
      <c r="S580" s="158"/>
      <c r="T580" s="158"/>
      <c r="U580" s="158"/>
      <c r="V580" s="158"/>
      <c r="W580" s="158"/>
      <c r="X580" s="158"/>
      <c r="Y580" s="158"/>
      <c r="Z580" s="158"/>
      <c r="AA580" s="158"/>
      <c r="AB580" s="158"/>
      <c r="AC580" s="158"/>
      <c r="AD580" s="158"/>
      <c r="AE580" s="158"/>
      <c r="AF580" s="158"/>
      <c r="AG580" s="158"/>
      <c r="AH580" s="158"/>
      <c r="AI580" s="158"/>
      <c r="AJ580" s="158"/>
      <c r="AK580" s="158"/>
      <c r="AL580" s="158"/>
      <c r="AM580" s="158"/>
      <c r="AN580" s="158"/>
      <c r="AO580" s="158"/>
      <c r="AP580" s="158"/>
      <c r="AQ580" s="158"/>
      <c r="AR580" s="158"/>
      <c r="AS580" s="158"/>
      <c r="AT580" s="158"/>
      <c r="AU580" s="158"/>
      <c r="AV580" s="158"/>
      <c r="AW580" s="158"/>
      <c r="AX580" s="158"/>
      <c r="AY580" s="158"/>
      <c r="AZ580" s="158"/>
      <c r="BA580" s="158"/>
      <c r="BB580" s="158"/>
      <c r="BC580" s="158"/>
      <c r="BD580" s="158"/>
      <c r="BE580" s="158"/>
      <c r="BF580" s="158"/>
      <c r="BG580" s="158"/>
      <c r="BH580" s="158"/>
      <c r="BI580" s="158"/>
      <c r="BJ580" s="158"/>
      <c r="BK580" s="158"/>
      <c r="BL580" s="158"/>
      <c r="BM580" s="158"/>
      <c r="BN580" s="158"/>
      <c r="BO580" s="158"/>
      <c r="BP580" s="158"/>
      <c r="BQ580" s="158"/>
      <c r="BR580" s="158"/>
      <c r="BS580" s="158"/>
      <c r="BT580" s="158"/>
      <c r="BU580" s="158"/>
      <c r="BV580" s="158"/>
      <c r="BW580" s="158"/>
      <c r="BX580" s="158"/>
      <c r="BY580" s="158"/>
      <c r="BZ580" s="158"/>
      <c r="CA580" s="158"/>
      <c r="CB580" s="158"/>
      <c r="CC580" s="158"/>
      <c r="CD580" s="158"/>
      <c r="CE580" s="158"/>
      <c r="CF580" s="158"/>
      <c r="CG580" s="158"/>
      <c r="CH580" s="158"/>
      <c r="CI580" s="158"/>
      <c r="CJ580" s="158"/>
      <c r="CK580" s="158"/>
      <c r="CL580" s="158"/>
      <c r="CM580" s="158"/>
      <c r="CN580" s="158"/>
      <c r="CO580" s="158"/>
      <c r="CP580" s="158"/>
      <c r="CQ580" s="158"/>
    </row>
    <row r="581" spans="1:95" ht="15.5" outlineLevel="1" x14ac:dyDescent="0.35">
      <c r="A581" s="82"/>
      <c r="B581" s="82" t="s">
        <v>16809</v>
      </c>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c r="AA581" s="82"/>
      <c r="AB581" s="82"/>
      <c r="AC581" s="82"/>
      <c r="AD581" s="82"/>
      <c r="AE581" s="82"/>
      <c r="AF581" s="82"/>
      <c r="AG581" s="82"/>
      <c r="AH581" s="82"/>
      <c r="AI581" s="82"/>
      <c r="AJ581" s="82"/>
      <c r="AK581" s="82"/>
      <c r="AL581" s="82"/>
      <c r="AM581" s="82"/>
      <c r="AN581" s="82"/>
      <c r="AO581" s="82"/>
      <c r="AP581" s="82"/>
      <c r="AQ581" s="82"/>
      <c r="AR581" s="82"/>
      <c r="AS581" s="82"/>
      <c r="AT581" s="82"/>
      <c r="AU581" s="82"/>
      <c r="AV581" s="82"/>
      <c r="AW581" s="82"/>
      <c r="AX581" s="82"/>
      <c r="AY581" s="82"/>
      <c r="AZ581" s="82"/>
      <c r="BA581" s="82"/>
      <c r="BB581" s="82"/>
      <c r="BC581" s="82"/>
      <c r="BD581" s="82"/>
      <c r="BE581" s="82"/>
      <c r="BF581" s="82"/>
      <c r="BG581" s="82"/>
      <c r="BH581" s="82"/>
      <c r="BI581" s="82"/>
      <c r="BJ581" s="82"/>
      <c r="BK581" s="82"/>
      <c r="BL581" s="82"/>
      <c r="BM581" s="82"/>
      <c r="BN581" s="82"/>
      <c r="BO581" s="82"/>
      <c r="BP581" s="82"/>
      <c r="BQ581" s="82"/>
      <c r="BR581" s="82"/>
      <c r="BS581" s="82"/>
      <c r="BT581" s="82"/>
      <c r="BU581" s="82"/>
      <c r="BV581" s="82"/>
      <c r="BW581" s="82"/>
      <c r="BX581" s="82"/>
      <c r="BY581" s="82"/>
      <c r="BZ581" s="82"/>
      <c r="CA581" s="82"/>
      <c r="CB581" s="82"/>
      <c r="CC581" s="82"/>
      <c r="CD581" s="82"/>
      <c r="CE581" s="82"/>
      <c r="CF581" s="82"/>
      <c r="CG581" s="82"/>
      <c r="CH581" s="82"/>
      <c r="CI581" s="82"/>
      <c r="CJ581" s="82"/>
      <c r="CK581" s="82"/>
      <c r="CL581" s="82"/>
      <c r="CM581" s="82"/>
      <c r="CN581" s="82"/>
      <c r="CO581" s="82"/>
      <c r="CP581" s="82"/>
      <c r="CQ581" s="82"/>
    </row>
    <row r="582" spans="1:95" ht="17.149999999999999" customHeight="1" outlineLevel="1" x14ac:dyDescent="0.3">
      <c r="A582" s="158"/>
      <c r="B582" s="158"/>
      <c r="C582" s="158"/>
      <c r="D582" s="158"/>
      <c r="E582" s="158"/>
      <c r="F582" s="158"/>
      <c r="G582" s="158"/>
      <c r="H582" s="158"/>
      <c r="I582" s="158"/>
      <c r="J582" s="158"/>
      <c r="K582" s="158"/>
      <c r="L582" s="158"/>
      <c r="M582" s="158"/>
      <c r="N582" s="158"/>
      <c r="O582" s="158"/>
      <c r="P582" s="158"/>
      <c r="Q582" s="158"/>
      <c r="R582" s="158"/>
      <c r="S582" s="158"/>
      <c r="T582" s="158"/>
      <c r="U582" s="158"/>
      <c r="V582" s="158"/>
      <c r="W582" s="158"/>
      <c r="X582" s="158"/>
      <c r="Y582" s="158"/>
      <c r="Z582" s="158"/>
      <c r="AA582" s="158"/>
      <c r="AB582" s="158"/>
      <c r="AC582" s="158"/>
      <c r="AD582" s="158"/>
      <c r="AE582" s="158"/>
      <c r="AF582" s="158"/>
      <c r="AG582" s="158"/>
      <c r="AH582" s="158"/>
      <c r="AI582" s="158"/>
      <c r="AJ582" s="158"/>
      <c r="AK582" s="158"/>
      <c r="AL582" s="158"/>
      <c r="AM582" s="158"/>
      <c r="AN582" s="158"/>
      <c r="AO582" s="158"/>
      <c r="AP582" s="158"/>
      <c r="AQ582" s="158"/>
      <c r="AR582" s="158"/>
      <c r="AS582" s="158"/>
      <c r="AT582" s="158"/>
      <c r="AU582" s="158"/>
      <c r="AV582" s="158"/>
      <c r="AW582" s="158"/>
      <c r="AX582" s="158"/>
      <c r="AY582" s="158"/>
      <c r="AZ582" s="158"/>
      <c r="BA582" s="158"/>
      <c r="BB582" s="158"/>
      <c r="BC582" s="158"/>
      <c r="BD582" s="158"/>
      <c r="BE582" s="158"/>
      <c r="BF582" s="158"/>
      <c r="BG582" s="158"/>
      <c r="BH582" s="158"/>
      <c r="BI582" s="158"/>
      <c r="BJ582" s="158"/>
      <c r="BK582" s="158"/>
      <c r="BL582" s="158"/>
      <c r="BM582" s="158"/>
      <c r="BN582" s="158"/>
      <c r="BO582" s="158"/>
      <c r="BP582" s="158"/>
      <c r="BQ582" s="158"/>
      <c r="BR582" s="158"/>
      <c r="BS582" s="158"/>
      <c r="BT582" s="158"/>
      <c r="BU582" s="158"/>
      <c r="BV582" s="158"/>
      <c r="BW582" s="158"/>
      <c r="BX582" s="158"/>
      <c r="BY582" s="158"/>
      <c r="BZ582" s="158"/>
      <c r="CA582" s="158"/>
      <c r="CB582" s="158"/>
      <c r="CC582" s="158"/>
      <c r="CD582" s="158"/>
      <c r="CE582" s="158"/>
      <c r="CF582" s="158"/>
      <c r="CG582" s="158"/>
      <c r="CH582" s="158"/>
      <c r="CI582" s="158"/>
      <c r="CJ582" s="158"/>
      <c r="CK582" s="158"/>
      <c r="CL582" s="158"/>
      <c r="CM582" s="158"/>
      <c r="CN582" s="158"/>
      <c r="CO582" s="158"/>
      <c r="CP582" s="158"/>
      <c r="CQ582" s="158"/>
    </row>
    <row r="583" spans="1:95" ht="17.149999999999999" customHeight="1" outlineLevel="1" x14ac:dyDescent="0.35">
      <c r="A583" s="158"/>
      <c r="B583" s="158" t="s">
        <v>16672</v>
      </c>
      <c r="C583" s="158"/>
      <c r="D583" s="158">
        <f>SUM(PM2.5_emissions_discounted_low)</f>
        <v>0</v>
      </c>
      <c r="E583" s="79" t="s">
        <v>16810</v>
      </c>
      <c r="F583" s="158"/>
      <c r="G583" s="158"/>
      <c r="H583" s="158"/>
      <c r="I583" s="158"/>
      <c r="J583" s="158"/>
      <c r="K583" s="158"/>
      <c r="L583" s="158"/>
      <c r="M583" s="158"/>
      <c r="N583" s="158"/>
      <c r="O583" s="158"/>
      <c r="P583" s="158"/>
      <c r="Q583" s="158"/>
      <c r="R583" s="158"/>
      <c r="S583" s="158"/>
      <c r="T583" s="158"/>
      <c r="U583" s="158"/>
      <c r="V583" s="158"/>
      <c r="W583" s="158"/>
      <c r="X583" s="158"/>
      <c r="Y583" s="158"/>
      <c r="Z583" s="158"/>
      <c r="AA583" s="158"/>
      <c r="AB583" s="158"/>
      <c r="AC583" s="158"/>
      <c r="AD583" s="158"/>
      <c r="AE583" s="158"/>
      <c r="AF583" s="158"/>
      <c r="AG583" s="158"/>
      <c r="AH583" s="158"/>
      <c r="AI583" s="158"/>
      <c r="AJ583" s="158"/>
      <c r="AK583" s="158"/>
      <c r="AL583" s="158"/>
      <c r="AM583" s="158"/>
      <c r="AN583" s="158"/>
      <c r="AO583" s="158"/>
      <c r="AP583" s="158"/>
      <c r="AQ583" s="158"/>
      <c r="AR583" s="158"/>
      <c r="AS583" s="158"/>
      <c r="AT583" s="158"/>
      <c r="AU583" s="158"/>
      <c r="AV583" s="158"/>
      <c r="AW583" s="158"/>
      <c r="AX583" s="158"/>
      <c r="AY583" s="158"/>
      <c r="AZ583" s="158"/>
      <c r="BA583" s="158"/>
      <c r="BB583" s="158"/>
      <c r="BC583" s="158"/>
      <c r="BD583" s="158"/>
      <c r="BE583" s="158"/>
      <c r="BF583" s="158"/>
      <c r="BG583" s="158"/>
      <c r="BH583" s="158"/>
      <c r="BI583" s="158"/>
      <c r="BJ583" s="158"/>
      <c r="BK583" s="158"/>
      <c r="BL583" s="158"/>
      <c r="BM583" s="158"/>
      <c r="BN583" s="158"/>
      <c r="BO583" s="158"/>
      <c r="BP583" s="158"/>
      <c r="BQ583" s="158"/>
      <c r="BR583" s="158"/>
      <c r="BS583" s="158"/>
      <c r="BT583" s="158"/>
      <c r="BU583" s="158"/>
      <c r="BV583" s="158"/>
      <c r="BW583" s="158"/>
      <c r="BX583" s="158"/>
      <c r="BY583" s="158"/>
      <c r="BZ583" s="158"/>
      <c r="CA583" s="158"/>
      <c r="CB583" s="158"/>
      <c r="CC583" s="158"/>
      <c r="CD583" s="158"/>
      <c r="CE583" s="158"/>
      <c r="CF583" s="158"/>
      <c r="CG583" s="158"/>
      <c r="CH583" s="158"/>
      <c r="CI583" s="158"/>
      <c r="CJ583" s="158"/>
      <c r="CK583" s="158"/>
      <c r="CL583" s="158"/>
      <c r="CM583" s="158"/>
      <c r="CN583" s="158"/>
      <c r="CO583" s="158"/>
      <c r="CP583" s="158"/>
      <c r="CQ583" s="158"/>
    </row>
    <row r="584" spans="1:95" ht="17.149999999999999" customHeight="1" outlineLevel="1" x14ac:dyDescent="0.35">
      <c r="A584" s="158"/>
      <c r="B584" s="158" t="s">
        <v>16674</v>
      </c>
      <c r="C584" s="158"/>
      <c r="D584" s="158">
        <f>SUM(PM2.5_emissions_discounted_central)</f>
        <v>0</v>
      </c>
      <c r="E584" s="79" t="s">
        <v>16811</v>
      </c>
      <c r="F584" s="158"/>
      <c r="G584" s="158"/>
      <c r="H584" s="158"/>
      <c r="I584" s="158"/>
      <c r="J584" s="158"/>
      <c r="K584" s="158"/>
      <c r="L584" s="158"/>
      <c r="M584" s="158"/>
      <c r="N584" s="158"/>
      <c r="O584" s="158"/>
      <c r="P584" s="158"/>
      <c r="Q584" s="158"/>
      <c r="R584" s="158"/>
      <c r="S584" s="158"/>
      <c r="T584" s="158"/>
      <c r="U584" s="158"/>
      <c r="V584" s="158"/>
      <c r="W584" s="158"/>
      <c r="X584" s="158"/>
      <c r="Y584" s="158"/>
      <c r="Z584" s="158"/>
      <c r="AA584" s="158"/>
      <c r="AB584" s="158"/>
      <c r="AC584" s="158"/>
      <c r="AD584" s="158"/>
      <c r="AE584" s="158"/>
      <c r="AF584" s="158"/>
      <c r="AG584" s="158"/>
      <c r="AH584" s="158"/>
      <c r="AI584" s="158"/>
      <c r="AJ584" s="158"/>
      <c r="AK584" s="158"/>
      <c r="AL584" s="158"/>
      <c r="AM584" s="158"/>
      <c r="AN584" s="158"/>
      <c r="AO584" s="158"/>
      <c r="AP584" s="158"/>
      <c r="AQ584" s="158"/>
      <c r="AR584" s="158"/>
      <c r="AS584" s="158"/>
      <c r="AT584" s="158"/>
      <c r="AU584" s="158"/>
      <c r="AV584" s="158"/>
      <c r="AW584" s="158"/>
      <c r="AX584" s="158"/>
      <c r="AY584" s="158"/>
      <c r="AZ584" s="158"/>
      <c r="BA584" s="158"/>
      <c r="BB584" s="158"/>
      <c r="BC584" s="158"/>
      <c r="BD584" s="158"/>
      <c r="BE584" s="158"/>
      <c r="BF584" s="158"/>
      <c r="BG584" s="158"/>
      <c r="BH584" s="158"/>
      <c r="BI584" s="158"/>
      <c r="BJ584" s="158"/>
      <c r="BK584" s="158"/>
      <c r="BL584" s="158"/>
      <c r="BM584" s="158"/>
      <c r="BN584" s="158"/>
      <c r="BO584" s="158"/>
      <c r="BP584" s="158"/>
      <c r="BQ584" s="158"/>
      <c r="BR584" s="158"/>
      <c r="BS584" s="158"/>
      <c r="BT584" s="158"/>
      <c r="BU584" s="158"/>
      <c r="BV584" s="158"/>
      <c r="BW584" s="158"/>
      <c r="BX584" s="158"/>
      <c r="BY584" s="158"/>
      <c r="BZ584" s="158"/>
      <c r="CA584" s="158"/>
      <c r="CB584" s="158"/>
      <c r="CC584" s="158"/>
      <c r="CD584" s="158"/>
      <c r="CE584" s="158"/>
      <c r="CF584" s="158"/>
      <c r="CG584" s="158"/>
      <c r="CH584" s="158"/>
      <c r="CI584" s="158"/>
      <c r="CJ584" s="158"/>
      <c r="CK584" s="158"/>
      <c r="CL584" s="158"/>
      <c r="CM584" s="158"/>
      <c r="CN584" s="158"/>
      <c r="CO584" s="158"/>
      <c r="CP584" s="158"/>
      <c r="CQ584" s="158"/>
    </row>
    <row r="585" spans="1:95" ht="17.149999999999999" customHeight="1" outlineLevel="1" x14ac:dyDescent="0.35">
      <c r="A585" s="158"/>
      <c r="B585" s="158" t="s">
        <v>16676</v>
      </c>
      <c r="C585" s="158"/>
      <c r="D585" s="158">
        <f>SUM(PM2.5_emissions_discounted_high)</f>
        <v>0</v>
      </c>
      <c r="E585" s="79" t="s">
        <v>16812</v>
      </c>
      <c r="F585" s="158"/>
      <c r="G585" s="158"/>
      <c r="H585" s="158"/>
      <c r="I585" s="158"/>
      <c r="J585" s="158"/>
      <c r="K585" s="158"/>
      <c r="L585" s="158"/>
      <c r="M585" s="158"/>
      <c r="N585" s="158"/>
      <c r="O585" s="158"/>
      <c r="P585" s="158"/>
      <c r="Q585" s="158"/>
      <c r="R585" s="158"/>
      <c r="S585" s="158"/>
      <c r="T585" s="158"/>
      <c r="U585" s="158"/>
      <c r="V585" s="158"/>
      <c r="W585" s="158"/>
      <c r="X585" s="158"/>
      <c r="Y585" s="158"/>
      <c r="Z585" s="158"/>
      <c r="AA585" s="158"/>
      <c r="AB585" s="158"/>
      <c r="AC585" s="158"/>
      <c r="AD585" s="158"/>
      <c r="AE585" s="158"/>
      <c r="AF585" s="158"/>
      <c r="AG585" s="158"/>
      <c r="AH585" s="158"/>
      <c r="AI585" s="158"/>
      <c r="AJ585" s="158"/>
      <c r="AK585" s="158"/>
      <c r="AL585" s="158"/>
      <c r="AM585" s="158"/>
      <c r="AN585" s="158"/>
      <c r="AO585" s="158"/>
      <c r="AP585" s="158"/>
      <c r="AQ585" s="158"/>
      <c r="AR585" s="158"/>
      <c r="AS585" s="158"/>
      <c r="AT585" s="158"/>
      <c r="AU585" s="158"/>
      <c r="AV585" s="158"/>
      <c r="AW585" s="158"/>
      <c r="AX585" s="158"/>
      <c r="AY585" s="158"/>
      <c r="AZ585" s="158"/>
      <c r="BA585" s="158"/>
      <c r="BB585" s="158"/>
      <c r="BC585" s="158"/>
      <c r="BD585" s="158"/>
      <c r="BE585" s="158"/>
      <c r="BF585" s="158"/>
      <c r="BG585" s="158"/>
      <c r="BH585" s="158"/>
      <c r="BI585" s="158"/>
      <c r="BJ585" s="158"/>
      <c r="BK585" s="158"/>
      <c r="BL585" s="158"/>
      <c r="BM585" s="158"/>
      <c r="BN585" s="158"/>
      <c r="BO585" s="158"/>
      <c r="BP585" s="158"/>
      <c r="BQ585" s="158"/>
      <c r="BR585" s="158"/>
      <c r="BS585" s="158"/>
      <c r="BT585" s="158"/>
      <c r="BU585" s="158"/>
      <c r="BV585" s="158"/>
      <c r="BW585" s="158"/>
      <c r="BX585" s="158"/>
      <c r="BY585" s="158"/>
      <c r="BZ585" s="158"/>
      <c r="CA585" s="158"/>
      <c r="CB585" s="158"/>
      <c r="CC585" s="158"/>
      <c r="CD585" s="158"/>
      <c r="CE585" s="158"/>
      <c r="CF585" s="158"/>
      <c r="CG585" s="158"/>
      <c r="CH585" s="158"/>
      <c r="CI585" s="158"/>
      <c r="CJ585" s="158"/>
      <c r="CK585" s="158"/>
      <c r="CL585" s="158"/>
      <c r="CM585" s="158"/>
      <c r="CN585" s="158"/>
      <c r="CO585" s="158"/>
      <c r="CP585" s="158"/>
      <c r="CQ585" s="158"/>
    </row>
    <row r="586" spans="1:95" ht="17.149999999999999" customHeight="1" outlineLevel="1" x14ac:dyDescent="0.3">
      <c r="A586" s="158"/>
      <c r="B586" s="158"/>
      <c r="C586" s="158"/>
      <c r="D586" s="158"/>
      <c r="E586" s="158"/>
      <c r="F586" s="158"/>
      <c r="G586" s="158"/>
      <c r="H586" s="158"/>
      <c r="I586" s="158"/>
      <c r="J586" s="158"/>
      <c r="K586" s="158"/>
      <c r="L586" s="158"/>
      <c r="M586" s="158"/>
      <c r="N586" s="158"/>
      <c r="O586" s="158"/>
      <c r="P586" s="158"/>
      <c r="Q586" s="158"/>
      <c r="R586" s="158"/>
      <c r="S586" s="158"/>
      <c r="T586" s="158"/>
      <c r="U586" s="158"/>
      <c r="V586" s="158"/>
      <c r="W586" s="158"/>
      <c r="X586" s="158"/>
      <c r="Y586" s="158"/>
      <c r="Z586" s="158"/>
      <c r="AA586" s="158"/>
      <c r="AB586" s="158"/>
      <c r="AC586" s="158"/>
      <c r="AD586" s="158"/>
      <c r="AE586" s="158"/>
      <c r="AF586" s="158"/>
      <c r="AG586" s="158"/>
      <c r="AH586" s="158"/>
      <c r="AI586" s="158"/>
      <c r="AJ586" s="158"/>
      <c r="AK586" s="158"/>
      <c r="AL586" s="158"/>
      <c r="AM586" s="158"/>
      <c r="AN586" s="158"/>
      <c r="AO586" s="158"/>
      <c r="AP586" s="158"/>
      <c r="AQ586" s="158"/>
      <c r="AR586" s="158"/>
      <c r="AS586" s="158"/>
      <c r="AT586" s="158"/>
      <c r="AU586" s="158"/>
      <c r="AV586" s="158"/>
      <c r="AW586" s="158"/>
      <c r="AX586" s="158"/>
      <c r="AY586" s="158"/>
      <c r="AZ586" s="158"/>
      <c r="BA586" s="158"/>
      <c r="BB586" s="158"/>
      <c r="BC586" s="158"/>
      <c r="BD586" s="158"/>
      <c r="BE586" s="158"/>
      <c r="BF586" s="158"/>
      <c r="BG586" s="158"/>
      <c r="BH586" s="158"/>
      <c r="BI586" s="158"/>
      <c r="BJ586" s="158"/>
      <c r="BK586" s="158"/>
      <c r="BL586" s="158"/>
      <c r="BM586" s="158"/>
      <c r="BN586" s="158"/>
      <c r="BO586" s="158"/>
      <c r="BP586" s="158"/>
      <c r="BQ586" s="158"/>
      <c r="BR586" s="158"/>
      <c r="BS586" s="158"/>
      <c r="BT586" s="158"/>
      <c r="BU586" s="158"/>
      <c r="BV586" s="158"/>
      <c r="BW586" s="158"/>
      <c r="BX586" s="158"/>
      <c r="BY586" s="158"/>
      <c r="BZ586" s="158"/>
      <c r="CA586" s="158"/>
      <c r="CB586" s="158"/>
      <c r="CC586" s="158"/>
      <c r="CD586" s="158"/>
      <c r="CE586" s="158"/>
      <c r="CF586" s="158"/>
      <c r="CG586" s="158"/>
      <c r="CH586" s="158"/>
      <c r="CI586" s="158"/>
      <c r="CJ586" s="158"/>
      <c r="CK586" s="158"/>
      <c r="CL586" s="158"/>
      <c r="CM586" s="158"/>
      <c r="CN586" s="158"/>
      <c r="CO586" s="158"/>
      <c r="CP586" s="158"/>
      <c r="CQ586" s="158"/>
    </row>
    <row r="587" spans="1:95" ht="15.5" outlineLevel="1" x14ac:dyDescent="0.35">
      <c r="A587" s="169"/>
      <c r="B587" s="90" t="s">
        <v>16813</v>
      </c>
      <c r="C587" s="169"/>
      <c r="D587" s="169"/>
      <c r="E587" s="169"/>
      <c r="F587" s="169"/>
      <c r="G587" s="169"/>
      <c r="H587" s="169"/>
      <c r="I587" s="169"/>
      <c r="J587" s="169"/>
      <c r="K587" s="169"/>
      <c r="L587" s="169"/>
      <c r="M587" s="169"/>
      <c r="N587" s="169"/>
      <c r="O587" s="169"/>
      <c r="P587" s="169"/>
      <c r="Q587" s="169"/>
      <c r="R587" s="169"/>
      <c r="S587" s="169"/>
      <c r="T587" s="169"/>
      <c r="U587" s="169"/>
      <c r="V587" s="169"/>
      <c r="W587" s="169"/>
      <c r="X587" s="169"/>
      <c r="Y587" s="169"/>
      <c r="Z587" s="169"/>
      <c r="AA587" s="169"/>
      <c r="AB587" s="169"/>
      <c r="AC587" s="169"/>
      <c r="AD587" s="169"/>
      <c r="AE587" s="169"/>
      <c r="AF587" s="169"/>
      <c r="AG587" s="169"/>
      <c r="AH587" s="169"/>
      <c r="AI587" s="169"/>
      <c r="AJ587" s="169"/>
      <c r="AK587" s="169"/>
      <c r="AL587" s="169"/>
      <c r="AM587" s="169"/>
      <c r="AN587" s="169"/>
      <c r="AO587" s="169"/>
      <c r="AP587" s="169"/>
      <c r="AQ587" s="169"/>
      <c r="AR587" s="169"/>
      <c r="AS587" s="169"/>
      <c r="AT587" s="169"/>
      <c r="AU587" s="169"/>
      <c r="AV587" s="169"/>
      <c r="AW587" s="169"/>
      <c r="AX587" s="169"/>
      <c r="AY587" s="169"/>
      <c r="AZ587" s="169"/>
      <c r="BA587" s="169"/>
      <c r="BB587" s="169"/>
      <c r="BC587" s="169"/>
      <c r="BD587" s="169"/>
      <c r="BE587" s="169"/>
      <c r="BF587" s="169"/>
      <c r="BG587" s="169"/>
      <c r="BH587" s="169"/>
      <c r="BI587" s="169"/>
      <c r="BJ587" s="169"/>
      <c r="BK587" s="169"/>
      <c r="BL587" s="169"/>
      <c r="BM587" s="169"/>
      <c r="BN587" s="169"/>
      <c r="BO587" s="169"/>
      <c r="BP587" s="169"/>
      <c r="BQ587" s="169"/>
      <c r="BR587" s="169"/>
      <c r="BS587" s="169"/>
      <c r="BT587" s="169"/>
      <c r="BU587" s="169"/>
      <c r="BV587" s="169"/>
      <c r="BW587" s="169"/>
      <c r="BX587" s="169"/>
      <c r="BY587" s="169"/>
      <c r="BZ587" s="169"/>
      <c r="CA587" s="169"/>
      <c r="CB587" s="169"/>
      <c r="CC587" s="169"/>
      <c r="CD587" s="169"/>
      <c r="CE587" s="169"/>
      <c r="CF587" s="169"/>
      <c r="CG587" s="169"/>
      <c r="CH587" s="169"/>
      <c r="CI587" s="169"/>
      <c r="CJ587" s="169"/>
      <c r="CK587" s="169"/>
      <c r="CL587" s="169"/>
      <c r="CM587" s="169"/>
      <c r="CN587" s="169"/>
      <c r="CO587" s="169"/>
      <c r="CP587" s="169"/>
      <c r="CQ587" s="169"/>
    </row>
    <row r="588" spans="1:95" ht="14" outlineLevel="1" x14ac:dyDescent="0.3">
      <c r="A588" s="158"/>
      <c r="B588" s="158"/>
      <c r="C588" s="158"/>
      <c r="D588" s="158"/>
      <c r="E588" s="158"/>
      <c r="F588" s="158"/>
      <c r="G588" s="158"/>
      <c r="H588" s="158"/>
      <c r="I588" s="158"/>
      <c r="J588" s="158"/>
      <c r="K588" s="158"/>
      <c r="L588" s="158"/>
      <c r="M588" s="158"/>
      <c r="N588" s="158"/>
      <c r="O588" s="158"/>
      <c r="P588" s="158"/>
      <c r="Q588" s="158"/>
      <c r="R588" s="158"/>
      <c r="S588" s="158"/>
      <c r="T588" s="158"/>
      <c r="U588" s="158"/>
      <c r="V588" s="158"/>
      <c r="W588" s="158"/>
      <c r="X588" s="158"/>
      <c r="Y588" s="158"/>
      <c r="Z588" s="158"/>
      <c r="AA588" s="158"/>
      <c r="AB588" s="158"/>
      <c r="AC588" s="158"/>
      <c r="AD588" s="158"/>
      <c r="AE588" s="158"/>
      <c r="AF588" s="158"/>
      <c r="AG588" s="158"/>
      <c r="AH588" s="158"/>
      <c r="AI588" s="158"/>
      <c r="AJ588" s="158"/>
      <c r="AK588" s="158"/>
      <c r="AL588" s="158"/>
      <c r="AM588" s="158"/>
      <c r="AN588" s="158"/>
      <c r="AO588" s="158"/>
      <c r="AP588" s="158"/>
      <c r="AQ588" s="158"/>
      <c r="AR588" s="158"/>
      <c r="AS588" s="158"/>
      <c r="AT588" s="158"/>
      <c r="AU588" s="158"/>
      <c r="AV588" s="158"/>
      <c r="AW588" s="158"/>
      <c r="AX588" s="158"/>
      <c r="AY588" s="158"/>
      <c r="AZ588" s="158"/>
      <c r="BA588" s="158"/>
      <c r="BB588" s="158"/>
      <c r="BC588" s="158"/>
      <c r="BD588" s="158"/>
      <c r="BE588" s="158"/>
      <c r="BF588" s="158"/>
      <c r="BG588" s="158"/>
      <c r="BH588" s="158"/>
      <c r="BI588" s="158"/>
      <c r="BJ588" s="158"/>
      <c r="BK588" s="158"/>
      <c r="BL588" s="158"/>
      <c r="BM588" s="158"/>
      <c r="BN588" s="158"/>
      <c r="BO588" s="158"/>
      <c r="BP588" s="158"/>
      <c r="BQ588" s="158"/>
      <c r="BR588" s="158"/>
      <c r="BS588" s="158"/>
      <c r="BT588" s="158"/>
      <c r="BU588" s="158"/>
      <c r="BV588" s="158"/>
      <c r="BW588" s="158"/>
      <c r="BX588" s="158"/>
      <c r="BY588" s="158"/>
      <c r="BZ588" s="158"/>
      <c r="CA588" s="158"/>
      <c r="CB588" s="158"/>
      <c r="CC588" s="158"/>
      <c r="CD588" s="158"/>
      <c r="CE588" s="158"/>
      <c r="CF588" s="158"/>
      <c r="CG588" s="158"/>
      <c r="CH588" s="158"/>
      <c r="CI588" s="158"/>
      <c r="CJ588" s="158"/>
      <c r="CK588" s="158"/>
      <c r="CL588" s="158"/>
      <c r="CM588" s="158"/>
      <c r="CN588" s="158"/>
      <c r="CO588" s="158"/>
      <c r="CP588" s="158"/>
      <c r="CQ588" s="158"/>
    </row>
    <row r="589" spans="1:95" ht="14.5" outlineLevel="1" x14ac:dyDescent="0.35">
      <c r="A589" s="158"/>
      <c r="B589" s="158" t="s">
        <v>16672</v>
      </c>
      <c r="C589" s="158"/>
      <c r="D589" s="119">
        <f>PM2.5_damage_NPV_low+PM2.5_concentrations_NPV_low+NOx_NPV_low+NO2_concentration_NPV_low</f>
        <v>0</v>
      </c>
      <c r="E589" s="79" t="s">
        <v>16814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8"/>
      <c r="AY589" s="158"/>
      <c r="AZ589" s="158"/>
      <c r="BA589" s="158"/>
      <c r="BB589" s="158"/>
      <c r="BC589" s="158"/>
      <c r="BD589" s="158"/>
      <c r="BE589" s="158"/>
      <c r="BF589" s="158"/>
      <c r="BG589" s="158"/>
      <c r="BH589" s="158"/>
      <c r="BI589" s="158"/>
      <c r="BJ589" s="158"/>
      <c r="BK589" s="158"/>
      <c r="BL589" s="158"/>
      <c r="BM589" s="158"/>
      <c r="BN589" s="158"/>
      <c r="BO589" s="158"/>
      <c r="BP589" s="158"/>
      <c r="BQ589" s="158"/>
      <c r="BR589" s="158"/>
      <c r="BS589" s="158"/>
      <c r="BT589" s="158"/>
      <c r="BU589" s="158"/>
      <c r="BV589" s="158"/>
      <c r="BW589" s="158"/>
      <c r="BX589" s="158"/>
      <c r="BY589" s="158"/>
      <c r="BZ589" s="158"/>
      <c r="CA589" s="158"/>
      <c r="CB589" s="158"/>
      <c r="CC589" s="158"/>
      <c r="CD589" s="158"/>
      <c r="CE589" s="158"/>
      <c r="CF589" s="158"/>
      <c r="CG589" s="158"/>
      <c r="CH589" s="158"/>
      <c r="CI589" s="158"/>
      <c r="CJ589" s="158"/>
      <c r="CK589" s="158"/>
      <c r="CL589" s="158"/>
      <c r="CM589" s="158"/>
      <c r="CN589" s="158"/>
      <c r="CO589" s="158"/>
      <c r="CP589" s="158"/>
      <c r="CQ589" s="158"/>
    </row>
    <row r="590" spans="1:95" ht="14.5" outlineLevel="1" x14ac:dyDescent="0.35">
      <c r="A590" s="158"/>
      <c r="B590" s="158" t="s">
        <v>16674</v>
      </c>
      <c r="C590" s="158"/>
      <c r="D590" s="119">
        <f>PM2.5_damage_NPV_central+PM2.5_concentrations_NPV_central+NOx_NPV_central+NO2_concentration_NPV_central</f>
        <v>0</v>
      </c>
      <c r="E590" s="79" t="s">
        <v>16815</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8"/>
      <c r="AY590" s="158"/>
      <c r="AZ590" s="158"/>
      <c r="BA590" s="158"/>
      <c r="BB590" s="158"/>
      <c r="BC590" s="158"/>
      <c r="BD590" s="158"/>
      <c r="BE590" s="158"/>
      <c r="BF590" s="158"/>
      <c r="BG590" s="158"/>
      <c r="BH590" s="158"/>
      <c r="BI590" s="158"/>
      <c r="BJ590" s="158"/>
      <c r="BK590" s="158"/>
      <c r="BL590" s="158"/>
      <c r="BM590" s="158"/>
      <c r="BN590" s="158"/>
      <c r="BO590" s="158"/>
      <c r="BP590" s="158"/>
      <c r="BQ590" s="158"/>
      <c r="BR590" s="158"/>
      <c r="BS590" s="158"/>
      <c r="BT590" s="158"/>
      <c r="BU590" s="158"/>
      <c r="BV590" s="158"/>
      <c r="BW590" s="158"/>
      <c r="BX590" s="158"/>
      <c r="BY590" s="158"/>
      <c r="BZ590" s="158"/>
      <c r="CA590" s="158"/>
      <c r="CB590" s="158"/>
      <c r="CC590" s="158"/>
      <c r="CD590" s="158"/>
      <c r="CE590" s="158"/>
      <c r="CF590" s="158"/>
      <c r="CG590" s="158"/>
      <c r="CH590" s="158"/>
      <c r="CI590" s="158"/>
      <c r="CJ590" s="158"/>
      <c r="CK590" s="158"/>
      <c r="CL590" s="158"/>
      <c r="CM590" s="158"/>
      <c r="CN590" s="158"/>
      <c r="CO590" s="158"/>
      <c r="CP590" s="158"/>
      <c r="CQ590" s="158"/>
    </row>
    <row r="591" spans="1:95" ht="14.5" outlineLevel="1" x14ac:dyDescent="0.35">
      <c r="A591" s="158"/>
      <c r="B591" s="158" t="s">
        <v>16676</v>
      </c>
      <c r="C591" s="158"/>
      <c r="D591" s="119">
        <f>NOx_NPV_high+NO2_concentration_NPV_high+PM2.5_damage_NPV_high+PM2.5_concentrations_NPV_high</f>
        <v>0</v>
      </c>
      <c r="E591" s="79" t="s">
        <v>16816</v>
      </c>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8"/>
      <c r="AY591" s="158"/>
      <c r="AZ591" s="158"/>
      <c r="BA591" s="158"/>
      <c r="BB591" s="158"/>
      <c r="BC591" s="158"/>
      <c r="BD591" s="158"/>
      <c r="BE591" s="158"/>
      <c r="BF591" s="158"/>
      <c r="BG591" s="158"/>
      <c r="BH591" s="158"/>
      <c r="BI591" s="158"/>
      <c r="BJ591" s="158"/>
      <c r="BK591" s="158"/>
      <c r="BL591" s="158"/>
      <c r="BM591" s="158"/>
      <c r="BN591" s="158"/>
      <c r="BO591" s="158"/>
      <c r="BP591" s="158"/>
      <c r="BQ591" s="158"/>
      <c r="BR591" s="158"/>
      <c r="BS591" s="158"/>
      <c r="BT591" s="158"/>
      <c r="BU591" s="158"/>
      <c r="BV591" s="158"/>
      <c r="BW591" s="158"/>
      <c r="BX591" s="158"/>
      <c r="BY591" s="158"/>
      <c r="BZ591" s="158"/>
      <c r="CA591" s="158"/>
      <c r="CB591" s="158"/>
      <c r="CC591" s="158"/>
      <c r="CD591" s="158"/>
      <c r="CE591" s="158"/>
      <c r="CF591" s="158"/>
      <c r="CG591" s="158"/>
      <c r="CH591" s="158"/>
      <c r="CI591" s="158"/>
      <c r="CJ591" s="158"/>
      <c r="CK591" s="158"/>
      <c r="CL591" s="158"/>
      <c r="CM591" s="158"/>
      <c r="CN591" s="158"/>
      <c r="CO591" s="158"/>
      <c r="CP591" s="158"/>
      <c r="CQ591" s="158"/>
    </row>
    <row r="592" spans="1:95" ht="10.4" customHeight="1" x14ac:dyDescent="0.3">
      <c r="A592" s="158"/>
      <c r="B592" s="158"/>
      <c r="C592" s="158"/>
      <c r="D592" s="158"/>
      <c r="E592" s="158"/>
      <c r="F592" s="158"/>
      <c r="G592" s="158"/>
      <c r="H592" s="158"/>
      <c r="I592" s="158"/>
      <c r="J592" s="158"/>
      <c r="K592" s="158"/>
      <c r="L592" s="158"/>
      <c r="M592" s="158"/>
      <c r="N592" s="158"/>
      <c r="O592" s="158"/>
      <c r="P592" s="158"/>
      <c r="Q592" s="158"/>
      <c r="R592" s="158"/>
      <c r="S592" s="158"/>
      <c r="T592" s="158"/>
      <c r="U592" s="158"/>
      <c r="V592" s="158"/>
      <c r="W592" s="158"/>
      <c r="X592" s="158"/>
      <c r="Y592" s="158"/>
      <c r="Z592" s="158"/>
      <c r="AA592" s="158"/>
      <c r="AB592" s="158"/>
      <c r="AC592" s="158"/>
      <c r="AD592" s="158"/>
      <c r="AE592" s="158"/>
      <c r="AF592" s="158"/>
      <c r="AG592" s="158"/>
      <c r="AH592" s="158"/>
      <c r="AI592" s="158"/>
      <c r="AJ592" s="158"/>
      <c r="AK592" s="158"/>
      <c r="AL592" s="158"/>
      <c r="AM592" s="158"/>
      <c r="AN592" s="158"/>
      <c r="AO592" s="158"/>
      <c r="AP592" s="158"/>
      <c r="AQ592" s="158"/>
      <c r="AR592" s="158"/>
      <c r="AS592" s="158"/>
      <c r="AT592" s="158"/>
      <c r="AU592" s="158"/>
      <c r="AV592" s="158"/>
      <c r="AW592" s="158"/>
      <c r="AX592" s="158"/>
      <c r="AY592" s="158"/>
      <c r="AZ592" s="158"/>
      <c r="BA592" s="158"/>
      <c r="BB592" s="158"/>
      <c r="BC592" s="158"/>
      <c r="BD592" s="158"/>
      <c r="BE592" s="158"/>
      <c r="BF592" s="158"/>
      <c r="BG592" s="158"/>
      <c r="BH592" s="158"/>
      <c r="BI592" s="158"/>
      <c r="BJ592" s="158"/>
      <c r="BK592" s="158"/>
      <c r="BL592" s="158"/>
      <c r="BM592" s="158"/>
      <c r="BN592" s="158"/>
      <c r="BO592" s="158"/>
      <c r="BP592" s="158"/>
      <c r="BQ592" s="158"/>
      <c r="BR592" s="158"/>
      <c r="BS592" s="158"/>
      <c r="BT592" s="158"/>
      <c r="BU592" s="158"/>
      <c r="BV592" s="158"/>
      <c r="BW592" s="158"/>
      <c r="BX592" s="158"/>
      <c r="BY592" s="158"/>
      <c r="BZ592" s="158"/>
      <c r="CA592" s="158"/>
      <c r="CB592" s="158"/>
      <c r="CC592" s="158"/>
      <c r="CD592" s="158"/>
      <c r="CE592" s="158"/>
      <c r="CF592" s="158"/>
      <c r="CG592" s="158"/>
      <c r="CH592" s="158"/>
      <c r="CI592" s="158"/>
      <c r="CJ592" s="158"/>
      <c r="CK592" s="158"/>
      <c r="CL592" s="158"/>
      <c r="CM592" s="158"/>
      <c r="CN592" s="158"/>
      <c r="CO592" s="158"/>
      <c r="CP592" s="158"/>
      <c r="CQ592" s="158"/>
    </row>
  </sheetData>
  <conditionalFormatting sqref="D68 D70:D71 D84 D87">
    <cfRule type="expression" dxfId="0" priority="1">
      <formula>$D$11="Damage costs"</formula>
    </cfRule>
  </conditionalFormatting>
  <pageMargins left="0.7" right="0.7" top="0.75" bottom="0.75" header="0.3" footer="0.3"/>
  <pageSetup paperSize="9" orientation="portrait" r:id="rId1"/>
  <headerFooter>
    <oddHeader>&amp;C&amp;"Calibri"&amp;10&amp;K000000 OFFICIAL&amp;1#_x000D_</oddHeader>
    <oddFooter>&amp;C_x000D_&amp;1#&amp;"Calibri"&amp;10&amp;K000000 OFFICIAL</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L18"/>
  <sheetViews>
    <sheetView showGridLines="0" topLeftCell="A8" zoomScaleNormal="100" workbookViewId="0">
      <selection activeCell="E11" sqref="E11"/>
    </sheetView>
  </sheetViews>
  <sheetFormatPr defaultColWidth="0" defaultRowHeight="15.5" zeroHeight="1" x14ac:dyDescent="0.35"/>
  <cols>
    <col min="1" max="1" width="6.54296875" style="47" customWidth="1"/>
    <col min="2" max="2" width="2.81640625" style="47" customWidth="1"/>
    <col min="3" max="3" width="18.81640625" style="47" customWidth="1"/>
    <col min="4" max="4" width="15.453125" style="47" customWidth="1"/>
    <col min="5" max="5" width="14.54296875" style="47" bestFit="1" customWidth="1"/>
    <col min="6" max="6" width="15.1796875" style="47" customWidth="1"/>
    <col min="7" max="10" width="16.453125" style="47" customWidth="1"/>
    <col min="11" max="11" width="2.81640625" style="47" customWidth="1"/>
    <col min="12" max="12" width="9.1796875" style="47" customWidth="1"/>
    <col min="13" max="16384" width="9.1796875" style="47" hidden="1"/>
  </cols>
  <sheetData>
    <row r="1" spans="2:11" ht="16" thickBot="1" x14ac:dyDescent="0.4"/>
    <row r="2" spans="2:11" ht="15" customHeight="1" x14ac:dyDescent="0.35">
      <c r="B2" s="48"/>
      <c r="C2" s="49"/>
      <c r="D2" s="49"/>
      <c r="E2" s="49"/>
      <c r="F2" s="49"/>
      <c r="G2" s="49"/>
      <c r="H2" s="49"/>
      <c r="I2" s="49"/>
      <c r="J2" s="49"/>
      <c r="K2" s="50"/>
    </row>
    <row r="3" spans="2:11" ht="26.25" customHeight="1" x14ac:dyDescent="0.6">
      <c r="B3" s="65"/>
      <c r="C3" s="37" t="s">
        <v>16817</v>
      </c>
      <c r="D3" s="37"/>
      <c r="E3" s="37"/>
      <c r="F3" s="37"/>
      <c r="G3" s="37"/>
      <c r="H3" s="37"/>
      <c r="I3" s="37"/>
      <c r="J3" s="37"/>
      <c r="K3" s="66"/>
    </row>
    <row r="4" spans="2:11" x14ac:dyDescent="0.35">
      <c r="B4" s="51"/>
      <c r="K4" s="53"/>
    </row>
    <row r="5" spans="2:11" ht="18" x14ac:dyDescent="0.4">
      <c r="B5" s="51"/>
      <c r="C5" s="64" t="s">
        <v>16818</v>
      </c>
      <c r="D5" s="52"/>
      <c r="K5" s="53"/>
    </row>
    <row r="6" spans="2:11" x14ac:dyDescent="0.35">
      <c r="B6" s="51"/>
      <c r="C6" s="52"/>
      <c r="D6" s="52"/>
      <c r="K6" s="53"/>
    </row>
    <row r="7" spans="2:11" x14ac:dyDescent="0.35">
      <c r="B7" s="51"/>
      <c r="C7" s="52" t="s">
        <v>16819</v>
      </c>
      <c r="D7" s="212" t="str">
        <f>Scheme_name</f>
        <v>Insert scheme name</v>
      </c>
      <c r="E7" s="212"/>
      <c r="G7" s="52" t="s">
        <v>16820</v>
      </c>
      <c r="H7" s="54">
        <f>Opening_year</f>
        <v>2026</v>
      </c>
      <c r="I7" s="59" t="s">
        <v>16821</v>
      </c>
      <c r="J7" s="54">
        <f>Forecast_year</f>
        <v>2040</v>
      </c>
      <c r="K7" s="53"/>
    </row>
    <row r="8" spans="2:11" ht="16" thickBot="1" x14ac:dyDescent="0.4">
      <c r="B8" s="51"/>
      <c r="K8" s="53"/>
    </row>
    <row r="9" spans="2:11" ht="16" thickBot="1" x14ac:dyDescent="0.4">
      <c r="B9" s="51"/>
      <c r="C9" s="48"/>
      <c r="D9" s="49"/>
      <c r="E9" s="213" t="s">
        <v>16270</v>
      </c>
      <c r="F9" s="214"/>
      <c r="G9" s="213" t="s">
        <v>16272</v>
      </c>
      <c r="H9" s="214"/>
      <c r="I9" s="213" t="s">
        <v>16504</v>
      </c>
      <c r="J9" s="214"/>
      <c r="K9" s="53"/>
    </row>
    <row r="10" spans="2:11" ht="16" thickBot="1" x14ac:dyDescent="0.4">
      <c r="B10" s="51"/>
      <c r="C10" s="51"/>
      <c r="E10" s="68" t="s">
        <v>16250</v>
      </c>
      <c r="F10" s="68" t="s">
        <v>16252</v>
      </c>
      <c r="G10" s="68" t="s">
        <v>16250</v>
      </c>
      <c r="H10" s="68" t="s">
        <v>16252</v>
      </c>
      <c r="I10" s="68" t="s">
        <v>16250</v>
      </c>
      <c r="J10" s="67" t="s">
        <v>16252</v>
      </c>
      <c r="K10" s="53"/>
    </row>
    <row r="11" spans="2:11" ht="46.5" customHeight="1" thickBot="1" x14ac:dyDescent="0.4">
      <c r="B11" s="51"/>
      <c r="C11" s="210" t="s">
        <v>16822</v>
      </c>
      <c r="D11" s="69" t="s">
        <v>16823</v>
      </c>
      <c r="E11" s="60">
        <f>Without_scheme_opening_year_not_in_exceedance</f>
        <v>0</v>
      </c>
      <c r="F11" s="61">
        <f>Without_scheme_forecast_year_not_in_exceedance</f>
        <v>0</v>
      </c>
      <c r="G11" s="61">
        <f>With_scheme_opening_year_not_in_exceedance</f>
        <v>0</v>
      </c>
      <c r="H11" s="63">
        <f>With_scheme_forecast_year_not_in_exceedance</f>
        <v>0</v>
      </c>
      <c r="I11" s="61">
        <f>Change_opening_year_not_in_exceedance</f>
        <v>0</v>
      </c>
      <c r="J11" s="61">
        <f>Change_forecast_year_not_in_exceedance</f>
        <v>0</v>
      </c>
      <c r="K11" s="53"/>
    </row>
    <row r="12" spans="2:11" ht="47" thickBot="1" x14ac:dyDescent="0.4">
      <c r="B12" s="51"/>
      <c r="C12" s="211"/>
      <c r="D12" s="70" t="s">
        <v>16824</v>
      </c>
      <c r="E12" s="61">
        <f>Without_scheme_opening_year_exceedance</f>
        <v>0</v>
      </c>
      <c r="F12" s="61">
        <f>Without_scheme_forecast_year_exceedance</f>
        <v>0</v>
      </c>
      <c r="G12" s="61">
        <f>With_scheme_opening_year_exceedance</f>
        <v>0</v>
      </c>
      <c r="H12" s="62">
        <f>With_scheme_forecast_year_exceedance</f>
        <v>0</v>
      </c>
      <c r="I12" s="61">
        <f>Change_opening_year_exceedance</f>
        <v>0</v>
      </c>
      <c r="J12" s="61">
        <f>Change_forecast_year_exceedance</f>
        <v>0</v>
      </c>
      <c r="K12" s="53"/>
    </row>
    <row r="13" spans="2:11" x14ac:dyDescent="0.35">
      <c r="B13" s="51"/>
      <c r="K13" s="53"/>
    </row>
    <row r="14" spans="2:11" x14ac:dyDescent="0.35">
      <c r="B14" s="51"/>
      <c r="D14" s="71" t="s">
        <v>16825</v>
      </c>
      <c r="E14" s="212"/>
      <c r="F14" s="212"/>
      <c r="G14" s="212"/>
      <c r="H14" s="212"/>
      <c r="I14" s="212"/>
      <c r="J14" s="212"/>
      <c r="K14" s="53"/>
    </row>
    <row r="15" spans="2:11" x14ac:dyDescent="0.35">
      <c r="B15" s="51"/>
      <c r="D15" s="55"/>
      <c r="K15" s="53"/>
    </row>
    <row r="16" spans="2:11" x14ac:dyDescent="0.35">
      <c r="B16" s="51"/>
      <c r="D16" s="71" t="s">
        <v>16826</v>
      </c>
      <c r="E16" s="212"/>
      <c r="F16" s="212"/>
      <c r="G16" s="212"/>
      <c r="H16" s="212"/>
      <c r="I16" s="212"/>
      <c r="J16" s="212"/>
      <c r="K16" s="53"/>
    </row>
    <row r="17" spans="2:11" ht="16" thickBot="1" x14ac:dyDescent="0.4">
      <c r="B17" s="56"/>
      <c r="C17" s="57"/>
      <c r="D17" s="57"/>
      <c r="E17" s="57"/>
      <c r="F17" s="57"/>
      <c r="G17" s="57"/>
      <c r="H17" s="57"/>
      <c r="I17" s="57"/>
      <c r="J17" s="57"/>
      <c r="K17" s="58"/>
    </row>
    <row r="18" spans="2:11" x14ac:dyDescent="0.35"/>
  </sheetData>
  <mergeCells count="7">
    <mergeCell ref="C11:C12"/>
    <mergeCell ref="E14:J14"/>
    <mergeCell ref="E16:J16"/>
    <mergeCell ref="D7:E7"/>
    <mergeCell ref="E9:F9"/>
    <mergeCell ref="G9:H9"/>
    <mergeCell ref="I9:J9"/>
  </mergeCells>
  <pageMargins left="0.75" right="0.75" top="1" bottom="1" header="0.5" footer="0.5"/>
  <pageSetup paperSize="9" scale="91" orientation="landscape" r:id="rId1"/>
  <headerFooter alignWithMargins="0">
    <oddHeader>&amp;C&amp;"Calibri"&amp;10&amp;K000000 OFFICIAL&amp;1#_x000D_</oddHead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WVW146"/>
  <sheetViews>
    <sheetView showGridLines="0" topLeftCell="A2" zoomScaleNormal="100" workbookViewId="0">
      <selection activeCell="H59" sqref="H59"/>
    </sheetView>
  </sheetViews>
  <sheetFormatPr defaultColWidth="0" defaultRowHeight="10.4" customHeight="1" zeroHeight="1" outlineLevelRow="1" x14ac:dyDescent="0.35"/>
  <cols>
    <col min="1" max="1" width="6.453125" style="2" customWidth="1"/>
    <col min="2" max="2" width="8.81640625" style="2" customWidth="1"/>
    <col min="3" max="3" width="11.81640625" style="2" customWidth="1"/>
    <col min="4" max="4" width="17.1796875" style="2" customWidth="1"/>
    <col min="5" max="5" width="21.453125" style="2" bestFit="1" customWidth="1"/>
    <col min="6" max="7" width="22.81640625" style="2" customWidth="1"/>
    <col min="8" max="8" width="20.453125" style="2" customWidth="1"/>
    <col min="9" max="9" width="6.453125" style="2" customWidth="1"/>
    <col min="10" max="12" width="17.54296875" style="2" hidden="1" customWidth="1"/>
    <col min="13" max="13" width="6.1796875" style="2" hidden="1" customWidth="1"/>
    <col min="14" max="14" width="15.54296875" style="2" hidden="1" customWidth="1"/>
    <col min="15" max="256" width="9.1796875" style="2" hidden="1" customWidth="1"/>
    <col min="257" max="257" width="8.81640625" style="2" hidden="1" customWidth="1"/>
    <col min="258" max="258" width="11.81640625" style="2" hidden="1" customWidth="1"/>
    <col min="259" max="260" width="17.54296875" style="2" hidden="1" customWidth="1"/>
    <col min="261" max="261" width="12.453125" style="2" hidden="1" customWidth="1"/>
    <col min="262" max="262" width="11.1796875" style="2" hidden="1" customWidth="1"/>
    <col min="263" max="263" width="18.453125" style="2" hidden="1" customWidth="1"/>
    <col min="264" max="268" width="17.54296875" style="2" hidden="1" customWidth="1"/>
    <col min="269" max="269" width="6.1796875" style="2" hidden="1" customWidth="1"/>
    <col min="270" max="270" width="15.54296875" style="2" hidden="1" customWidth="1"/>
    <col min="271" max="512" width="9.1796875" style="2" hidden="1" customWidth="1"/>
    <col min="513" max="513" width="8.81640625" style="2" hidden="1" customWidth="1"/>
    <col min="514" max="514" width="11.81640625" style="2" hidden="1" customWidth="1"/>
    <col min="515" max="516" width="17.54296875" style="2" hidden="1" customWidth="1"/>
    <col min="517" max="517" width="12.453125" style="2" hidden="1" customWidth="1"/>
    <col min="518" max="518" width="11.1796875" style="2" hidden="1" customWidth="1"/>
    <col min="519" max="519" width="18.453125" style="2" hidden="1" customWidth="1"/>
    <col min="520" max="524" width="17.54296875" style="2" hidden="1" customWidth="1"/>
    <col min="525" max="525" width="6.1796875" style="2" hidden="1" customWidth="1"/>
    <col min="526" max="526" width="15.54296875" style="2" hidden="1" customWidth="1"/>
    <col min="527" max="768" width="9.1796875" style="2" hidden="1" customWidth="1"/>
    <col min="769" max="769" width="8.81640625" style="2" hidden="1" customWidth="1"/>
    <col min="770" max="770" width="11.81640625" style="2" hidden="1" customWidth="1"/>
    <col min="771" max="772" width="17.54296875" style="2" hidden="1" customWidth="1"/>
    <col min="773" max="773" width="12.453125" style="2" hidden="1" customWidth="1"/>
    <col min="774" max="774" width="11.1796875" style="2" hidden="1" customWidth="1"/>
    <col min="775" max="775" width="18.453125" style="2" hidden="1" customWidth="1"/>
    <col min="776" max="780" width="17.54296875" style="2" hidden="1" customWidth="1"/>
    <col min="781" max="781" width="6.1796875" style="2" hidden="1" customWidth="1"/>
    <col min="782" max="782" width="15.54296875" style="2" hidden="1" customWidth="1"/>
    <col min="783" max="1024" width="9.1796875" style="2" hidden="1"/>
    <col min="1025" max="1025" width="8.81640625" style="2" hidden="1" customWidth="1"/>
    <col min="1026" max="1026" width="11.81640625" style="2" hidden="1" customWidth="1"/>
    <col min="1027" max="1028" width="17.54296875" style="2" hidden="1" customWidth="1"/>
    <col min="1029" max="1029" width="12.453125" style="2" hidden="1" customWidth="1"/>
    <col min="1030" max="1030" width="11.1796875" style="2" hidden="1" customWidth="1"/>
    <col min="1031" max="1031" width="18.453125" style="2" hidden="1" customWidth="1"/>
    <col min="1032" max="1036" width="17.54296875" style="2" hidden="1" customWidth="1"/>
    <col min="1037" max="1037" width="6.1796875" style="2" hidden="1" customWidth="1"/>
    <col min="1038" max="1038" width="15.54296875" style="2" hidden="1" customWidth="1"/>
    <col min="1039" max="1280" width="9.1796875" style="2" hidden="1" customWidth="1"/>
    <col min="1281" max="1281" width="8.81640625" style="2" hidden="1" customWidth="1"/>
    <col min="1282" max="1282" width="11.81640625" style="2" hidden="1" customWidth="1"/>
    <col min="1283" max="1284" width="17.54296875" style="2" hidden="1" customWidth="1"/>
    <col min="1285" max="1285" width="12.453125" style="2" hidden="1" customWidth="1"/>
    <col min="1286" max="1286" width="11.1796875" style="2" hidden="1" customWidth="1"/>
    <col min="1287" max="1287" width="18.453125" style="2" hidden="1" customWidth="1"/>
    <col min="1288" max="1292" width="17.54296875" style="2" hidden="1" customWidth="1"/>
    <col min="1293" max="1293" width="6.1796875" style="2" hidden="1" customWidth="1"/>
    <col min="1294" max="1294" width="15.54296875" style="2" hidden="1" customWidth="1"/>
    <col min="1295" max="1536" width="9.1796875" style="2" hidden="1" customWidth="1"/>
    <col min="1537" max="1537" width="8.81640625" style="2" hidden="1" customWidth="1"/>
    <col min="1538" max="1538" width="11.81640625" style="2" hidden="1" customWidth="1"/>
    <col min="1539" max="1540" width="17.54296875" style="2" hidden="1" customWidth="1"/>
    <col min="1541" max="1541" width="12.453125" style="2" hidden="1" customWidth="1"/>
    <col min="1542" max="1542" width="11.1796875" style="2" hidden="1" customWidth="1"/>
    <col min="1543" max="1543" width="18.453125" style="2" hidden="1" customWidth="1"/>
    <col min="1544" max="1548" width="17.54296875" style="2" hidden="1" customWidth="1"/>
    <col min="1549" max="1549" width="6.1796875" style="2" hidden="1" customWidth="1"/>
    <col min="1550" max="1550" width="15.54296875" style="2" hidden="1" customWidth="1"/>
    <col min="1551" max="1792" width="9.1796875" style="2" hidden="1" customWidth="1"/>
    <col min="1793" max="1793" width="8.81640625" style="2" hidden="1" customWidth="1"/>
    <col min="1794" max="1794" width="11.81640625" style="2" hidden="1" customWidth="1"/>
    <col min="1795" max="1796" width="17.54296875" style="2" hidden="1" customWidth="1"/>
    <col min="1797" max="1797" width="12.453125" style="2" hidden="1" customWidth="1"/>
    <col min="1798" max="1798" width="11.1796875" style="2" hidden="1" customWidth="1"/>
    <col min="1799" max="1799" width="18.453125" style="2" hidden="1" customWidth="1"/>
    <col min="1800" max="1804" width="17.54296875" style="2" hidden="1" customWidth="1"/>
    <col min="1805" max="1805" width="6.1796875" style="2" hidden="1" customWidth="1"/>
    <col min="1806" max="1806" width="15.54296875" style="2" hidden="1" customWidth="1"/>
    <col min="1807" max="2048" width="9.1796875" style="2" hidden="1"/>
    <col min="2049" max="2049" width="8.81640625" style="2" hidden="1" customWidth="1"/>
    <col min="2050" max="2050" width="11.81640625" style="2" hidden="1" customWidth="1"/>
    <col min="2051" max="2052" width="17.54296875" style="2" hidden="1" customWidth="1"/>
    <col min="2053" max="2053" width="12.453125" style="2" hidden="1" customWidth="1"/>
    <col min="2054" max="2054" width="11.1796875" style="2" hidden="1" customWidth="1"/>
    <col min="2055" max="2055" width="18.453125" style="2" hidden="1" customWidth="1"/>
    <col min="2056" max="2060" width="17.54296875" style="2" hidden="1" customWidth="1"/>
    <col min="2061" max="2061" width="6.1796875" style="2" hidden="1" customWidth="1"/>
    <col min="2062" max="2062" width="15.54296875" style="2" hidden="1" customWidth="1"/>
    <col min="2063" max="2304" width="9.1796875" style="2" hidden="1" customWidth="1"/>
    <col min="2305" max="2305" width="8.81640625" style="2" hidden="1" customWidth="1"/>
    <col min="2306" max="2306" width="11.81640625" style="2" hidden="1" customWidth="1"/>
    <col min="2307" max="2308" width="17.54296875" style="2" hidden="1" customWidth="1"/>
    <col min="2309" max="2309" width="12.453125" style="2" hidden="1" customWidth="1"/>
    <col min="2310" max="2310" width="11.1796875" style="2" hidden="1" customWidth="1"/>
    <col min="2311" max="2311" width="18.453125" style="2" hidden="1" customWidth="1"/>
    <col min="2312" max="2316" width="17.54296875" style="2" hidden="1" customWidth="1"/>
    <col min="2317" max="2317" width="6.1796875" style="2" hidden="1" customWidth="1"/>
    <col min="2318" max="2318" width="15.54296875" style="2" hidden="1" customWidth="1"/>
    <col min="2319" max="2560" width="9.1796875" style="2" hidden="1" customWidth="1"/>
    <col min="2561" max="2561" width="8.81640625" style="2" hidden="1" customWidth="1"/>
    <col min="2562" max="2562" width="11.81640625" style="2" hidden="1" customWidth="1"/>
    <col min="2563" max="2564" width="17.54296875" style="2" hidden="1" customWidth="1"/>
    <col min="2565" max="2565" width="12.453125" style="2" hidden="1" customWidth="1"/>
    <col min="2566" max="2566" width="11.1796875" style="2" hidden="1" customWidth="1"/>
    <col min="2567" max="2567" width="18.453125" style="2" hidden="1" customWidth="1"/>
    <col min="2568" max="2572" width="17.54296875" style="2" hidden="1" customWidth="1"/>
    <col min="2573" max="2573" width="6.1796875" style="2" hidden="1" customWidth="1"/>
    <col min="2574" max="2574" width="15.54296875" style="2" hidden="1" customWidth="1"/>
    <col min="2575" max="2816" width="9.1796875" style="2" hidden="1" customWidth="1"/>
    <col min="2817" max="2817" width="8.81640625" style="2" hidden="1" customWidth="1"/>
    <col min="2818" max="2818" width="11.81640625" style="2" hidden="1" customWidth="1"/>
    <col min="2819" max="2820" width="17.54296875" style="2" hidden="1" customWidth="1"/>
    <col min="2821" max="2821" width="12.453125" style="2" hidden="1" customWidth="1"/>
    <col min="2822" max="2822" width="11.1796875" style="2" hidden="1" customWidth="1"/>
    <col min="2823" max="2823" width="18.453125" style="2" hidden="1" customWidth="1"/>
    <col min="2824" max="2828" width="17.54296875" style="2" hidden="1" customWidth="1"/>
    <col min="2829" max="2829" width="6.1796875" style="2" hidden="1" customWidth="1"/>
    <col min="2830" max="2830" width="15.54296875" style="2" hidden="1" customWidth="1"/>
    <col min="2831" max="3072" width="9.1796875" style="2" hidden="1"/>
    <col min="3073" max="3073" width="8.81640625" style="2" hidden="1" customWidth="1"/>
    <col min="3074" max="3074" width="11.81640625" style="2" hidden="1" customWidth="1"/>
    <col min="3075" max="3076" width="17.54296875" style="2" hidden="1" customWidth="1"/>
    <col min="3077" max="3077" width="12.453125" style="2" hidden="1" customWidth="1"/>
    <col min="3078" max="3078" width="11.1796875" style="2" hidden="1" customWidth="1"/>
    <col min="3079" max="3079" width="18.453125" style="2" hidden="1" customWidth="1"/>
    <col min="3080" max="3084" width="17.54296875" style="2" hidden="1" customWidth="1"/>
    <col min="3085" max="3085" width="6.1796875" style="2" hidden="1" customWidth="1"/>
    <col min="3086" max="3086" width="15.54296875" style="2" hidden="1" customWidth="1"/>
    <col min="3087" max="3328" width="9.1796875" style="2" hidden="1" customWidth="1"/>
    <col min="3329" max="3329" width="8.81640625" style="2" hidden="1" customWidth="1"/>
    <col min="3330" max="3330" width="11.81640625" style="2" hidden="1" customWidth="1"/>
    <col min="3331" max="3332" width="17.54296875" style="2" hidden="1" customWidth="1"/>
    <col min="3333" max="3333" width="12.453125" style="2" hidden="1" customWidth="1"/>
    <col min="3334" max="3334" width="11.1796875" style="2" hidden="1" customWidth="1"/>
    <col min="3335" max="3335" width="18.453125" style="2" hidden="1" customWidth="1"/>
    <col min="3336" max="3340" width="17.54296875" style="2" hidden="1" customWidth="1"/>
    <col min="3341" max="3341" width="6.1796875" style="2" hidden="1" customWidth="1"/>
    <col min="3342" max="3342" width="15.54296875" style="2" hidden="1" customWidth="1"/>
    <col min="3343" max="3584" width="9.1796875" style="2" hidden="1" customWidth="1"/>
    <col min="3585" max="3585" width="8.81640625" style="2" hidden="1" customWidth="1"/>
    <col min="3586" max="3586" width="11.81640625" style="2" hidden="1" customWidth="1"/>
    <col min="3587" max="3588" width="17.54296875" style="2" hidden="1" customWidth="1"/>
    <col min="3589" max="3589" width="12.453125" style="2" hidden="1" customWidth="1"/>
    <col min="3590" max="3590" width="11.1796875" style="2" hidden="1" customWidth="1"/>
    <col min="3591" max="3591" width="18.453125" style="2" hidden="1" customWidth="1"/>
    <col min="3592" max="3596" width="17.54296875" style="2" hidden="1" customWidth="1"/>
    <col min="3597" max="3597" width="6.1796875" style="2" hidden="1" customWidth="1"/>
    <col min="3598" max="3598" width="15.54296875" style="2" hidden="1" customWidth="1"/>
    <col min="3599" max="3840" width="9.1796875" style="2" hidden="1" customWidth="1"/>
    <col min="3841" max="3841" width="8.81640625" style="2" hidden="1" customWidth="1"/>
    <col min="3842" max="3842" width="11.81640625" style="2" hidden="1" customWidth="1"/>
    <col min="3843" max="3844" width="17.54296875" style="2" hidden="1" customWidth="1"/>
    <col min="3845" max="3845" width="12.453125" style="2" hidden="1" customWidth="1"/>
    <col min="3846" max="3846" width="11.1796875" style="2" hidden="1" customWidth="1"/>
    <col min="3847" max="3847" width="18.453125" style="2" hidden="1" customWidth="1"/>
    <col min="3848" max="3852" width="17.54296875" style="2" hidden="1" customWidth="1"/>
    <col min="3853" max="3853" width="6.1796875" style="2" hidden="1" customWidth="1"/>
    <col min="3854" max="3854" width="15.54296875" style="2" hidden="1" customWidth="1"/>
    <col min="3855" max="4096" width="9.1796875" style="2" hidden="1"/>
    <col min="4097" max="4097" width="8.81640625" style="2" hidden="1" customWidth="1"/>
    <col min="4098" max="4098" width="11.81640625" style="2" hidden="1" customWidth="1"/>
    <col min="4099" max="4100" width="17.54296875" style="2" hidden="1" customWidth="1"/>
    <col min="4101" max="4101" width="12.453125" style="2" hidden="1" customWidth="1"/>
    <col min="4102" max="4102" width="11.1796875" style="2" hidden="1" customWidth="1"/>
    <col min="4103" max="4103" width="18.453125" style="2" hidden="1" customWidth="1"/>
    <col min="4104" max="4108" width="17.54296875" style="2" hidden="1" customWidth="1"/>
    <col min="4109" max="4109" width="6.1796875" style="2" hidden="1" customWidth="1"/>
    <col min="4110" max="4110" width="15.54296875" style="2" hidden="1" customWidth="1"/>
    <col min="4111" max="4352" width="9.1796875" style="2" hidden="1" customWidth="1"/>
    <col min="4353" max="4353" width="8.81640625" style="2" hidden="1" customWidth="1"/>
    <col min="4354" max="4354" width="11.81640625" style="2" hidden="1" customWidth="1"/>
    <col min="4355" max="4356" width="17.54296875" style="2" hidden="1" customWidth="1"/>
    <col min="4357" max="4357" width="12.453125" style="2" hidden="1" customWidth="1"/>
    <col min="4358" max="4358" width="11.1796875" style="2" hidden="1" customWidth="1"/>
    <col min="4359" max="4359" width="18.453125" style="2" hidden="1" customWidth="1"/>
    <col min="4360" max="4364" width="17.54296875" style="2" hidden="1" customWidth="1"/>
    <col min="4365" max="4365" width="6.1796875" style="2" hidden="1" customWidth="1"/>
    <col min="4366" max="4366" width="15.54296875" style="2" hidden="1" customWidth="1"/>
    <col min="4367" max="4608" width="9.1796875" style="2" hidden="1" customWidth="1"/>
    <col min="4609" max="4609" width="8.81640625" style="2" hidden="1" customWidth="1"/>
    <col min="4610" max="4610" width="11.81640625" style="2" hidden="1" customWidth="1"/>
    <col min="4611" max="4612" width="17.54296875" style="2" hidden="1" customWidth="1"/>
    <col min="4613" max="4613" width="12.453125" style="2" hidden="1" customWidth="1"/>
    <col min="4614" max="4614" width="11.1796875" style="2" hidden="1" customWidth="1"/>
    <col min="4615" max="4615" width="18.453125" style="2" hidden="1" customWidth="1"/>
    <col min="4616" max="4620" width="17.54296875" style="2" hidden="1" customWidth="1"/>
    <col min="4621" max="4621" width="6.1796875" style="2" hidden="1" customWidth="1"/>
    <col min="4622" max="4622" width="15.54296875" style="2" hidden="1" customWidth="1"/>
    <col min="4623" max="4864" width="9.1796875" style="2" hidden="1" customWidth="1"/>
    <col min="4865" max="4865" width="8.81640625" style="2" hidden="1" customWidth="1"/>
    <col min="4866" max="4866" width="11.81640625" style="2" hidden="1" customWidth="1"/>
    <col min="4867" max="4868" width="17.54296875" style="2" hidden="1" customWidth="1"/>
    <col min="4869" max="4869" width="12.453125" style="2" hidden="1" customWidth="1"/>
    <col min="4870" max="4870" width="11.1796875" style="2" hidden="1" customWidth="1"/>
    <col min="4871" max="4871" width="18.453125" style="2" hidden="1" customWidth="1"/>
    <col min="4872" max="4876" width="17.54296875" style="2" hidden="1" customWidth="1"/>
    <col min="4877" max="4877" width="6.1796875" style="2" hidden="1" customWidth="1"/>
    <col min="4878" max="4878" width="15.54296875" style="2" hidden="1" customWidth="1"/>
    <col min="4879" max="5120" width="9.1796875" style="2" hidden="1"/>
    <col min="5121" max="5121" width="8.81640625" style="2" hidden="1" customWidth="1"/>
    <col min="5122" max="5122" width="11.81640625" style="2" hidden="1" customWidth="1"/>
    <col min="5123" max="5124" width="17.54296875" style="2" hidden="1" customWidth="1"/>
    <col min="5125" max="5125" width="12.453125" style="2" hidden="1" customWidth="1"/>
    <col min="5126" max="5126" width="11.1796875" style="2" hidden="1" customWidth="1"/>
    <col min="5127" max="5127" width="18.453125" style="2" hidden="1" customWidth="1"/>
    <col min="5128" max="5132" width="17.54296875" style="2" hidden="1" customWidth="1"/>
    <col min="5133" max="5133" width="6.1796875" style="2" hidden="1" customWidth="1"/>
    <col min="5134" max="5134" width="15.54296875" style="2" hidden="1" customWidth="1"/>
    <col min="5135" max="5376" width="9.1796875" style="2" hidden="1" customWidth="1"/>
    <col min="5377" max="5377" width="8.81640625" style="2" hidden="1" customWidth="1"/>
    <col min="5378" max="5378" width="11.81640625" style="2" hidden="1" customWidth="1"/>
    <col min="5379" max="5380" width="17.54296875" style="2" hidden="1" customWidth="1"/>
    <col min="5381" max="5381" width="12.453125" style="2" hidden="1" customWidth="1"/>
    <col min="5382" max="5382" width="11.1796875" style="2" hidden="1" customWidth="1"/>
    <col min="5383" max="5383" width="18.453125" style="2" hidden="1" customWidth="1"/>
    <col min="5384" max="5388" width="17.54296875" style="2" hidden="1" customWidth="1"/>
    <col min="5389" max="5389" width="6.1796875" style="2" hidden="1" customWidth="1"/>
    <col min="5390" max="5390" width="15.54296875" style="2" hidden="1" customWidth="1"/>
    <col min="5391" max="5632" width="9.1796875" style="2" hidden="1" customWidth="1"/>
    <col min="5633" max="5633" width="8.81640625" style="2" hidden="1" customWidth="1"/>
    <col min="5634" max="5634" width="11.81640625" style="2" hidden="1" customWidth="1"/>
    <col min="5635" max="5636" width="17.54296875" style="2" hidden="1" customWidth="1"/>
    <col min="5637" max="5637" width="12.453125" style="2" hidden="1" customWidth="1"/>
    <col min="5638" max="5638" width="11.1796875" style="2" hidden="1" customWidth="1"/>
    <col min="5639" max="5639" width="18.453125" style="2" hidden="1" customWidth="1"/>
    <col min="5640" max="5644" width="17.54296875" style="2" hidden="1" customWidth="1"/>
    <col min="5645" max="5645" width="6.1796875" style="2" hidden="1" customWidth="1"/>
    <col min="5646" max="5646" width="15.54296875" style="2" hidden="1" customWidth="1"/>
    <col min="5647" max="5888" width="9.1796875" style="2" hidden="1" customWidth="1"/>
    <col min="5889" max="5889" width="8.81640625" style="2" hidden="1" customWidth="1"/>
    <col min="5890" max="5890" width="11.81640625" style="2" hidden="1" customWidth="1"/>
    <col min="5891" max="5892" width="17.54296875" style="2" hidden="1" customWidth="1"/>
    <col min="5893" max="5893" width="12.453125" style="2" hidden="1" customWidth="1"/>
    <col min="5894" max="5894" width="11.1796875" style="2" hidden="1" customWidth="1"/>
    <col min="5895" max="5895" width="18.453125" style="2" hidden="1" customWidth="1"/>
    <col min="5896" max="5900" width="17.54296875" style="2" hidden="1" customWidth="1"/>
    <col min="5901" max="5901" width="6.1796875" style="2" hidden="1" customWidth="1"/>
    <col min="5902" max="5902" width="15.54296875" style="2" hidden="1" customWidth="1"/>
    <col min="5903" max="6144" width="9.1796875" style="2" hidden="1"/>
    <col min="6145" max="6145" width="8.81640625" style="2" hidden="1" customWidth="1"/>
    <col min="6146" max="6146" width="11.81640625" style="2" hidden="1" customWidth="1"/>
    <col min="6147" max="6148" width="17.54296875" style="2" hidden="1" customWidth="1"/>
    <col min="6149" max="6149" width="12.453125" style="2" hidden="1" customWidth="1"/>
    <col min="6150" max="6150" width="11.1796875" style="2" hidden="1" customWidth="1"/>
    <col min="6151" max="6151" width="18.453125" style="2" hidden="1" customWidth="1"/>
    <col min="6152" max="6156" width="17.54296875" style="2" hidden="1" customWidth="1"/>
    <col min="6157" max="6157" width="6.1796875" style="2" hidden="1" customWidth="1"/>
    <col min="6158" max="6158" width="15.54296875" style="2" hidden="1" customWidth="1"/>
    <col min="6159" max="6400" width="9.1796875" style="2" hidden="1" customWidth="1"/>
    <col min="6401" max="6401" width="8.81640625" style="2" hidden="1" customWidth="1"/>
    <col min="6402" max="6402" width="11.81640625" style="2" hidden="1" customWidth="1"/>
    <col min="6403" max="6404" width="17.54296875" style="2" hidden="1" customWidth="1"/>
    <col min="6405" max="6405" width="12.453125" style="2" hidden="1" customWidth="1"/>
    <col min="6406" max="6406" width="11.1796875" style="2" hidden="1" customWidth="1"/>
    <col min="6407" max="6407" width="18.453125" style="2" hidden="1" customWidth="1"/>
    <col min="6408" max="6412" width="17.54296875" style="2" hidden="1" customWidth="1"/>
    <col min="6413" max="6413" width="6.1796875" style="2" hidden="1" customWidth="1"/>
    <col min="6414" max="6414" width="15.54296875" style="2" hidden="1" customWidth="1"/>
    <col min="6415" max="6656" width="9.1796875" style="2" hidden="1" customWidth="1"/>
    <col min="6657" max="6657" width="8.81640625" style="2" hidden="1" customWidth="1"/>
    <col min="6658" max="6658" width="11.81640625" style="2" hidden="1" customWidth="1"/>
    <col min="6659" max="6660" width="17.54296875" style="2" hidden="1" customWidth="1"/>
    <col min="6661" max="6661" width="12.453125" style="2" hidden="1" customWidth="1"/>
    <col min="6662" max="6662" width="11.1796875" style="2" hidden="1" customWidth="1"/>
    <col min="6663" max="6663" width="18.453125" style="2" hidden="1" customWidth="1"/>
    <col min="6664" max="6668" width="17.54296875" style="2" hidden="1" customWidth="1"/>
    <col min="6669" max="6669" width="6.1796875" style="2" hidden="1" customWidth="1"/>
    <col min="6670" max="6670" width="15.54296875" style="2" hidden="1" customWidth="1"/>
    <col min="6671" max="6912" width="9.1796875" style="2" hidden="1" customWidth="1"/>
    <col min="6913" max="6913" width="8.81640625" style="2" hidden="1" customWidth="1"/>
    <col min="6914" max="6914" width="11.81640625" style="2" hidden="1" customWidth="1"/>
    <col min="6915" max="6916" width="17.54296875" style="2" hidden="1" customWidth="1"/>
    <col min="6917" max="6917" width="12.453125" style="2" hidden="1" customWidth="1"/>
    <col min="6918" max="6918" width="11.1796875" style="2" hidden="1" customWidth="1"/>
    <col min="6919" max="6919" width="18.453125" style="2" hidden="1" customWidth="1"/>
    <col min="6920" max="6924" width="17.54296875" style="2" hidden="1" customWidth="1"/>
    <col min="6925" max="6925" width="6.1796875" style="2" hidden="1" customWidth="1"/>
    <col min="6926" max="6926" width="15.54296875" style="2" hidden="1" customWidth="1"/>
    <col min="6927" max="7168" width="9.1796875" style="2" hidden="1"/>
    <col min="7169" max="7169" width="8.81640625" style="2" hidden="1" customWidth="1"/>
    <col min="7170" max="7170" width="11.81640625" style="2" hidden="1" customWidth="1"/>
    <col min="7171" max="7172" width="17.54296875" style="2" hidden="1" customWidth="1"/>
    <col min="7173" max="7173" width="12.453125" style="2" hidden="1" customWidth="1"/>
    <col min="7174" max="7174" width="11.1796875" style="2" hidden="1" customWidth="1"/>
    <col min="7175" max="7175" width="18.453125" style="2" hidden="1" customWidth="1"/>
    <col min="7176" max="7180" width="17.54296875" style="2" hidden="1" customWidth="1"/>
    <col min="7181" max="7181" width="6.1796875" style="2" hidden="1" customWidth="1"/>
    <col min="7182" max="7182" width="15.54296875" style="2" hidden="1" customWidth="1"/>
    <col min="7183" max="7424" width="9.1796875" style="2" hidden="1" customWidth="1"/>
    <col min="7425" max="7425" width="8.81640625" style="2" hidden="1" customWidth="1"/>
    <col min="7426" max="7426" width="11.81640625" style="2" hidden="1" customWidth="1"/>
    <col min="7427" max="7428" width="17.54296875" style="2" hidden="1" customWidth="1"/>
    <col min="7429" max="7429" width="12.453125" style="2" hidden="1" customWidth="1"/>
    <col min="7430" max="7430" width="11.1796875" style="2" hidden="1" customWidth="1"/>
    <col min="7431" max="7431" width="18.453125" style="2" hidden="1" customWidth="1"/>
    <col min="7432" max="7436" width="17.54296875" style="2" hidden="1" customWidth="1"/>
    <col min="7437" max="7437" width="6.1796875" style="2" hidden="1" customWidth="1"/>
    <col min="7438" max="7438" width="15.54296875" style="2" hidden="1" customWidth="1"/>
    <col min="7439" max="7680" width="9.1796875" style="2" hidden="1" customWidth="1"/>
    <col min="7681" max="7681" width="8.81640625" style="2" hidden="1" customWidth="1"/>
    <col min="7682" max="7682" width="11.81640625" style="2" hidden="1" customWidth="1"/>
    <col min="7683" max="7684" width="17.54296875" style="2" hidden="1" customWidth="1"/>
    <col min="7685" max="7685" width="12.453125" style="2" hidden="1" customWidth="1"/>
    <col min="7686" max="7686" width="11.1796875" style="2" hidden="1" customWidth="1"/>
    <col min="7687" max="7687" width="18.453125" style="2" hidden="1" customWidth="1"/>
    <col min="7688" max="7692" width="17.54296875" style="2" hidden="1" customWidth="1"/>
    <col min="7693" max="7693" width="6.1796875" style="2" hidden="1" customWidth="1"/>
    <col min="7694" max="7694" width="15.54296875" style="2" hidden="1" customWidth="1"/>
    <col min="7695" max="7936" width="9.1796875" style="2" hidden="1" customWidth="1"/>
    <col min="7937" max="7937" width="8.81640625" style="2" hidden="1" customWidth="1"/>
    <col min="7938" max="7938" width="11.81640625" style="2" hidden="1" customWidth="1"/>
    <col min="7939" max="7940" width="17.54296875" style="2" hidden="1" customWidth="1"/>
    <col min="7941" max="7941" width="12.453125" style="2" hidden="1" customWidth="1"/>
    <col min="7942" max="7942" width="11.1796875" style="2" hidden="1" customWidth="1"/>
    <col min="7943" max="7943" width="18.453125" style="2" hidden="1" customWidth="1"/>
    <col min="7944" max="7948" width="17.54296875" style="2" hidden="1" customWidth="1"/>
    <col min="7949" max="7949" width="6.1796875" style="2" hidden="1" customWidth="1"/>
    <col min="7950" max="7950" width="15.54296875" style="2" hidden="1" customWidth="1"/>
    <col min="7951" max="8192" width="9.1796875" style="2" hidden="1"/>
    <col min="8193" max="8193" width="8.81640625" style="2" hidden="1" customWidth="1"/>
    <col min="8194" max="8194" width="11.81640625" style="2" hidden="1" customWidth="1"/>
    <col min="8195" max="8196" width="17.54296875" style="2" hidden="1" customWidth="1"/>
    <col min="8197" max="8197" width="12.453125" style="2" hidden="1" customWidth="1"/>
    <col min="8198" max="8198" width="11.1796875" style="2" hidden="1" customWidth="1"/>
    <col min="8199" max="8199" width="18.453125" style="2" hidden="1" customWidth="1"/>
    <col min="8200" max="8204" width="17.54296875" style="2" hidden="1" customWidth="1"/>
    <col min="8205" max="8205" width="6.1796875" style="2" hidden="1" customWidth="1"/>
    <col min="8206" max="8206" width="15.54296875" style="2" hidden="1" customWidth="1"/>
    <col min="8207" max="8448" width="9.1796875" style="2" hidden="1" customWidth="1"/>
    <col min="8449" max="8449" width="8.81640625" style="2" hidden="1" customWidth="1"/>
    <col min="8450" max="8450" width="11.81640625" style="2" hidden="1" customWidth="1"/>
    <col min="8451" max="8452" width="17.54296875" style="2" hidden="1" customWidth="1"/>
    <col min="8453" max="8453" width="12.453125" style="2" hidden="1" customWidth="1"/>
    <col min="8454" max="8454" width="11.1796875" style="2" hidden="1" customWidth="1"/>
    <col min="8455" max="8455" width="18.453125" style="2" hidden="1" customWidth="1"/>
    <col min="8456" max="8460" width="17.54296875" style="2" hidden="1" customWidth="1"/>
    <col min="8461" max="8461" width="6.1796875" style="2" hidden="1" customWidth="1"/>
    <col min="8462" max="8462" width="15.54296875" style="2" hidden="1" customWidth="1"/>
    <col min="8463" max="8704" width="9.1796875" style="2" hidden="1" customWidth="1"/>
    <col min="8705" max="8705" width="8.81640625" style="2" hidden="1" customWidth="1"/>
    <col min="8706" max="8706" width="11.81640625" style="2" hidden="1" customWidth="1"/>
    <col min="8707" max="8708" width="17.54296875" style="2" hidden="1" customWidth="1"/>
    <col min="8709" max="8709" width="12.453125" style="2" hidden="1" customWidth="1"/>
    <col min="8710" max="8710" width="11.1796875" style="2" hidden="1" customWidth="1"/>
    <col min="8711" max="8711" width="18.453125" style="2" hidden="1" customWidth="1"/>
    <col min="8712" max="8716" width="17.54296875" style="2" hidden="1" customWidth="1"/>
    <col min="8717" max="8717" width="6.1796875" style="2" hidden="1" customWidth="1"/>
    <col min="8718" max="8718" width="15.54296875" style="2" hidden="1" customWidth="1"/>
    <col min="8719" max="8960" width="9.1796875" style="2" hidden="1" customWidth="1"/>
    <col min="8961" max="8961" width="8.81640625" style="2" hidden="1" customWidth="1"/>
    <col min="8962" max="8962" width="11.81640625" style="2" hidden="1" customWidth="1"/>
    <col min="8963" max="8964" width="17.54296875" style="2" hidden="1" customWidth="1"/>
    <col min="8965" max="8965" width="12.453125" style="2" hidden="1" customWidth="1"/>
    <col min="8966" max="8966" width="11.1796875" style="2" hidden="1" customWidth="1"/>
    <col min="8967" max="8967" width="18.453125" style="2" hidden="1" customWidth="1"/>
    <col min="8968" max="8972" width="17.54296875" style="2" hidden="1" customWidth="1"/>
    <col min="8973" max="8973" width="6.1796875" style="2" hidden="1" customWidth="1"/>
    <col min="8974" max="8974" width="15.54296875" style="2" hidden="1" customWidth="1"/>
    <col min="8975" max="9216" width="9.1796875" style="2" hidden="1"/>
    <col min="9217" max="9217" width="8.81640625" style="2" hidden="1" customWidth="1"/>
    <col min="9218" max="9218" width="11.81640625" style="2" hidden="1" customWidth="1"/>
    <col min="9219" max="9220" width="17.54296875" style="2" hidden="1" customWidth="1"/>
    <col min="9221" max="9221" width="12.453125" style="2" hidden="1" customWidth="1"/>
    <col min="9222" max="9222" width="11.1796875" style="2" hidden="1" customWidth="1"/>
    <col min="9223" max="9223" width="18.453125" style="2" hidden="1" customWidth="1"/>
    <col min="9224" max="9228" width="17.54296875" style="2" hidden="1" customWidth="1"/>
    <col min="9229" max="9229" width="6.1796875" style="2" hidden="1" customWidth="1"/>
    <col min="9230" max="9230" width="15.54296875" style="2" hidden="1" customWidth="1"/>
    <col min="9231" max="9472" width="9.1796875" style="2" hidden="1" customWidth="1"/>
    <col min="9473" max="9473" width="8.81640625" style="2" hidden="1" customWidth="1"/>
    <col min="9474" max="9474" width="11.81640625" style="2" hidden="1" customWidth="1"/>
    <col min="9475" max="9476" width="17.54296875" style="2" hidden="1" customWidth="1"/>
    <col min="9477" max="9477" width="12.453125" style="2" hidden="1" customWidth="1"/>
    <col min="9478" max="9478" width="11.1796875" style="2" hidden="1" customWidth="1"/>
    <col min="9479" max="9479" width="18.453125" style="2" hidden="1" customWidth="1"/>
    <col min="9480" max="9484" width="17.54296875" style="2" hidden="1" customWidth="1"/>
    <col min="9485" max="9485" width="6.1796875" style="2" hidden="1" customWidth="1"/>
    <col min="9486" max="9486" width="15.54296875" style="2" hidden="1" customWidth="1"/>
    <col min="9487" max="9728" width="9.1796875" style="2" hidden="1" customWidth="1"/>
    <col min="9729" max="9729" width="8.81640625" style="2" hidden="1" customWidth="1"/>
    <col min="9730" max="9730" width="11.81640625" style="2" hidden="1" customWidth="1"/>
    <col min="9731" max="9732" width="17.54296875" style="2" hidden="1" customWidth="1"/>
    <col min="9733" max="9733" width="12.453125" style="2" hidden="1" customWidth="1"/>
    <col min="9734" max="9734" width="11.1796875" style="2" hidden="1" customWidth="1"/>
    <col min="9735" max="9735" width="18.453125" style="2" hidden="1" customWidth="1"/>
    <col min="9736" max="9740" width="17.54296875" style="2" hidden="1" customWidth="1"/>
    <col min="9741" max="9741" width="6.1796875" style="2" hidden="1" customWidth="1"/>
    <col min="9742" max="9742" width="15.54296875" style="2" hidden="1" customWidth="1"/>
    <col min="9743" max="9984" width="9.1796875" style="2" hidden="1" customWidth="1"/>
    <col min="9985" max="9985" width="8.81640625" style="2" hidden="1" customWidth="1"/>
    <col min="9986" max="9986" width="11.81640625" style="2" hidden="1" customWidth="1"/>
    <col min="9987" max="9988" width="17.54296875" style="2" hidden="1" customWidth="1"/>
    <col min="9989" max="9989" width="12.453125" style="2" hidden="1" customWidth="1"/>
    <col min="9990" max="9990" width="11.1796875" style="2" hidden="1" customWidth="1"/>
    <col min="9991" max="9991" width="18.453125" style="2" hidden="1" customWidth="1"/>
    <col min="9992" max="9996" width="17.54296875" style="2" hidden="1" customWidth="1"/>
    <col min="9997" max="9997" width="6.1796875" style="2" hidden="1" customWidth="1"/>
    <col min="9998" max="9998" width="15.54296875" style="2" hidden="1" customWidth="1"/>
    <col min="9999" max="10240" width="9.1796875" style="2" hidden="1"/>
    <col min="10241" max="10241" width="8.81640625" style="2" hidden="1" customWidth="1"/>
    <col min="10242" max="10242" width="11.81640625" style="2" hidden="1" customWidth="1"/>
    <col min="10243" max="10244" width="17.54296875" style="2" hidden="1" customWidth="1"/>
    <col min="10245" max="10245" width="12.453125" style="2" hidden="1" customWidth="1"/>
    <col min="10246" max="10246" width="11.1796875" style="2" hidden="1" customWidth="1"/>
    <col min="10247" max="10247" width="18.453125" style="2" hidden="1" customWidth="1"/>
    <col min="10248" max="10252" width="17.54296875" style="2" hidden="1" customWidth="1"/>
    <col min="10253" max="10253" width="6.1796875" style="2" hidden="1" customWidth="1"/>
    <col min="10254" max="10254" width="15.54296875" style="2" hidden="1" customWidth="1"/>
    <col min="10255" max="10496" width="9.1796875" style="2" hidden="1" customWidth="1"/>
    <col min="10497" max="10497" width="8.81640625" style="2" hidden="1" customWidth="1"/>
    <col min="10498" max="10498" width="11.81640625" style="2" hidden="1" customWidth="1"/>
    <col min="10499" max="10500" width="17.54296875" style="2" hidden="1" customWidth="1"/>
    <col min="10501" max="10501" width="12.453125" style="2" hidden="1" customWidth="1"/>
    <col min="10502" max="10502" width="11.1796875" style="2" hidden="1" customWidth="1"/>
    <col min="10503" max="10503" width="18.453125" style="2" hidden="1" customWidth="1"/>
    <col min="10504" max="10508" width="17.54296875" style="2" hidden="1" customWidth="1"/>
    <col min="10509" max="10509" width="6.1796875" style="2" hidden="1" customWidth="1"/>
    <col min="10510" max="10510" width="15.54296875" style="2" hidden="1" customWidth="1"/>
    <col min="10511" max="10752" width="9.1796875" style="2" hidden="1" customWidth="1"/>
    <col min="10753" max="10753" width="8.81640625" style="2" hidden="1" customWidth="1"/>
    <col min="10754" max="10754" width="11.81640625" style="2" hidden="1" customWidth="1"/>
    <col min="10755" max="10756" width="17.54296875" style="2" hidden="1" customWidth="1"/>
    <col min="10757" max="10757" width="12.453125" style="2" hidden="1" customWidth="1"/>
    <col min="10758" max="10758" width="11.1796875" style="2" hidden="1" customWidth="1"/>
    <col min="10759" max="10759" width="18.453125" style="2" hidden="1" customWidth="1"/>
    <col min="10760" max="10764" width="17.54296875" style="2" hidden="1" customWidth="1"/>
    <col min="10765" max="10765" width="6.1796875" style="2" hidden="1" customWidth="1"/>
    <col min="10766" max="10766" width="15.54296875" style="2" hidden="1" customWidth="1"/>
    <col min="10767" max="11008" width="9.1796875" style="2" hidden="1" customWidth="1"/>
    <col min="11009" max="11009" width="8.81640625" style="2" hidden="1" customWidth="1"/>
    <col min="11010" max="11010" width="11.81640625" style="2" hidden="1" customWidth="1"/>
    <col min="11011" max="11012" width="17.54296875" style="2" hidden="1" customWidth="1"/>
    <col min="11013" max="11013" width="12.453125" style="2" hidden="1" customWidth="1"/>
    <col min="11014" max="11014" width="11.1796875" style="2" hidden="1" customWidth="1"/>
    <col min="11015" max="11015" width="18.453125" style="2" hidden="1" customWidth="1"/>
    <col min="11016" max="11020" width="17.54296875" style="2" hidden="1" customWidth="1"/>
    <col min="11021" max="11021" width="6.1796875" style="2" hidden="1" customWidth="1"/>
    <col min="11022" max="11022" width="15.54296875" style="2" hidden="1" customWidth="1"/>
    <col min="11023" max="11264" width="9.1796875" style="2" hidden="1"/>
    <col min="11265" max="11265" width="8.81640625" style="2" hidden="1" customWidth="1"/>
    <col min="11266" max="11266" width="11.81640625" style="2" hidden="1" customWidth="1"/>
    <col min="11267" max="11268" width="17.54296875" style="2" hidden="1" customWidth="1"/>
    <col min="11269" max="11269" width="12.453125" style="2" hidden="1" customWidth="1"/>
    <col min="11270" max="11270" width="11.1796875" style="2" hidden="1" customWidth="1"/>
    <col min="11271" max="11271" width="18.453125" style="2" hidden="1" customWidth="1"/>
    <col min="11272" max="11276" width="17.54296875" style="2" hidden="1" customWidth="1"/>
    <col min="11277" max="11277" width="6.1796875" style="2" hidden="1" customWidth="1"/>
    <col min="11278" max="11278" width="15.54296875" style="2" hidden="1" customWidth="1"/>
    <col min="11279" max="11520" width="9.1796875" style="2" hidden="1" customWidth="1"/>
    <col min="11521" max="11521" width="8.81640625" style="2" hidden="1" customWidth="1"/>
    <col min="11522" max="11522" width="11.81640625" style="2" hidden="1" customWidth="1"/>
    <col min="11523" max="11524" width="17.54296875" style="2" hidden="1" customWidth="1"/>
    <col min="11525" max="11525" width="12.453125" style="2" hidden="1" customWidth="1"/>
    <col min="11526" max="11526" width="11.1796875" style="2" hidden="1" customWidth="1"/>
    <col min="11527" max="11527" width="18.453125" style="2" hidden="1" customWidth="1"/>
    <col min="11528" max="11532" width="17.54296875" style="2" hidden="1" customWidth="1"/>
    <col min="11533" max="11533" width="6.1796875" style="2" hidden="1" customWidth="1"/>
    <col min="11534" max="11534" width="15.54296875" style="2" hidden="1" customWidth="1"/>
    <col min="11535" max="11776" width="9.1796875" style="2" hidden="1" customWidth="1"/>
    <col min="11777" max="11777" width="8.81640625" style="2" hidden="1" customWidth="1"/>
    <col min="11778" max="11778" width="11.81640625" style="2" hidden="1" customWidth="1"/>
    <col min="11779" max="11780" width="17.54296875" style="2" hidden="1" customWidth="1"/>
    <col min="11781" max="11781" width="12.453125" style="2" hidden="1" customWidth="1"/>
    <col min="11782" max="11782" width="11.1796875" style="2" hidden="1" customWidth="1"/>
    <col min="11783" max="11783" width="18.453125" style="2" hidden="1" customWidth="1"/>
    <col min="11784" max="11788" width="17.54296875" style="2" hidden="1" customWidth="1"/>
    <col min="11789" max="11789" width="6.1796875" style="2" hidden="1" customWidth="1"/>
    <col min="11790" max="11790" width="15.54296875" style="2" hidden="1" customWidth="1"/>
    <col min="11791" max="12032" width="9.1796875" style="2" hidden="1" customWidth="1"/>
    <col min="12033" max="12033" width="8.81640625" style="2" hidden="1" customWidth="1"/>
    <col min="12034" max="12034" width="11.81640625" style="2" hidden="1" customWidth="1"/>
    <col min="12035" max="12036" width="17.54296875" style="2" hidden="1" customWidth="1"/>
    <col min="12037" max="12037" width="12.453125" style="2" hidden="1" customWidth="1"/>
    <col min="12038" max="12038" width="11.1796875" style="2" hidden="1" customWidth="1"/>
    <col min="12039" max="12039" width="18.453125" style="2" hidden="1" customWidth="1"/>
    <col min="12040" max="12044" width="17.54296875" style="2" hidden="1" customWidth="1"/>
    <col min="12045" max="12045" width="6.1796875" style="2" hidden="1" customWidth="1"/>
    <col min="12046" max="12046" width="15.54296875" style="2" hidden="1" customWidth="1"/>
    <col min="12047" max="12288" width="9.1796875" style="2" hidden="1"/>
    <col min="12289" max="12289" width="8.81640625" style="2" hidden="1" customWidth="1"/>
    <col min="12290" max="12290" width="11.81640625" style="2" hidden="1" customWidth="1"/>
    <col min="12291" max="12292" width="17.54296875" style="2" hidden="1" customWidth="1"/>
    <col min="12293" max="12293" width="12.453125" style="2" hidden="1" customWidth="1"/>
    <col min="12294" max="12294" width="11.1796875" style="2" hidden="1" customWidth="1"/>
    <col min="12295" max="12295" width="18.453125" style="2" hidden="1" customWidth="1"/>
    <col min="12296" max="12300" width="17.54296875" style="2" hidden="1" customWidth="1"/>
    <col min="12301" max="12301" width="6.1796875" style="2" hidden="1" customWidth="1"/>
    <col min="12302" max="12302" width="15.54296875" style="2" hidden="1" customWidth="1"/>
    <col min="12303" max="12544" width="9.1796875" style="2" hidden="1" customWidth="1"/>
    <col min="12545" max="12545" width="8.81640625" style="2" hidden="1" customWidth="1"/>
    <col min="12546" max="12546" width="11.81640625" style="2" hidden="1" customWidth="1"/>
    <col min="12547" max="12548" width="17.54296875" style="2" hidden="1" customWidth="1"/>
    <col min="12549" max="12549" width="12.453125" style="2" hidden="1" customWidth="1"/>
    <col min="12550" max="12550" width="11.1796875" style="2" hidden="1" customWidth="1"/>
    <col min="12551" max="12551" width="18.453125" style="2" hidden="1" customWidth="1"/>
    <col min="12552" max="12556" width="17.54296875" style="2" hidden="1" customWidth="1"/>
    <col min="12557" max="12557" width="6.1796875" style="2" hidden="1" customWidth="1"/>
    <col min="12558" max="12558" width="15.54296875" style="2" hidden="1" customWidth="1"/>
    <col min="12559" max="12800" width="9.1796875" style="2" hidden="1" customWidth="1"/>
    <col min="12801" max="12801" width="8.81640625" style="2" hidden="1" customWidth="1"/>
    <col min="12802" max="12802" width="11.81640625" style="2" hidden="1" customWidth="1"/>
    <col min="12803" max="12804" width="17.54296875" style="2" hidden="1" customWidth="1"/>
    <col min="12805" max="12805" width="12.453125" style="2" hidden="1" customWidth="1"/>
    <col min="12806" max="12806" width="11.1796875" style="2" hidden="1" customWidth="1"/>
    <col min="12807" max="12807" width="18.453125" style="2" hidden="1" customWidth="1"/>
    <col min="12808" max="12812" width="17.54296875" style="2" hidden="1" customWidth="1"/>
    <col min="12813" max="12813" width="6.1796875" style="2" hidden="1" customWidth="1"/>
    <col min="12814" max="12814" width="15.54296875" style="2" hidden="1" customWidth="1"/>
    <col min="12815" max="13056" width="9.1796875" style="2" hidden="1" customWidth="1"/>
    <col min="13057" max="13057" width="8.81640625" style="2" hidden="1" customWidth="1"/>
    <col min="13058" max="13058" width="11.81640625" style="2" hidden="1" customWidth="1"/>
    <col min="13059" max="13060" width="17.54296875" style="2" hidden="1" customWidth="1"/>
    <col min="13061" max="13061" width="12.453125" style="2" hidden="1" customWidth="1"/>
    <col min="13062" max="13062" width="11.1796875" style="2" hidden="1" customWidth="1"/>
    <col min="13063" max="13063" width="18.453125" style="2" hidden="1" customWidth="1"/>
    <col min="13064" max="13068" width="17.54296875" style="2" hidden="1" customWidth="1"/>
    <col min="13069" max="13069" width="6.1796875" style="2" hidden="1" customWidth="1"/>
    <col min="13070" max="13070" width="15.54296875" style="2" hidden="1" customWidth="1"/>
    <col min="13071" max="13312" width="9.1796875" style="2" hidden="1"/>
    <col min="13313" max="13313" width="8.81640625" style="2" hidden="1" customWidth="1"/>
    <col min="13314" max="13314" width="11.81640625" style="2" hidden="1" customWidth="1"/>
    <col min="13315" max="13316" width="17.54296875" style="2" hidden="1" customWidth="1"/>
    <col min="13317" max="13317" width="12.453125" style="2" hidden="1" customWidth="1"/>
    <col min="13318" max="13318" width="11.1796875" style="2" hidden="1" customWidth="1"/>
    <col min="13319" max="13319" width="18.453125" style="2" hidden="1" customWidth="1"/>
    <col min="13320" max="13324" width="17.54296875" style="2" hidden="1" customWidth="1"/>
    <col min="13325" max="13325" width="6.1796875" style="2" hidden="1" customWidth="1"/>
    <col min="13326" max="13326" width="15.54296875" style="2" hidden="1" customWidth="1"/>
    <col min="13327" max="13568" width="9.1796875" style="2" hidden="1" customWidth="1"/>
    <col min="13569" max="13569" width="8.81640625" style="2" hidden="1" customWidth="1"/>
    <col min="13570" max="13570" width="11.81640625" style="2" hidden="1" customWidth="1"/>
    <col min="13571" max="13572" width="17.54296875" style="2" hidden="1" customWidth="1"/>
    <col min="13573" max="13573" width="12.453125" style="2" hidden="1" customWidth="1"/>
    <col min="13574" max="13574" width="11.1796875" style="2" hidden="1" customWidth="1"/>
    <col min="13575" max="13575" width="18.453125" style="2" hidden="1" customWidth="1"/>
    <col min="13576" max="13580" width="17.54296875" style="2" hidden="1" customWidth="1"/>
    <col min="13581" max="13581" width="6.1796875" style="2" hidden="1" customWidth="1"/>
    <col min="13582" max="13582" width="15.54296875" style="2" hidden="1" customWidth="1"/>
    <col min="13583" max="13824" width="9.1796875" style="2" hidden="1" customWidth="1"/>
    <col min="13825" max="13825" width="8.81640625" style="2" hidden="1" customWidth="1"/>
    <col min="13826" max="13826" width="11.81640625" style="2" hidden="1" customWidth="1"/>
    <col min="13827" max="13828" width="17.54296875" style="2" hidden="1" customWidth="1"/>
    <col min="13829" max="13829" width="12.453125" style="2" hidden="1" customWidth="1"/>
    <col min="13830" max="13830" width="11.1796875" style="2" hidden="1" customWidth="1"/>
    <col min="13831" max="13831" width="18.453125" style="2" hidden="1" customWidth="1"/>
    <col min="13832" max="13836" width="17.54296875" style="2" hidden="1" customWidth="1"/>
    <col min="13837" max="13837" width="6.1796875" style="2" hidden="1" customWidth="1"/>
    <col min="13838" max="13838" width="15.54296875" style="2" hidden="1" customWidth="1"/>
    <col min="13839" max="14080" width="9.1796875" style="2" hidden="1" customWidth="1"/>
    <col min="14081" max="14081" width="8.81640625" style="2" hidden="1" customWidth="1"/>
    <col min="14082" max="14082" width="11.81640625" style="2" hidden="1" customWidth="1"/>
    <col min="14083" max="14084" width="17.54296875" style="2" hidden="1" customWidth="1"/>
    <col min="14085" max="14085" width="12.453125" style="2" hidden="1" customWidth="1"/>
    <col min="14086" max="14086" width="11.1796875" style="2" hidden="1" customWidth="1"/>
    <col min="14087" max="14087" width="18.453125" style="2" hidden="1" customWidth="1"/>
    <col min="14088" max="14092" width="17.54296875" style="2" hidden="1" customWidth="1"/>
    <col min="14093" max="14093" width="6.1796875" style="2" hidden="1" customWidth="1"/>
    <col min="14094" max="14094" width="15.54296875" style="2" hidden="1" customWidth="1"/>
    <col min="14095" max="14336" width="9.1796875" style="2" hidden="1"/>
    <col min="14337" max="14337" width="8.81640625" style="2" hidden="1" customWidth="1"/>
    <col min="14338" max="14338" width="11.81640625" style="2" hidden="1" customWidth="1"/>
    <col min="14339" max="14340" width="17.54296875" style="2" hidden="1" customWidth="1"/>
    <col min="14341" max="14341" width="12.453125" style="2" hidden="1" customWidth="1"/>
    <col min="14342" max="14342" width="11.1796875" style="2" hidden="1" customWidth="1"/>
    <col min="14343" max="14343" width="18.453125" style="2" hidden="1" customWidth="1"/>
    <col min="14344" max="14348" width="17.54296875" style="2" hidden="1" customWidth="1"/>
    <col min="14349" max="14349" width="6.1796875" style="2" hidden="1" customWidth="1"/>
    <col min="14350" max="14350" width="15.54296875" style="2" hidden="1" customWidth="1"/>
    <col min="14351" max="14592" width="9.1796875" style="2" hidden="1" customWidth="1"/>
    <col min="14593" max="14593" width="8.81640625" style="2" hidden="1" customWidth="1"/>
    <col min="14594" max="14594" width="11.81640625" style="2" hidden="1" customWidth="1"/>
    <col min="14595" max="14596" width="17.54296875" style="2" hidden="1" customWidth="1"/>
    <col min="14597" max="14597" width="12.453125" style="2" hidden="1" customWidth="1"/>
    <col min="14598" max="14598" width="11.1796875" style="2" hidden="1" customWidth="1"/>
    <col min="14599" max="14599" width="18.453125" style="2" hidden="1" customWidth="1"/>
    <col min="14600" max="14604" width="17.54296875" style="2" hidden="1" customWidth="1"/>
    <col min="14605" max="14605" width="6.1796875" style="2" hidden="1" customWidth="1"/>
    <col min="14606" max="14606" width="15.54296875" style="2" hidden="1" customWidth="1"/>
    <col min="14607" max="14848" width="9.1796875" style="2" hidden="1" customWidth="1"/>
    <col min="14849" max="14849" width="8.81640625" style="2" hidden="1" customWidth="1"/>
    <col min="14850" max="14850" width="11.81640625" style="2" hidden="1" customWidth="1"/>
    <col min="14851" max="14852" width="17.54296875" style="2" hidden="1" customWidth="1"/>
    <col min="14853" max="14853" width="12.453125" style="2" hidden="1" customWidth="1"/>
    <col min="14854" max="14854" width="11.1796875" style="2" hidden="1" customWidth="1"/>
    <col min="14855" max="14855" width="18.453125" style="2" hidden="1" customWidth="1"/>
    <col min="14856" max="14860" width="17.54296875" style="2" hidden="1" customWidth="1"/>
    <col min="14861" max="14861" width="6.1796875" style="2" hidden="1" customWidth="1"/>
    <col min="14862" max="14862" width="15.54296875" style="2" hidden="1" customWidth="1"/>
    <col min="14863" max="15104" width="9.1796875" style="2" hidden="1" customWidth="1"/>
    <col min="15105" max="15105" width="8.81640625" style="2" hidden="1" customWidth="1"/>
    <col min="15106" max="15106" width="11.81640625" style="2" hidden="1" customWidth="1"/>
    <col min="15107" max="15108" width="17.54296875" style="2" hidden="1" customWidth="1"/>
    <col min="15109" max="15109" width="12.453125" style="2" hidden="1" customWidth="1"/>
    <col min="15110" max="15110" width="11.1796875" style="2" hidden="1" customWidth="1"/>
    <col min="15111" max="15111" width="18.453125" style="2" hidden="1" customWidth="1"/>
    <col min="15112" max="15116" width="17.54296875" style="2" hidden="1" customWidth="1"/>
    <col min="15117" max="15117" width="6.1796875" style="2" hidden="1" customWidth="1"/>
    <col min="15118" max="15118" width="15.54296875" style="2" hidden="1" customWidth="1"/>
    <col min="15119" max="15360" width="9.1796875" style="2" hidden="1"/>
    <col min="15361" max="15361" width="8.81640625" style="2" hidden="1" customWidth="1"/>
    <col min="15362" max="15362" width="11.81640625" style="2" hidden="1" customWidth="1"/>
    <col min="15363" max="15364" width="17.54296875" style="2" hidden="1" customWidth="1"/>
    <col min="15365" max="15365" width="12.453125" style="2" hidden="1" customWidth="1"/>
    <col min="15366" max="15366" width="11.1796875" style="2" hidden="1" customWidth="1"/>
    <col min="15367" max="15367" width="18.453125" style="2" hidden="1" customWidth="1"/>
    <col min="15368" max="15372" width="17.54296875" style="2" hidden="1" customWidth="1"/>
    <col min="15373" max="15373" width="6.1796875" style="2" hidden="1" customWidth="1"/>
    <col min="15374" max="15374" width="15.54296875" style="2" hidden="1" customWidth="1"/>
    <col min="15375" max="15616" width="9.1796875" style="2" hidden="1" customWidth="1"/>
    <col min="15617" max="15617" width="8.81640625" style="2" hidden="1" customWidth="1"/>
    <col min="15618" max="15618" width="11.81640625" style="2" hidden="1" customWidth="1"/>
    <col min="15619" max="15620" width="17.54296875" style="2" hidden="1" customWidth="1"/>
    <col min="15621" max="15621" width="12.453125" style="2" hidden="1" customWidth="1"/>
    <col min="15622" max="15622" width="11.1796875" style="2" hidden="1" customWidth="1"/>
    <col min="15623" max="15623" width="18.453125" style="2" hidden="1" customWidth="1"/>
    <col min="15624" max="15628" width="17.54296875" style="2" hidden="1" customWidth="1"/>
    <col min="15629" max="15629" width="6.1796875" style="2" hidden="1" customWidth="1"/>
    <col min="15630" max="15630" width="15.54296875" style="2" hidden="1" customWidth="1"/>
    <col min="15631" max="15872" width="9.1796875" style="2" hidden="1" customWidth="1"/>
    <col min="15873" max="15873" width="8.81640625" style="2" hidden="1" customWidth="1"/>
    <col min="15874" max="15874" width="11.81640625" style="2" hidden="1" customWidth="1"/>
    <col min="15875" max="15876" width="17.54296875" style="2" hidden="1" customWidth="1"/>
    <col min="15877" max="15877" width="12.453125" style="2" hidden="1" customWidth="1"/>
    <col min="15878" max="15878" width="11.1796875" style="2" hidden="1" customWidth="1"/>
    <col min="15879" max="15879" width="18.453125" style="2" hidden="1" customWidth="1"/>
    <col min="15880" max="15884" width="17.54296875" style="2" hidden="1" customWidth="1"/>
    <col min="15885" max="15885" width="6.1796875" style="2" hidden="1" customWidth="1"/>
    <col min="15886" max="15886" width="15.54296875" style="2" hidden="1" customWidth="1"/>
    <col min="15887" max="16128" width="9.1796875" style="2" hidden="1" customWidth="1"/>
    <col min="16129" max="16129" width="8.81640625" style="2" hidden="1" customWidth="1"/>
    <col min="16130" max="16130" width="11.81640625" style="2" hidden="1" customWidth="1"/>
    <col min="16131" max="16132" width="17.54296875" style="2" hidden="1" customWidth="1"/>
    <col min="16133" max="16133" width="12.453125" style="2" hidden="1" customWidth="1"/>
    <col min="16134" max="16134" width="11.1796875" style="2" hidden="1" customWidth="1"/>
    <col min="16135" max="16135" width="18.453125" style="2" hidden="1" customWidth="1"/>
    <col min="16136" max="16140" width="17.54296875" style="2" hidden="1" customWidth="1"/>
    <col min="16141" max="16141" width="6.1796875" style="2" hidden="1" customWidth="1"/>
    <col min="16142" max="16143" width="15.54296875" style="2" hidden="1" customWidth="1"/>
    <col min="16144" max="16383" width="9.1796875" style="2" hidden="1" customWidth="1"/>
    <col min="16384" max="16384" width="9.1796875" style="2" hidden="1"/>
  </cols>
  <sheetData>
    <row r="1" spans="2:12" ht="15.5" x14ac:dyDescent="0.35"/>
    <row r="2" spans="2:12" s="37" customFormat="1" ht="26.25" customHeight="1" x14ac:dyDescent="0.6">
      <c r="B2" s="37" t="s">
        <v>16827</v>
      </c>
    </row>
    <row r="3" spans="2:12" ht="15" customHeight="1" x14ac:dyDescent="0.35">
      <c r="J3" s="1"/>
      <c r="K3" s="1"/>
      <c r="L3" s="1"/>
    </row>
    <row r="4" spans="2:12" ht="15" customHeight="1" x14ac:dyDescent="0.35">
      <c r="B4" s="3" t="s">
        <v>16828</v>
      </c>
      <c r="C4" s="3"/>
      <c r="D4" s="4"/>
      <c r="E4" s="38" t="str">
        <f>Scheme_name</f>
        <v>Insert scheme name</v>
      </c>
      <c r="J4" s="1"/>
      <c r="K4" s="1"/>
      <c r="L4" s="1"/>
    </row>
    <row r="5" spans="2:12" ht="15" customHeight="1" thickBot="1" x14ac:dyDescent="0.4">
      <c r="B5" s="3"/>
      <c r="C5" s="3"/>
      <c r="D5" s="5"/>
      <c r="E5" s="6"/>
      <c r="J5" s="1"/>
      <c r="K5" s="1"/>
      <c r="L5" s="1"/>
    </row>
    <row r="6" spans="2:12" ht="15" customHeight="1" thickBot="1" x14ac:dyDescent="0.4">
      <c r="B6" s="3" t="s">
        <v>16829</v>
      </c>
      <c r="C6" s="3"/>
      <c r="D6" s="3"/>
      <c r="E6" s="24">
        <f>PV_base_year</f>
        <v>2023</v>
      </c>
      <c r="J6" s="1"/>
      <c r="K6" s="1"/>
      <c r="L6" s="1"/>
    </row>
    <row r="7" spans="2:12" ht="15" customHeight="1" thickBot="1" x14ac:dyDescent="0.4">
      <c r="B7" s="3"/>
      <c r="C7" s="3"/>
      <c r="D7" s="3"/>
      <c r="E7" s="7"/>
      <c r="J7" s="1"/>
      <c r="K7" s="1"/>
      <c r="L7" s="1"/>
    </row>
    <row r="8" spans="2:12" ht="15" customHeight="1" thickBot="1" x14ac:dyDescent="0.4">
      <c r="B8" s="3" t="s">
        <v>16830</v>
      </c>
      <c r="C8" s="3"/>
      <c r="D8" s="3"/>
      <c r="E8" s="24">
        <f>Current_year</f>
        <v>2026</v>
      </c>
      <c r="J8" s="1"/>
      <c r="K8" s="1"/>
      <c r="L8" s="1"/>
    </row>
    <row r="9" spans="2:12" ht="15" customHeight="1" thickBot="1" x14ac:dyDescent="0.4">
      <c r="J9" s="1"/>
      <c r="K9" s="1"/>
      <c r="L9" s="1"/>
    </row>
    <row r="10" spans="2:12" ht="15" customHeight="1" thickBot="1" x14ac:dyDescent="0.4">
      <c r="B10" s="3" t="s">
        <v>16831</v>
      </c>
      <c r="C10" s="8"/>
      <c r="D10" s="8"/>
      <c r="E10" s="24">
        <f>Opening_year</f>
        <v>2026</v>
      </c>
      <c r="J10" s="1"/>
      <c r="K10" s="1"/>
      <c r="L10" s="1"/>
    </row>
    <row r="11" spans="2:12" ht="15" customHeight="1" thickBot="1" x14ac:dyDescent="0.4">
      <c r="B11" s="8"/>
      <c r="C11" s="8"/>
      <c r="D11" s="8"/>
      <c r="J11" s="1"/>
      <c r="K11" s="1"/>
      <c r="L11" s="1"/>
    </row>
    <row r="12" spans="2:12" ht="15" customHeight="1" thickBot="1" x14ac:dyDescent="0.4">
      <c r="B12" s="3" t="s">
        <v>16832</v>
      </c>
      <c r="C12" s="8"/>
      <c r="D12" s="8"/>
      <c r="E12" s="24" t="str">
        <f>Scheme_type_damage_cost_category</f>
        <v>Rail (Average)</v>
      </c>
      <c r="J12" s="1"/>
      <c r="K12" s="1"/>
      <c r="L12" s="1"/>
    </row>
    <row r="13" spans="2:12" ht="15" customHeight="1" x14ac:dyDescent="0.35">
      <c r="B13" s="3"/>
      <c r="C13" s="8"/>
      <c r="D13" s="8"/>
      <c r="E13" s="1" t="s">
        <v>16833</v>
      </c>
      <c r="J13" s="1"/>
      <c r="K13" s="1"/>
      <c r="L13" s="1"/>
    </row>
    <row r="14" spans="2:12" ht="15" customHeight="1" thickBot="1" x14ac:dyDescent="0.4">
      <c r="B14" s="3"/>
      <c r="C14" s="8"/>
      <c r="D14" s="8"/>
      <c r="E14" s="1" t="s">
        <v>16833</v>
      </c>
      <c r="J14" s="1"/>
      <c r="K14" s="1"/>
      <c r="L14" s="1"/>
    </row>
    <row r="15" spans="2:12" ht="15" customHeight="1" thickTop="1" x14ac:dyDescent="0.35">
      <c r="B15" s="9"/>
      <c r="C15" s="9"/>
      <c r="D15" s="9"/>
      <c r="E15" s="9"/>
      <c r="F15" s="9"/>
      <c r="G15" s="9"/>
      <c r="H15" s="9"/>
      <c r="I15" s="12"/>
      <c r="J15" s="1"/>
      <c r="K15" s="1"/>
      <c r="L15" s="1"/>
    </row>
    <row r="16" spans="2:12" ht="15" customHeight="1" x14ac:dyDescent="0.35">
      <c r="B16" s="10" t="s">
        <v>16834</v>
      </c>
      <c r="C16" s="11"/>
      <c r="D16" s="11"/>
      <c r="E16" s="11"/>
      <c r="F16" s="11"/>
      <c r="G16" s="11"/>
      <c r="H16" s="12"/>
      <c r="I16" s="12"/>
      <c r="J16" s="1"/>
      <c r="K16" s="1"/>
      <c r="L16" s="1"/>
    </row>
    <row r="17" spans="1:95" ht="15" customHeight="1" x14ac:dyDescent="0.35">
      <c r="B17" s="10"/>
      <c r="C17" s="11"/>
      <c r="D17" s="11"/>
      <c r="E17" s="11"/>
      <c r="F17" s="11"/>
      <c r="G17" s="11"/>
      <c r="H17" s="12"/>
      <c r="I17" s="12"/>
      <c r="J17" s="1"/>
      <c r="K17" s="1"/>
      <c r="L17" s="1"/>
    </row>
    <row r="18" spans="1:95" s="76" customFormat="1" ht="15" customHeight="1" outlineLevel="1" x14ac:dyDescent="0.35">
      <c r="A18" s="82"/>
      <c r="B18" s="82" t="s">
        <v>16835</v>
      </c>
      <c r="C18" s="82"/>
      <c r="D18" s="82"/>
      <c r="E18" s="118"/>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row>
    <row r="19" spans="1:95" ht="15" customHeight="1" outlineLevel="1" thickBot="1" x14ac:dyDescent="0.4">
      <c r="B19" s="10"/>
      <c r="C19" s="11"/>
      <c r="D19" s="11"/>
      <c r="E19" s="11"/>
      <c r="F19" s="11"/>
      <c r="G19" s="11"/>
      <c r="H19" s="12"/>
      <c r="I19" s="12"/>
      <c r="J19" s="1"/>
      <c r="K19" s="1"/>
      <c r="L19" s="1"/>
    </row>
    <row r="20" spans="1:95" ht="15" customHeight="1" outlineLevel="1" thickBot="1" x14ac:dyDescent="0.4">
      <c r="B20" s="13" t="s">
        <v>16836</v>
      </c>
      <c r="C20" s="14"/>
      <c r="D20" s="14"/>
      <c r="E20" s="14"/>
      <c r="F20" s="15"/>
      <c r="G20" s="15"/>
      <c r="H20" s="25">
        <f>NOx_NPV_central</f>
        <v>0</v>
      </c>
      <c r="I20" s="42"/>
      <c r="J20" s="1"/>
      <c r="K20" s="1"/>
      <c r="L20" s="1"/>
    </row>
    <row r="21" spans="1:95" ht="15" customHeight="1" outlineLevel="1" thickBot="1" x14ac:dyDescent="0.4"/>
    <row r="22" spans="1:95" ht="15" customHeight="1" outlineLevel="1" thickBot="1" x14ac:dyDescent="0.4">
      <c r="B22" s="13" t="s">
        <v>16837</v>
      </c>
      <c r="C22" s="14"/>
      <c r="D22" s="14"/>
      <c r="E22" s="14"/>
      <c r="F22" s="15"/>
      <c r="G22" s="15"/>
      <c r="H22" s="25">
        <f>PM2.5_damage_NPV_central</f>
        <v>0</v>
      </c>
      <c r="I22" s="42"/>
      <c r="J22" s="1"/>
      <c r="K22" s="1"/>
      <c r="L22" s="1"/>
    </row>
    <row r="23" spans="1:95" ht="15" customHeight="1" outlineLevel="1" x14ac:dyDescent="0.35">
      <c r="B23" s="10" t="s">
        <v>16276</v>
      </c>
      <c r="J23" s="1"/>
      <c r="K23" s="1"/>
      <c r="L23" s="1"/>
      <c r="M23" s="17"/>
    </row>
    <row r="24" spans="1:95" ht="15" customHeight="1" x14ac:dyDescent="0.35"/>
    <row r="25" spans="1:95" s="76" customFormat="1" ht="15" customHeight="1" outlineLevel="1" x14ac:dyDescent="0.35">
      <c r="A25" s="82"/>
      <c r="B25" s="82" t="s">
        <v>16838</v>
      </c>
      <c r="C25" s="82"/>
      <c r="D25" s="82"/>
      <c r="E25" s="118"/>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row>
    <row r="26" spans="1:95" ht="15" customHeight="1" outlineLevel="1" thickBot="1" x14ac:dyDescent="0.4"/>
    <row r="27" spans="1:95" ht="15" customHeight="1" outlineLevel="1" thickBot="1" x14ac:dyDescent="0.4">
      <c r="B27" s="3" t="s">
        <v>16839</v>
      </c>
      <c r="H27" s="25">
        <f>NO2_concentration_NPV_central</f>
        <v>0</v>
      </c>
      <c r="I27" s="42"/>
      <c r="J27" s="1"/>
      <c r="K27" s="1"/>
      <c r="L27" s="1"/>
    </row>
    <row r="28" spans="1:95" ht="15" customHeight="1" outlineLevel="1" x14ac:dyDescent="0.35">
      <c r="B28" s="149" t="s">
        <v>16742</v>
      </c>
    </row>
    <row r="29" spans="1:95" ht="15" customHeight="1" outlineLevel="1" thickBot="1" x14ac:dyDescent="0.4">
      <c r="B29" s="22"/>
    </row>
    <row r="30" spans="1:95" ht="15" customHeight="1" outlineLevel="1" thickBot="1" x14ac:dyDescent="0.4">
      <c r="B30" s="22" t="s">
        <v>16840</v>
      </c>
      <c r="H30" s="25">
        <f>NO2_concentration_NPV_pc_central</f>
        <v>0</v>
      </c>
    </row>
    <row r="31" spans="1:95" ht="15" customHeight="1" outlineLevel="1" thickBot="1" x14ac:dyDescent="0.4">
      <c r="B31" s="22"/>
      <c r="H31" s="42"/>
    </row>
    <row r="32" spans="1:95" ht="15" customHeight="1" outlineLevel="1" thickBot="1" x14ac:dyDescent="0.4">
      <c r="B32" s="22" t="s">
        <v>16841</v>
      </c>
      <c r="H32" s="25">
        <f>NOx_concentration_NPV_other_impacts_central</f>
        <v>0</v>
      </c>
    </row>
    <row r="33" spans="1:95" ht="15" customHeight="1" outlineLevel="1" x14ac:dyDescent="0.35">
      <c r="J33" s="1"/>
      <c r="K33" s="1"/>
      <c r="L33" s="1"/>
    </row>
    <row r="34" spans="1:95" ht="10.4" customHeight="1" outlineLevel="1" thickBot="1" x14ac:dyDescent="0.4"/>
    <row r="35" spans="1:95" ht="15" customHeight="1" outlineLevel="1" thickBot="1" x14ac:dyDescent="0.4">
      <c r="B35" s="13" t="s">
        <v>16842</v>
      </c>
      <c r="C35" s="14"/>
      <c r="D35" s="14"/>
      <c r="E35" s="14"/>
      <c r="F35" s="15"/>
      <c r="G35" s="15"/>
      <c r="H35" s="25">
        <f>PM2.5_concentrations_NPV_central</f>
        <v>0</v>
      </c>
    </row>
    <row r="36" spans="1:95" ht="15" customHeight="1" outlineLevel="1" x14ac:dyDescent="0.35">
      <c r="B36" s="22" t="s">
        <v>16742</v>
      </c>
    </row>
    <row r="37" spans="1:95" ht="15" customHeight="1" outlineLevel="1" thickBot="1" x14ac:dyDescent="0.4">
      <c r="B37" s="22"/>
    </row>
    <row r="38" spans="1:95" ht="15" customHeight="1" outlineLevel="1" thickBot="1" x14ac:dyDescent="0.4">
      <c r="B38" s="22" t="s">
        <v>16840</v>
      </c>
      <c r="H38" s="25">
        <f>PM2.5_concentration_NPV_pc_central</f>
        <v>0</v>
      </c>
    </row>
    <row r="39" spans="1:95" ht="15" customHeight="1" outlineLevel="1" x14ac:dyDescent="0.35">
      <c r="B39" s="22"/>
      <c r="H39" s="41"/>
    </row>
    <row r="40" spans="1:95" ht="15" customHeight="1" outlineLevel="1" x14ac:dyDescent="0.35"/>
    <row r="41" spans="1:95" s="76" customFormat="1" ht="15" customHeight="1" x14ac:dyDescent="0.35">
      <c r="A41" s="82"/>
      <c r="B41" s="82" t="s">
        <v>16843</v>
      </c>
      <c r="C41" s="82"/>
      <c r="D41" s="82"/>
      <c r="E41" s="118"/>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row>
    <row r="42" spans="1:95" ht="15" customHeight="1" thickBot="1" x14ac:dyDescent="0.4"/>
    <row r="43" spans="1:95" ht="15" customHeight="1" thickBot="1" x14ac:dyDescent="0.4">
      <c r="B43" s="13" t="s">
        <v>16844</v>
      </c>
      <c r="C43" s="14"/>
      <c r="D43" s="14"/>
      <c r="E43" s="14"/>
      <c r="F43" s="15"/>
      <c r="G43" s="15"/>
      <c r="H43" s="25">
        <f>NPV_central</f>
        <v>0</v>
      </c>
      <c r="I43" s="42"/>
      <c r="J43" s="1"/>
      <c r="K43" s="1"/>
      <c r="L43" s="1"/>
    </row>
    <row r="44" spans="1:95" ht="32.15" customHeight="1" x14ac:dyDescent="0.35">
      <c r="B44" s="15"/>
      <c r="C44" s="15"/>
      <c r="D44" s="15"/>
      <c r="E44" s="15"/>
      <c r="F44" s="15"/>
      <c r="G44" s="15"/>
      <c r="H44" s="16" t="s">
        <v>16845</v>
      </c>
      <c r="I44" s="16"/>
      <c r="J44" s="1"/>
      <c r="K44" s="1"/>
      <c r="L44" s="1"/>
    </row>
    <row r="45" spans="1:95" ht="10.4" customHeight="1" thickBot="1" x14ac:dyDescent="0.4"/>
    <row r="46" spans="1:95" ht="15" customHeight="1" thickTop="1" x14ac:dyDescent="0.35">
      <c r="B46" s="26"/>
      <c r="C46" s="26"/>
      <c r="D46" s="26"/>
      <c r="E46" s="26"/>
      <c r="F46" s="26"/>
      <c r="G46" s="26"/>
      <c r="H46" s="27"/>
      <c r="I46" s="30"/>
      <c r="J46" s="1"/>
      <c r="K46" s="1"/>
      <c r="L46" s="1"/>
    </row>
    <row r="47" spans="1:95" ht="15" customHeight="1" x14ac:dyDescent="0.35">
      <c r="B47" s="28" t="s">
        <v>16846</v>
      </c>
      <c r="C47" s="29"/>
      <c r="D47" s="29"/>
      <c r="E47" s="29"/>
      <c r="F47" s="29"/>
      <c r="G47" s="29"/>
      <c r="H47" s="30"/>
      <c r="I47" s="30"/>
      <c r="J47" s="1"/>
      <c r="K47" s="1"/>
      <c r="L47" s="1"/>
    </row>
    <row r="48" spans="1:95" ht="15" customHeight="1" x14ac:dyDescent="0.35">
      <c r="B48" s="31"/>
      <c r="C48" s="32"/>
      <c r="D48" s="32"/>
      <c r="E48" s="32"/>
      <c r="F48" s="32"/>
      <c r="G48" s="32"/>
      <c r="H48" s="30"/>
      <c r="I48" s="30"/>
    </row>
    <row r="49" spans="1:95" s="76" customFormat="1" ht="15" customHeight="1" outlineLevel="1" x14ac:dyDescent="0.35">
      <c r="A49" s="82"/>
      <c r="B49" s="82" t="s">
        <v>16838</v>
      </c>
      <c r="C49" s="82"/>
      <c r="D49" s="82"/>
      <c r="E49" s="118"/>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row>
    <row r="50" spans="1:95" ht="15" customHeight="1" outlineLevel="1" thickBot="1" x14ac:dyDescent="0.4"/>
    <row r="51" spans="1:95" ht="15" customHeight="1" outlineLevel="1" thickBot="1" x14ac:dyDescent="0.4">
      <c r="B51" s="31" t="s">
        <v>16847</v>
      </c>
      <c r="C51" s="31"/>
      <c r="D51" s="31"/>
      <c r="E51" s="31"/>
      <c r="F51" s="31"/>
      <c r="G51" s="31"/>
      <c r="H51" s="159">
        <f>Total_change_NO2_appraisal_concentrations</f>
        <v>0</v>
      </c>
      <c r="I51" s="43"/>
      <c r="J51" s="1"/>
      <c r="K51" s="1"/>
      <c r="L51" s="1"/>
    </row>
    <row r="52" spans="1:95" ht="15" customHeight="1" outlineLevel="1" x14ac:dyDescent="0.35">
      <c r="B52" s="32" t="s">
        <v>16848</v>
      </c>
      <c r="C52" s="32"/>
      <c r="D52" s="32"/>
      <c r="E52" s="33"/>
      <c r="F52" s="33"/>
      <c r="G52" s="33"/>
      <c r="H52" s="30"/>
      <c r="I52" s="30"/>
      <c r="J52" s="1"/>
      <c r="K52" s="1"/>
      <c r="L52" s="1"/>
    </row>
    <row r="53" spans="1:95" ht="15" customHeight="1" outlineLevel="1" thickBot="1" x14ac:dyDescent="0.4"/>
    <row r="54" spans="1:95" ht="15" customHeight="1" outlineLevel="1" thickBot="1" x14ac:dyDescent="0.4">
      <c r="B54" s="31" t="s">
        <v>16849</v>
      </c>
      <c r="C54" s="31"/>
      <c r="D54" s="31"/>
      <c r="E54" s="31"/>
      <c r="F54" s="33"/>
      <c r="G54" s="33"/>
      <c r="H54" s="159">
        <f>Opening_year_net_route_assessment</f>
        <v>0</v>
      </c>
      <c r="I54" s="43"/>
    </row>
    <row r="55" spans="1:95" ht="15" customHeight="1" outlineLevel="1" x14ac:dyDescent="0.35">
      <c r="B55" s="32" t="s">
        <v>16848</v>
      </c>
      <c r="C55" s="32"/>
      <c r="D55" s="32"/>
      <c r="E55" s="33"/>
      <c r="F55" s="33"/>
      <c r="G55" s="33"/>
      <c r="H55" s="33"/>
      <c r="I55" s="33"/>
    </row>
    <row r="56" spans="1:95" ht="15" customHeight="1" x14ac:dyDescent="0.35"/>
    <row r="57" spans="1:95" s="76" customFormat="1" ht="15" customHeight="1" outlineLevel="1" x14ac:dyDescent="0.35">
      <c r="A57" s="82"/>
      <c r="B57" s="82" t="s">
        <v>16835</v>
      </c>
      <c r="C57" s="82"/>
      <c r="D57" s="82"/>
      <c r="E57" s="118"/>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c r="CD57" s="82"/>
      <c r="CE57" s="82"/>
      <c r="CF57" s="82"/>
      <c r="CG57" s="82"/>
      <c r="CH57" s="82"/>
      <c r="CI57" s="82"/>
      <c r="CJ57" s="82"/>
      <c r="CK57" s="82"/>
      <c r="CL57" s="82"/>
      <c r="CM57" s="82"/>
      <c r="CN57" s="82"/>
      <c r="CO57" s="82"/>
      <c r="CP57" s="82"/>
      <c r="CQ57" s="82"/>
    </row>
    <row r="58" spans="1:95" ht="15" customHeight="1" outlineLevel="1" thickBot="1" x14ac:dyDescent="0.4"/>
    <row r="59" spans="1:95" ht="15" customHeight="1" outlineLevel="1" thickBot="1" x14ac:dyDescent="0.4">
      <c r="B59" s="31" t="s">
        <v>16850</v>
      </c>
      <c r="C59" s="31"/>
      <c r="D59" s="31"/>
      <c r="E59" s="31"/>
      <c r="F59" s="31"/>
      <c r="G59" s="31"/>
      <c r="H59" s="34">
        <f>TOTAL_emissions_change_60years</f>
        <v>0</v>
      </c>
      <c r="I59" s="43"/>
      <c r="J59" s="1"/>
      <c r="K59" s="1"/>
      <c r="L59" s="1"/>
    </row>
    <row r="60" spans="1:95" ht="15" customHeight="1" outlineLevel="1" x14ac:dyDescent="0.35">
      <c r="B60" s="32" t="s">
        <v>16848</v>
      </c>
      <c r="C60" s="32"/>
      <c r="D60" s="32"/>
      <c r="E60" s="33"/>
      <c r="F60" s="33"/>
      <c r="G60" s="33"/>
      <c r="H60" s="30"/>
      <c r="I60" s="30"/>
      <c r="J60" s="1"/>
      <c r="K60" s="1"/>
      <c r="L60" s="1"/>
    </row>
    <row r="61" spans="1:95" ht="15" customHeight="1" outlineLevel="1" thickBot="1" x14ac:dyDescent="0.4"/>
    <row r="62" spans="1:95" ht="15" customHeight="1" outlineLevel="1" thickBot="1" x14ac:dyDescent="0.4">
      <c r="B62" s="31" t="s">
        <v>16851</v>
      </c>
      <c r="C62" s="31"/>
      <c r="D62" s="31"/>
      <c r="E62" s="31"/>
      <c r="F62" s="31"/>
      <c r="G62" s="31"/>
      <c r="H62" s="34">
        <f>TOTAL_PM2.5_emissions_change</f>
        <v>0</v>
      </c>
      <c r="I62" s="43"/>
      <c r="J62" s="1"/>
      <c r="K62" s="1"/>
      <c r="L62" s="1"/>
    </row>
    <row r="63" spans="1:95" ht="15" customHeight="1" outlineLevel="1" x14ac:dyDescent="0.35">
      <c r="B63" s="32" t="s">
        <v>16848</v>
      </c>
      <c r="C63" s="32"/>
      <c r="D63" s="32"/>
      <c r="E63" s="33"/>
      <c r="F63" s="33"/>
      <c r="G63" s="33"/>
      <c r="H63" s="30"/>
      <c r="I63" s="30"/>
      <c r="J63" s="1"/>
      <c r="K63" s="1"/>
      <c r="L63" s="1"/>
    </row>
    <row r="64" spans="1:95" ht="15" customHeight="1" outlineLevel="1" thickBot="1" x14ac:dyDescent="0.4">
      <c r="B64" s="10" t="s">
        <v>16276</v>
      </c>
      <c r="J64" s="1"/>
      <c r="K64" s="1"/>
      <c r="L64" s="1"/>
      <c r="M64" s="17"/>
    </row>
    <row r="65" spans="2:12" ht="15" customHeight="1" outlineLevel="1" thickBot="1" x14ac:dyDescent="0.4">
      <c r="B65" s="31" t="s">
        <v>16852</v>
      </c>
      <c r="C65" s="31"/>
      <c r="D65" s="31"/>
      <c r="E65" s="31"/>
      <c r="F65" s="31"/>
      <c r="G65" s="31"/>
      <c r="H65" s="34">
        <f>TOTAL_PM10_emissions_change</f>
        <v>0</v>
      </c>
      <c r="I65" s="43"/>
      <c r="J65" s="1"/>
      <c r="K65" s="1"/>
      <c r="L65" s="1"/>
    </row>
    <row r="66" spans="2:12" ht="15" customHeight="1" outlineLevel="1" x14ac:dyDescent="0.35">
      <c r="B66" s="32" t="s">
        <v>16848</v>
      </c>
      <c r="C66" s="32"/>
      <c r="D66" s="32"/>
      <c r="E66" s="33"/>
      <c r="F66" s="33"/>
      <c r="G66" s="33"/>
      <c r="H66" s="30"/>
      <c r="I66" s="30"/>
      <c r="J66" s="1"/>
      <c r="K66" s="1"/>
      <c r="L66" s="1"/>
    </row>
    <row r="67" spans="2:12" ht="15" customHeight="1" outlineLevel="1" x14ac:dyDescent="0.35"/>
    <row r="68" spans="2:12" ht="15" customHeight="1" thickBot="1" x14ac:dyDescent="0.4">
      <c r="B68" s="35"/>
      <c r="C68" s="35"/>
      <c r="D68" s="35"/>
      <c r="E68" s="35"/>
      <c r="F68" s="35"/>
      <c r="G68" s="35"/>
      <c r="H68" s="36"/>
      <c r="I68" s="30"/>
      <c r="J68" s="1"/>
      <c r="K68" s="1"/>
      <c r="L68" s="1"/>
    </row>
    <row r="69" spans="2:12" ht="15" customHeight="1" thickTop="1" thickBot="1" x14ac:dyDescent="0.4">
      <c r="B69" s="8"/>
      <c r="C69" s="8"/>
      <c r="D69" s="8"/>
      <c r="E69" s="8"/>
      <c r="F69" s="8"/>
      <c r="G69" s="8"/>
      <c r="J69" s="1"/>
      <c r="K69" s="1"/>
      <c r="L69" s="1"/>
    </row>
    <row r="70" spans="2:12" ht="15" customHeight="1" thickTop="1" x14ac:dyDescent="0.35">
      <c r="B70" s="19"/>
      <c r="C70" s="19"/>
      <c r="D70" s="19"/>
      <c r="E70" s="19"/>
      <c r="F70" s="19"/>
      <c r="G70" s="19"/>
      <c r="H70" s="9"/>
      <c r="I70" s="12"/>
      <c r="J70" s="1"/>
      <c r="K70" s="1"/>
      <c r="L70" s="1"/>
    </row>
    <row r="71" spans="2:12" ht="15" customHeight="1" x14ac:dyDescent="0.35">
      <c r="B71" s="10" t="s">
        <v>16853</v>
      </c>
      <c r="C71" s="20"/>
      <c r="D71" s="20"/>
      <c r="E71" s="20"/>
      <c r="F71" s="20"/>
      <c r="G71" s="20"/>
      <c r="H71" s="21"/>
      <c r="I71" s="21"/>
      <c r="J71" s="1"/>
      <c r="K71" s="1"/>
      <c r="L71" s="1"/>
    </row>
    <row r="72" spans="2:12" ht="15" customHeight="1" x14ac:dyDescent="0.35">
      <c r="B72" s="12"/>
      <c r="C72" s="12"/>
      <c r="D72" s="12"/>
      <c r="E72" s="12"/>
      <c r="F72" s="12"/>
      <c r="G72" s="12"/>
      <c r="H72" s="12"/>
      <c r="I72" s="12"/>
      <c r="J72" s="1"/>
      <c r="K72" s="1"/>
      <c r="L72" s="1"/>
    </row>
    <row r="73" spans="2:12" ht="15" customHeight="1" x14ac:dyDescent="0.35">
      <c r="B73" s="128"/>
      <c r="C73" s="129"/>
      <c r="D73" s="129"/>
      <c r="E73" s="129"/>
      <c r="F73" s="129"/>
      <c r="G73" s="129"/>
      <c r="H73" s="130"/>
      <c r="I73" s="12"/>
      <c r="J73" s="1"/>
      <c r="K73" s="1"/>
      <c r="L73" s="1"/>
    </row>
    <row r="74" spans="2:12" ht="15" customHeight="1" x14ac:dyDescent="0.35">
      <c r="B74" s="131"/>
      <c r="C74" s="132"/>
      <c r="D74" s="132"/>
      <c r="E74" s="132"/>
      <c r="F74" s="132"/>
      <c r="G74" s="132"/>
      <c r="H74" s="133"/>
      <c r="I74" s="12"/>
      <c r="J74" s="1"/>
      <c r="K74" s="1"/>
      <c r="L74" s="1"/>
    </row>
    <row r="75" spans="2:12" ht="15" customHeight="1" x14ac:dyDescent="0.35">
      <c r="B75" s="131"/>
      <c r="C75" s="132"/>
      <c r="D75" s="132"/>
      <c r="E75" s="132"/>
      <c r="F75" s="132"/>
      <c r="G75" s="132"/>
      <c r="H75" s="133"/>
      <c r="I75" s="12"/>
      <c r="J75" s="1"/>
      <c r="K75" s="1"/>
      <c r="L75" s="1"/>
    </row>
    <row r="76" spans="2:12" ht="15" customHeight="1" x14ac:dyDescent="0.35">
      <c r="B76" s="131"/>
      <c r="C76" s="132"/>
      <c r="D76" s="132"/>
      <c r="E76" s="132"/>
      <c r="F76" s="132"/>
      <c r="G76" s="132"/>
      <c r="H76" s="133"/>
      <c r="I76" s="12"/>
      <c r="J76" s="1"/>
      <c r="K76" s="1"/>
      <c r="L76" s="1"/>
    </row>
    <row r="77" spans="2:12" ht="15" customHeight="1" x14ac:dyDescent="0.35">
      <c r="B77" s="131"/>
      <c r="C77" s="132"/>
      <c r="D77" s="132"/>
      <c r="E77" s="132"/>
      <c r="F77" s="132"/>
      <c r="G77" s="132"/>
      <c r="H77" s="133"/>
      <c r="I77" s="12"/>
      <c r="J77" s="1"/>
      <c r="K77" s="1"/>
      <c r="L77" s="1"/>
    </row>
    <row r="78" spans="2:12" ht="15" customHeight="1" x14ac:dyDescent="0.35">
      <c r="B78" s="131"/>
      <c r="C78" s="132"/>
      <c r="D78" s="132"/>
      <c r="E78" s="132"/>
      <c r="F78" s="132"/>
      <c r="G78" s="132"/>
      <c r="H78" s="133"/>
      <c r="I78" s="12"/>
      <c r="J78" s="1"/>
      <c r="K78" s="1"/>
      <c r="L78" s="1"/>
    </row>
    <row r="79" spans="2:12" ht="15" customHeight="1" x14ac:dyDescent="0.35">
      <c r="B79" s="134"/>
      <c r="C79" s="135"/>
      <c r="D79" s="135"/>
      <c r="E79" s="135"/>
      <c r="F79" s="135"/>
      <c r="G79" s="135"/>
      <c r="H79" s="136"/>
      <c r="I79" s="12"/>
      <c r="J79" s="1"/>
      <c r="K79" s="1"/>
      <c r="L79" s="1"/>
    </row>
    <row r="80" spans="2:12" ht="15" customHeight="1" thickBot="1" x14ac:dyDescent="0.4">
      <c r="J80" s="1"/>
      <c r="K80" s="1"/>
      <c r="L80" s="1"/>
    </row>
    <row r="81" spans="2:12" ht="15" customHeight="1" thickTop="1" x14ac:dyDescent="0.35">
      <c r="B81" s="9"/>
      <c r="C81" s="9"/>
      <c r="D81" s="9"/>
      <c r="E81" s="9"/>
      <c r="F81" s="9"/>
      <c r="G81" s="9"/>
      <c r="H81" s="9"/>
      <c r="I81" s="12"/>
      <c r="J81" s="1"/>
      <c r="K81" s="1"/>
      <c r="L81" s="1"/>
    </row>
    <row r="82" spans="2:12" ht="15" customHeight="1" x14ac:dyDescent="0.35">
      <c r="B82" s="10" t="s">
        <v>16854</v>
      </c>
      <c r="C82" s="12"/>
      <c r="D82" s="12"/>
      <c r="E82" s="12"/>
      <c r="F82" s="12"/>
      <c r="G82" s="12"/>
      <c r="H82" s="12"/>
      <c r="I82" s="12"/>
      <c r="J82" s="1"/>
      <c r="K82" s="1"/>
      <c r="L82" s="1"/>
    </row>
    <row r="83" spans="2:12" ht="15" customHeight="1" thickBot="1" x14ac:dyDescent="0.4">
      <c r="B83" s="10"/>
      <c r="C83" s="12"/>
      <c r="D83" s="12"/>
      <c r="E83" s="12"/>
      <c r="F83" s="12"/>
      <c r="G83" s="12"/>
      <c r="H83" s="12"/>
      <c r="I83" s="12"/>
      <c r="J83" s="1"/>
      <c r="K83" s="1"/>
      <c r="L83" s="1"/>
    </row>
    <row r="84" spans="2:12" ht="15" customHeight="1" thickBot="1" x14ac:dyDescent="0.4">
      <c r="B84" s="15" t="s">
        <v>16855</v>
      </c>
      <c r="C84" s="15"/>
      <c r="D84" s="15"/>
      <c r="E84" s="15"/>
      <c r="F84" s="22"/>
      <c r="G84" s="22"/>
      <c r="H84" s="25">
        <f>NPV_high</f>
        <v>0</v>
      </c>
      <c r="I84" s="41"/>
      <c r="J84" s="1"/>
      <c r="K84" s="1"/>
      <c r="L84" s="1"/>
    </row>
    <row r="85" spans="2:12" ht="15" customHeight="1" thickBot="1" x14ac:dyDescent="0.4">
      <c r="B85" s="12"/>
      <c r="C85" s="12"/>
      <c r="D85" s="12"/>
      <c r="E85" s="12"/>
      <c r="F85" s="12"/>
      <c r="G85" s="12"/>
      <c r="H85" s="23"/>
      <c r="I85" s="23"/>
      <c r="J85" s="1"/>
      <c r="K85" s="1"/>
      <c r="L85" s="1"/>
    </row>
    <row r="86" spans="2:12" ht="15" customHeight="1" thickBot="1" x14ac:dyDescent="0.4">
      <c r="B86" s="15" t="s">
        <v>16856</v>
      </c>
      <c r="C86" s="15"/>
      <c r="D86" s="15"/>
      <c r="E86" s="15"/>
      <c r="F86" s="22"/>
      <c r="G86" s="22"/>
      <c r="H86" s="25">
        <f>NPV_low</f>
        <v>0</v>
      </c>
      <c r="I86" s="41"/>
      <c r="J86" s="1"/>
      <c r="K86" s="1"/>
      <c r="L86" s="1"/>
    </row>
    <row r="87" spans="2:12" ht="15" customHeight="1" thickBot="1" x14ac:dyDescent="0.4">
      <c r="B87" s="18"/>
      <c r="C87" s="18"/>
      <c r="D87" s="18"/>
      <c r="E87" s="18"/>
      <c r="F87" s="18"/>
      <c r="G87" s="18"/>
      <c r="H87" s="18"/>
      <c r="I87" s="12"/>
      <c r="J87" s="1"/>
      <c r="K87" s="1"/>
      <c r="L87" s="1"/>
    </row>
    <row r="88" spans="2:12" ht="15" customHeight="1" thickTop="1" thickBot="1" x14ac:dyDescent="0.4">
      <c r="J88" s="1"/>
      <c r="K88" s="1"/>
      <c r="L88" s="1"/>
    </row>
    <row r="89" spans="2:12" ht="15" customHeight="1" thickTop="1" x14ac:dyDescent="0.35">
      <c r="B89" s="9"/>
      <c r="C89" s="9"/>
      <c r="D89" s="9"/>
      <c r="E89" s="9"/>
      <c r="F89" s="9"/>
      <c r="G89" s="9"/>
      <c r="H89" s="9"/>
      <c r="I89" s="12"/>
      <c r="J89" s="1"/>
      <c r="K89" s="1"/>
      <c r="L89" s="1"/>
    </row>
    <row r="90" spans="2:12" ht="15" customHeight="1" x14ac:dyDescent="0.35">
      <c r="B90" s="10" t="s">
        <v>16857</v>
      </c>
      <c r="C90" s="12"/>
      <c r="D90" s="12"/>
      <c r="E90" s="12"/>
      <c r="F90" s="12"/>
      <c r="G90" s="12"/>
      <c r="H90" s="12"/>
      <c r="I90" s="12"/>
      <c r="J90" s="1"/>
      <c r="K90" s="1"/>
      <c r="L90" s="1"/>
    </row>
    <row r="91" spans="2:12" ht="15" customHeight="1" x14ac:dyDescent="0.35">
      <c r="B91" s="12"/>
      <c r="C91" s="12"/>
      <c r="D91" s="12"/>
      <c r="E91" s="12"/>
      <c r="F91" s="12"/>
      <c r="G91" s="12"/>
      <c r="H91" s="12"/>
      <c r="I91" s="12"/>
      <c r="J91" s="1"/>
      <c r="K91" s="1"/>
      <c r="L91" s="1"/>
    </row>
    <row r="92" spans="2:12" ht="15" customHeight="1" x14ac:dyDescent="0.35">
      <c r="B92" s="128"/>
      <c r="C92" s="129"/>
      <c r="D92" s="129"/>
      <c r="E92" s="129"/>
      <c r="F92" s="129"/>
      <c r="G92" s="129"/>
      <c r="H92" s="130"/>
      <c r="I92" s="12"/>
      <c r="J92" s="1"/>
      <c r="K92" s="1"/>
      <c r="L92" s="1"/>
    </row>
    <row r="93" spans="2:12" ht="15" customHeight="1" x14ac:dyDescent="0.35">
      <c r="B93" s="131"/>
      <c r="C93" s="132"/>
      <c r="D93" s="132"/>
      <c r="E93" s="132"/>
      <c r="F93" s="132"/>
      <c r="G93" s="132"/>
      <c r="H93" s="133"/>
      <c r="I93" s="12"/>
      <c r="J93" s="1"/>
      <c r="K93" s="1"/>
      <c r="L93" s="1"/>
    </row>
    <row r="94" spans="2:12" ht="15" customHeight="1" x14ac:dyDescent="0.35">
      <c r="B94" s="131"/>
      <c r="C94" s="132"/>
      <c r="D94" s="132"/>
      <c r="E94" s="132"/>
      <c r="F94" s="132"/>
      <c r="G94" s="132"/>
      <c r="H94" s="133"/>
      <c r="I94" s="12"/>
      <c r="J94" s="1"/>
      <c r="K94" s="1"/>
      <c r="L94" s="1"/>
    </row>
    <row r="95" spans="2:12" ht="15" customHeight="1" x14ac:dyDescent="0.35">
      <c r="B95" s="131"/>
      <c r="C95" s="132"/>
      <c r="D95" s="132"/>
      <c r="E95" s="132"/>
      <c r="F95" s="132"/>
      <c r="G95" s="132"/>
      <c r="H95" s="133"/>
      <c r="I95" s="12"/>
      <c r="J95" s="1"/>
      <c r="K95" s="1"/>
      <c r="L95" s="1"/>
    </row>
    <row r="96" spans="2:12" ht="15" customHeight="1" x14ac:dyDescent="0.35">
      <c r="B96" s="131"/>
      <c r="C96" s="132"/>
      <c r="D96" s="132"/>
      <c r="E96" s="132"/>
      <c r="F96" s="132"/>
      <c r="G96" s="132"/>
      <c r="H96" s="133"/>
      <c r="I96" s="12"/>
      <c r="J96" s="1"/>
      <c r="K96" s="1"/>
      <c r="L96" s="1"/>
    </row>
    <row r="97" spans="2:12" ht="15" customHeight="1" x14ac:dyDescent="0.35">
      <c r="B97" s="134"/>
      <c r="C97" s="135"/>
      <c r="D97" s="135"/>
      <c r="E97" s="135"/>
      <c r="F97" s="135"/>
      <c r="G97" s="135"/>
      <c r="H97" s="136"/>
      <c r="I97" s="12"/>
      <c r="J97" s="1"/>
      <c r="K97" s="1"/>
      <c r="L97" s="1"/>
    </row>
    <row r="98" spans="2:12" ht="15" customHeight="1" thickBot="1" x14ac:dyDescent="0.4">
      <c r="B98" s="18"/>
      <c r="C98" s="18"/>
      <c r="D98" s="18"/>
      <c r="E98" s="18"/>
      <c r="F98" s="18"/>
      <c r="G98" s="18"/>
      <c r="H98" s="18"/>
      <c r="I98" s="12"/>
      <c r="J98" s="1"/>
      <c r="K98" s="1"/>
      <c r="L98" s="1"/>
    </row>
    <row r="99" spans="2:12" ht="15" customHeight="1" thickTop="1" x14ac:dyDescent="0.35">
      <c r="B99" s="3"/>
      <c r="C99" s="8"/>
      <c r="D99" s="8"/>
      <c r="J99" s="1"/>
      <c r="K99" s="1"/>
      <c r="L99" s="1"/>
    </row>
    <row r="100" spans="2:12" ht="12" customHeight="1" x14ac:dyDescent="0.35">
      <c r="J100" s="1"/>
      <c r="K100" s="1"/>
      <c r="L100" s="1"/>
    </row>
    <row r="101" spans="2:12" ht="10.4" customHeight="1" x14ac:dyDescent="0.35">
      <c r="J101" s="1"/>
      <c r="K101" s="1"/>
      <c r="L101" s="1"/>
    </row>
    <row r="102" spans="2:12" ht="10.4" customHeight="1" x14ac:dyDescent="0.35">
      <c r="J102" s="1"/>
      <c r="K102" s="1"/>
      <c r="L102" s="1"/>
    </row>
    <row r="103" spans="2:12" ht="10.4" customHeight="1" x14ac:dyDescent="0.35">
      <c r="J103" s="1"/>
      <c r="K103" s="1"/>
      <c r="L103" s="1"/>
    </row>
    <row r="104" spans="2:12" ht="10.4" customHeight="1" x14ac:dyDescent="0.35"/>
    <row r="105" spans="2:12" ht="10.4" customHeight="1" x14ac:dyDescent="0.35"/>
    <row r="106" spans="2:12" ht="10.4" customHeight="1" x14ac:dyDescent="0.35"/>
    <row r="107" spans="2:12" ht="10.4" customHeight="1" x14ac:dyDescent="0.35"/>
    <row r="108" spans="2:12" ht="10.4" customHeight="1" x14ac:dyDescent="0.35"/>
    <row r="109" spans="2:12" ht="10.4" customHeight="1" x14ac:dyDescent="0.35"/>
    <row r="110" spans="2:12" ht="10.4" customHeight="1" x14ac:dyDescent="0.35"/>
    <row r="111" spans="2:12" ht="10.4" customHeight="1" x14ac:dyDescent="0.35"/>
    <row r="112" spans="2:12" ht="10.4" customHeight="1" x14ac:dyDescent="0.35"/>
    <row r="113" spans="10:12" ht="10.4" customHeight="1" x14ac:dyDescent="0.35"/>
    <row r="114" spans="10:12" ht="10.4" customHeight="1" x14ac:dyDescent="0.35"/>
    <row r="115" spans="10:12" ht="10.4" customHeight="1" x14ac:dyDescent="0.35"/>
    <row r="116" spans="10:12" ht="10.4" customHeight="1" x14ac:dyDescent="0.35"/>
    <row r="117" spans="10:12" ht="10.4" customHeight="1" x14ac:dyDescent="0.35">
      <c r="J117" s="1"/>
      <c r="K117" s="1"/>
      <c r="L117" s="1"/>
    </row>
    <row r="118" spans="10:12" ht="10.4" customHeight="1" x14ac:dyDescent="0.35">
      <c r="J118" s="1"/>
      <c r="K118" s="1"/>
      <c r="L118" s="1"/>
    </row>
    <row r="119" spans="10:12" ht="10.4" hidden="1" customHeight="1" x14ac:dyDescent="0.35">
      <c r="J119" s="1"/>
      <c r="K119" s="1"/>
      <c r="L119" s="1"/>
    </row>
    <row r="120" spans="10:12" ht="10.4" hidden="1" customHeight="1" x14ac:dyDescent="0.35">
      <c r="J120" s="1"/>
      <c r="K120" s="1"/>
      <c r="L120" s="1"/>
    </row>
    <row r="121" spans="10:12" ht="10.4" hidden="1" customHeight="1" x14ac:dyDescent="0.35">
      <c r="J121" s="1"/>
      <c r="K121" s="1"/>
      <c r="L121" s="1"/>
    </row>
    <row r="122" spans="10:12" ht="10.4" hidden="1" customHeight="1" x14ac:dyDescent="0.35">
      <c r="J122" s="1"/>
      <c r="K122" s="1"/>
      <c r="L122" s="1"/>
    </row>
    <row r="123" spans="10:12" ht="10.4" hidden="1" customHeight="1" x14ac:dyDescent="0.35">
      <c r="J123" s="1"/>
      <c r="K123" s="1"/>
      <c r="L123" s="1"/>
    </row>
    <row r="124" spans="10:12" ht="10.4" hidden="1" customHeight="1" x14ac:dyDescent="0.35">
      <c r="J124" s="1"/>
      <c r="K124" s="1"/>
      <c r="L124" s="1"/>
    </row>
    <row r="125" spans="10:12" ht="10.4" hidden="1" customHeight="1" x14ac:dyDescent="0.35">
      <c r="J125" s="1"/>
      <c r="K125" s="1"/>
      <c r="L125" s="1"/>
    </row>
    <row r="126" spans="10:12" ht="10.4" hidden="1" customHeight="1" x14ac:dyDescent="0.35">
      <c r="J126" s="1"/>
      <c r="K126" s="1"/>
      <c r="L126" s="1"/>
    </row>
    <row r="127" spans="10:12" ht="10.4" hidden="1" customHeight="1" x14ac:dyDescent="0.35">
      <c r="J127" s="1"/>
      <c r="K127" s="1"/>
      <c r="L127" s="1"/>
    </row>
    <row r="128" spans="10:12" ht="10.4" hidden="1" customHeight="1" x14ac:dyDescent="0.35">
      <c r="J128" s="1"/>
      <c r="K128" s="1"/>
      <c r="L128" s="1"/>
    </row>
    <row r="129" spans="10:12" ht="10.4" hidden="1" customHeight="1" x14ac:dyDescent="0.35">
      <c r="J129" s="1"/>
      <c r="K129" s="1"/>
      <c r="L129" s="1"/>
    </row>
    <row r="130" spans="10:12" ht="10.4" hidden="1" customHeight="1" x14ac:dyDescent="0.35">
      <c r="J130" s="1"/>
      <c r="K130" s="1"/>
      <c r="L130" s="1"/>
    </row>
    <row r="131" spans="10:12" ht="10.4" hidden="1" customHeight="1" x14ac:dyDescent="0.35">
      <c r="J131" s="1"/>
      <c r="K131" s="1"/>
      <c r="L131" s="1"/>
    </row>
    <row r="132" spans="10:12" ht="10.4" hidden="1" customHeight="1" x14ac:dyDescent="0.35">
      <c r="J132" s="1"/>
      <c r="K132" s="1"/>
      <c r="L132" s="1"/>
    </row>
    <row r="133" spans="10:12" ht="10.4" hidden="1" customHeight="1" x14ac:dyDescent="0.35">
      <c r="J133" s="1"/>
      <c r="K133" s="1"/>
      <c r="L133" s="1"/>
    </row>
    <row r="134" spans="10:12" ht="10.4" hidden="1" customHeight="1" x14ac:dyDescent="0.35">
      <c r="J134" s="1"/>
      <c r="K134" s="1"/>
      <c r="L134" s="1"/>
    </row>
    <row r="135" spans="10:12" ht="10.4" hidden="1" customHeight="1" x14ac:dyDescent="0.35">
      <c r="J135" s="1"/>
      <c r="K135" s="1"/>
      <c r="L135" s="1"/>
    </row>
    <row r="136" spans="10:12" ht="10.4" hidden="1" customHeight="1" x14ac:dyDescent="0.35">
      <c r="J136" s="1"/>
      <c r="K136" s="1"/>
      <c r="L136" s="1"/>
    </row>
    <row r="137" spans="10:12" ht="10.4" hidden="1" customHeight="1" x14ac:dyDescent="0.35">
      <c r="J137" s="1"/>
      <c r="K137" s="1"/>
      <c r="L137" s="1"/>
    </row>
    <row r="138" spans="10:12" ht="10.4" hidden="1" customHeight="1" x14ac:dyDescent="0.35">
      <c r="J138" s="1"/>
      <c r="K138" s="1"/>
      <c r="L138" s="1"/>
    </row>
    <row r="139" spans="10:12" ht="10.4" hidden="1" customHeight="1" x14ac:dyDescent="0.35">
      <c r="J139" s="1"/>
      <c r="K139" s="1"/>
      <c r="L139" s="1"/>
    </row>
    <row r="140" spans="10:12" ht="10.4" hidden="1" customHeight="1" x14ac:dyDescent="0.35">
      <c r="J140" s="1"/>
      <c r="K140" s="1"/>
      <c r="L140" s="1"/>
    </row>
    <row r="141" spans="10:12" ht="10.4" hidden="1" customHeight="1" x14ac:dyDescent="0.35">
      <c r="J141" s="1"/>
      <c r="K141" s="1"/>
      <c r="L141" s="1"/>
    </row>
    <row r="142" spans="10:12" ht="10.4" hidden="1" customHeight="1" x14ac:dyDescent="0.35">
      <c r="J142" s="1"/>
      <c r="K142" s="1"/>
      <c r="L142" s="1"/>
    </row>
    <row r="143" spans="10:12" ht="10.4" hidden="1" customHeight="1" x14ac:dyDescent="0.35">
      <c r="J143" s="1"/>
      <c r="K143" s="1"/>
      <c r="L143" s="1"/>
    </row>
    <row r="144" spans="10:12" ht="10.4" hidden="1" customHeight="1" x14ac:dyDescent="0.35">
      <c r="J144" s="1"/>
      <c r="K144" s="1"/>
      <c r="L144" s="1"/>
    </row>
    <row r="145" ht="10.4" customHeight="1" x14ac:dyDescent="0.35"/>
    <row r="146" ht="10.4" customHeight="1" x14ac:dyDescent="0.35"/>
  </sheetData>
  <protectedRanges>
    <protectedRange sqref="E10 E12:G12 E6:E8 D4:E4 B71:G79 H20:I20 H54:I54 H59:I59 H43:I43 B91:I98 H27:I27 H35 H65:I65 H22:I22 H51:I51 H62:I62" name="Input data_1"/>
  </protectedRanges>
  <dataConsolidate link="1"/>
  <dataValidations count="2">
    <dataValidation type="list" showInputMessage="1" showErrorMessage="1" sqref="IZ12 WVL983047 WLP983047 WBT983047 VRX983047 VIB983047 UYF983047 UOJ983047 UEN983047 TUR983047 TKV983047 TAZ983047 SRD983047 SHH983047 RXL983047 RNP983047 RDT983047 QTX983047 QKB983047 QAF983047 PQJ983047 PGN983047 OWR983047 OMV983047 OCZ983047 NTD983047 NJH983047 MZL983047 MPP983047 MFT983047 LVX983047 LMB983047 LCF983047 KSJ983047 KIN983047 JYR983047 JOV983047 JEZ983047 IVD983047 ILH983047 IBL983047 HRP983047 HHT983047 GXX983047 GOB983047 GEF983047 FUJ983047 FKN983047 FAR983047 EQV983047 EGZ983047 DXD983047 DNH983047 DDL983047 CTP983047 CJT983047 BZX983047 BQB983047 BGF983047 AWJ983047 AMN983047 ACR983047 SV983047 IZ983047 E983047 WVL917511 WLP917511 WBT917511 VRX917511 VIB917511 UYF917511 UOJ917511 UEN917511 TUR917511 TKV917511 TAZ917511 SRD917511 SHH917511 RXL917511 RNP917511 RDT917511 QTX917511 QKB917511 QAF917511 PQJ917511 PGN917511 OWR917511 OMV917511 OCZ917511 NTD917511 NJH917511 MZL917511 MPP917511 MFT917511 LVX917511 LMB917511 LCF917511 KSJ917511 KIN917511 JYR917511 JOV917511 JEZ917511 IVD917511 ILH917511 IBL917511 HRP917511 HHT917511 GXX917511 GOB917511 GEF917511 FUJ917511 FKN917511 FAR917511 EQV917511 EGZ917511 DXD917511 DNH917511 DDL917511 CTP917511 CJT917511 BZX917511 BQB917511 BGF917511 AWJ917511 AMN917511 ACR917511 SV917511 IZ917511 E917511 WVL851975 WLP851975 WBT851975 VRX851975 VIB851975 UYF851975 UOJ851975 UEN851975 TUR851975 TKV851975 TAZ851975 SRD851975 SHH851975 RXL851975 RNP851975 RDT851975 QTX851975 QKB851975 QAF851975 PQJ851975 PGN851975 OWR851975 OMV851975 OCZ851975 NTD851975 NJH851975 MZL851975 MPP851975 MFT851975 LVX851975 LMB851975 LCF851975 KSJ851975 KIN851975 JYR851975 JOV851975 JEZ851975 IVD851975 ILH851975 IBL851975 HRP851975 HHT851975 GXX851975 GOB851975 GEF851975 FUJ851975 FKN851975 FAR851975 EQV851975 EGZ851975 DXD851975 DNH851975 DDL851975 CTP851975 CJT851975 BZX851975 BQB851975 BGF851975 AWJ851975 AMN851975 ACR851975 SV851975 IZ851975 E851975 WVL786439 WLP786439 WBT786439 VRX786439 VIB786439 UYF786439 UOJ786439 UEN786439 TUR786439 TKV786439 TAZ786439 SRD786439 SHH786439 RXL786439 RNP786439 RDT786439 QTX786439 QKB786439 QAF786439 PQJ786439 PGN786439 OWR786439 OMV786439 OCZ786439 NTD786439 NJH786439 MZL786439 MPP786439 MFT786439 LVX786439 LMB786439 LCF786439 KSJ786439 KIN786439 JYR786439 JOV786439 JEZ786439 IVD786439 ILH786439 IBL786439 HRP786439 HHT786439 GXX786439 GOB786439 GEF786439 FUJ786439 FKN786439 FAR786439 EQV786439 EGZ786439 DXD786439 DNH786439 DDL786439 CTP786439 CJT786439 BZX786439 BQB786439 BGF786439 AWJ786439 AMN786439 ACR786439 SV786439 IZ786439 E786439 WVL720903 WLP720903 WBT720903 VRX720903 VIB720903 UYF720903 UOJ720903 UEN720903 TUR720903 TKV720903 TAZ720903 SRD720903 SHH720903 RXL720903 RNP720903 RDT720903 QTX720903 QKB720903 QAF720903 PQJ720903 PGN720903 OWR720903 OMV720903 OCZ720903 NTD720903 NJH720903 MZL720903 MPP720903 MFT720903 LVX720903 LMB720903 LCF720903 KSJ720903 KIN720903 JYR720903 JOV720903 JEZ720903 IVD720903 ILH720903 IBL720903 HRP720903 HHT720903 GXX720903 GOB720903 GEF720903 FUJ720903 FKN720903 FAR720903 EQV720903 EGZ720903 DXD720903 DNH720903 DDL720903 CTP720903 CJT720903 BZX720903 BQB720903 BGF720903 AWJ720903 AMN720903 ACR720903 SV720903 IZ720903 E720903 WVL655367 WLP655367 WBT655367 VRX655367 VIB655367 UYF655367 UOJ655367 UEN655367 TUR655367 TKV655367 TAZ655367 SRD655367 SHH655367 RXL655367 RNP655367 RDT655367 QTX655367 QKB655367 QAF655367 PQJ655367 PGN655367 OWR655367 OMV655367 OCZ655367 NTD655367 NJH655367 MZL655367 MPP655367 MFT655367 LVX655367 LMB655367 LCF655367 KSJ655367 KIN655367 JYR655367 JOV655367 JEZ655367 IVD655367 ILH655367 IBL655367 HRP655367 HHT655367 GXX655367 GOB655367 GEF655367 FUJ655367 FKN655367 FAR655367 EQV655367 EGZ655367 DXD655367 DNH655367 DDL655367 CTP655367 CJT655367 BZX655367 BQB655367 BGF655367 AWJ655367 AMN655367 ACR655367 SV655367 IZ655367 E655367 WVL589831 WLP589831 WBT589831 VRX589831 VIB589831 UYF589831 UOJ589831 UEN589831 TUR589831 TKV589831 TAZ589831 SRD589831 SHH589831 RXL589831 RNP589831 RDT589831 QTX589831 QKB589831 QAF589831 PQJ589831 PGN589831 OWR589831 OMV589831 OCZ589831 NTD589831 NJH589831 MZL589831 MPP589831 MFT589831 LVX589831 LMB589831 LCF589831 KSJ589831 KIN589831 JYR589831 JOV589831 JEZ589831 IVD589831 ILH589831 IBL589831 HRP589831 HHT589831 GXX589831 GOB589831 GEF589831 FUJ589831 FKN589831 FAR589831 EQV589831 EGZ589831 DXD589831 DNH589831 DDL589831 CTP589831 CJT589831 BZX589831 BQB589831 BGF589831 AWJ589831 AMN589831 ACR589831 SV589831 IZ589831 E589831 WVL524295 WLP524295 WBT524295 VRX524295 VIB524295 UYF524295 UOJ524295 UEN524295 TUR524295 TKV524295 TAZ524295 SRD524295 SHH524295 RXL524295 RNP524295 RDT524295 QTX524295 QKB524295 QAF524295 PQJ524295 PGN524295 OWR524295 OMV524295 OCZ524295 NTD524295 NJH524295 MZL524295 MPP524295 MFT524295 LVX524295 LMB524295 LCF524295 KSJ524295 KIN524295 JYR524295 JOV524295 JEZ524295 IVD524295 ILH524295 IBL524295 HRP524295 HHT524295 GXX524295 GOB524295 GEF524295 FUJ524295 FKN524295 FAR524295 EQV524295 EGZ524295 DXD524295 DNH524295 DDL524295 CTP524295 CJT524295 BZX524295 BQB524295 BGF524295 AWJ524295 AMN524295 ACR524295 SV524295 IZ524295 E524295 WVL458759 WLP458759 WBT458759 VRX458759 VIB458759 UYF458759 UOJ458759 UEN458759 TUR458759 TKV458759 TAZ458759 SRD458759 SHH458759 RXL458759 RNP458759 RDT458759 QTX458759 QKB458759 QAF458759 PQJ458759 PGN458759 OWR458759 OMV458759 OCZ458759 NTD458759 NJH458759 MZL458759 MPP458759 MFT458759 LVX458759 LMB458759 LCF458759 KSJ458759 KIN458759 JYR458759 JOV458759 JEZ458759 IVD458759 ILH458759 IBL458759 HRP458759 HHT458759 GXX458759 GOB458759 GEF458759 FUJ458759 FKN458759 FAR458759 EQV458759 EGZ458759 DXD458759 DNH458759 DDL458759 CTP458759 CJT458759 BZX458759 BQB458759 BGF458759 AWJ458759 AMN458759 ACR458759 SV458759 IZ458759 E458759 WVL393223 WLP393223 WBT393223 VRX393223 VIB393223 UYF393223 UOJ393223 UEN393223 TUR393223 TKV393223 TAZ393223 SRD393223 SHH393223 RXL393223 RNP393223 RDT393223 QTX393223 QKB393223 QAF393223 PQJ393223 PGN393223 OWR393223 OMV393223 OCZ393223 NTD393223 NJH393223 MZL393223 MPP393223 MFT393223 LVX393223 LMB393223 LCF393223 KSJ393223 KIN393223 JYR393223 JOV393223 JEZ393223 IVD393223 ILH393223 IBL393223 HRP393223 HHT393223 GXX393223 GOB393223 GEF393223 FUJ393223 FKN393223 FAR393223 EQV393223 EGZ393223 DXD393223 DNH393223 DDL393223 CTP393223 CJT393223 BZX393223 BQB393223 BGF393223 AWJ393223 AMN393223 ACR393223 SV393223 IZ393223 E393223 WVL327687 WLP327687 WBT327687 VRX327687 VIB327687 UYF327687 UOJ327687 UEN327687 TUR327687 TKV327687 TAZ327687 SRD327687 SHH327687 RXL327687 RNP327687 RDT327687 QTX327687 QKB327687 QAF327687 PQJ327687 PGN327687 OWR327687 OMV327687 OCZ327687 NTD327687 NJH327687 MZL327687 MPP327687 MFT327687 LVX327687 LMB327687 LCF327687 KSJ327687 KIN327687 JYR327687 JOV327687 JEZ327687 IVD327687 ILH327687 IBL327687 HRP327687 HHT327687 GXX327687 GOB327687 GEF327687 FUJ327687 FKN327687 FAR327687 EQV327687 EGZ327687 DXD327687 DNH327687 DDL327687 CTP327687 CJT327687 BZX327687 BQB327687 BGF327687 AWJ327687 AMN327687 ACR327687 SV327687 IZ327687 E327687 WVL262151 WLP262151 WBT262151 VRX262151 VIB262151 UYF262151 UOJ262151 UEN262151 TUR262151 TKV262151 TAZ262151 SRD262151 SHH262151 RXL262151 RNP262151 RDT262151 QTX262151 QKB262151 QAF262151 PQJ262151 PGN262151 OWR262151 OMV262151 OCZ262151 NTD262151 NJH262151 MZL262151 MPP262151 MFT262151 LVX262151 LMB262151 LCF262151 KSJ262151 KIN262151 JYR262151 JOV262151 JEZ262151 IVD262151 ILH262151 IBL262151 HRP262151 HHT262151 GXX262151 GOB262151 GEF262151 FUJ262151 FKN262151 FAR262151 EQV262151 EGZ262151 DXD262151 DNH262151 DDL262151 CTP262151 CJT262151 BZX262151 BQB262151 BGF262151 AWJ262151 AMN262151 ACR262151 SV262151 IZ262151 E262151 WVL196615 WLP196615 WBT196615 VRX196615 VIB196615 UYF196615 UOJ196615 UEN196615 TUR196615 TKV196615 TAZ196615 SRD196615 SHH196615 RXL196615 RNP196615 RDT196615 QTX196615 QKB196615 QAF196615 PQJ196615 PGN196615 OWR196615 OMV196615 OCZ196615 NTD196615 NJH196615 MZL196615 MPP196615 MFT196615 LVX196615 LMB196615 LCF196615 KSJ196615 KIN196615 JYR196615 JOV196615 JEZ196615 IVD196615 ILH196615 IBL196615 HRP196615 HHT196615 GXX196615 GOB196615 GEF196615 FUJ196615 FKN196615 FAR196615 EQV196615 EGZ196615 DXD196615 DNH196615 DDL196615 CTP196615 CJT196615 BZX196615 BQB196615 BGF196615 AWJ196615 AMN196615 ACR196615 SV196615 IZ196615 E196615 WVL131079 WLP131079 WBT131079 VRX131079 VIB131079 UYF131079 UOJ131079 UEN131079 TUR131079 TKV131079 TAZ131079 SRD131079 SHH131079 RXL131079 RNP131079 RDT131079 QTX131079 QKB131079 QAF131079 PQJ131079 PGN131079 OWR131079 OMV131079 OCZ131079 NTD131079 NJH131079 MZL131079 MPP131079 MFT131079 LVX131079 LMB131079 LCF131079 KSJ131079 KIN131079 JYR131079 JOV131079 JEZ131079 IVD131079 ILH131079 IBL131079 HRP131079 HHT131079 GXX131079 GOB131079 GEF131079 FUJ131079 FKN131079 FAR131079 EQV131079 EGZ131079 DXD131079 DNH131079 DDL131079 CTP131079 CJT131079 BZX131079 BQB131079 BGF131079 AWJ131079 AMN131079 ACR131079 SV131079 IZ131079 E131079 WVL65543 WLP65543 WBT65543 VRX65543 VIB65543 UYF65543 UOJ65543 UEN65543 TUR65543 TKV65543 TAZ65543 SRD65543 SHH65543 RXL65543 RNP65543 RDT65543 QTX65543 QKB65543 QAF65543 PQJ65543 PGN65543 OWR65543 OMV65543 OCZ65543 NTD65543 NJH65543 MZL65543 MPP65543 MFT65543 LVX65543 LMB65543 LCF65543 KSJ65543 KIN65543 JYR65543 JOV65543 JEZ65543 IVD65543 ILH65543 IBL65543 HRP65543 HHT65543 GXX65543 GOB65543 GEF65543 FUJ65543 FKN65543 FAR65543 EQV65543 EGZ65543 DXD65543 DNH65543 DDL65543 CTP65543 CJT65543 BZX65543 BQB65543 BGF65543 AWJ65543 AMN65543 ACR65543 SV65543 IZ65543 E65543 WVL12 WLP12 WBT12 VRX12 VIB12 UYF12 UOJ12 UEN12 TUR12 TKV12 TAZ12 SRD12 SHH12 RXL12 RNP12 RDT12 QTX12 QKB12 QAF12 PQJ12 PGN12 OWR12 OMV12 OCZ12 NTD12 NJH12 MZL12 MPP12 MFT12 LVX12 LMB12 LCF12 KSJ12 KIN12 JYR12 JOV12 JEZ12 IVD12 ILH12 IBL12 HRP12 HHT12 GXX12 GOB12 GEF12 FUJ12 FKN12 FAR12 EQV12 EGZ12 DXD12 DNH12 DDL12 CTP12 CJT12 BZX12 BQB12 BGF12 AWJ12 AMN12 ACR12 SV12" xr:uid="{00000000-0002-0000-0600-000000000000}">
      <formula1>#REF!</formula1>
    </dataValidation>
    <dataValidation showInputMessage="1" showErrorMessage="1" sqref="E12" xr:uid="{00000000-0002-0000-0600-000001000000}"/>
  </dataValidations>
  <pageMargins left="0.7" right="0.68" top="0.75" bottom="0.75" header="0.3" footer="0.3"/>
  <pageSetup paperSize="9" scale="67" orientation="portrait" r:id="rId1"/>
  <headerFooter>
    <oddHeader>&amp;C&amp;"Calibri"&amp;10&amp;K000000 OFFICIAL&amp;1#_x000D_</oddHeader>
    <oddFooter>&amp;C_x000D_&amp;1#&amp;"Calibri"&amp;10&amp;K000000 OFFICIAL</oddFooter>
  </headerFooter>
</worksheet>
</file>

<file path=docMetadata/LabelInfo.xml><?xml version="1.0" encoding="utf-8"?>
<clbl:labelList xmlns:clbl="http://schemas.microsoft.com/office/2020/mipLabelMetadata">
  <clbl:label id="{f0c28fc3-7798-4269-87f4-d58050cd53cb}" enabled="1" method="Privileged" siteId="{28b782fb-41e1-48ea-bfc3-ad7558ce713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360</vt:i4>
      </vt:variant>
    </vt:vector>
  </HeadingPairs>
  <TitlesOfParts>
    <vt:vector size="367" baseType="lpstr">
      <vt:lpstr>README</vt:lpstr>
      <vt:lpstr>Area Lookup</vt:lpstr>
      <vt:lpstr>Inputs</vt:lpstr>
      <vt:lpstr>Sheet1</vt:lpstr>
      <vt:lpstr>Calculations</vt:lpstr>
      <vt:lpstr>Regional AQ - worksheet 2</vt:lpstr>
      <vt:lpstr>Output - worksheet 3</vt:lpstr>
      <vt:lpstr>Appraisal_length_in</vt:lpstr>
      <vt:lpstr>Appraisal_period</vt:lpstr>
      <vt:lpstr>Appraisal_period_length</vt:lpstr>
      <vt:lpstr>Appraisal_period_length_in</vt:lpstr>
      <vt:lpstr>Change_forecast_year_exceedance</vt:lpstr>
      <vt:lpstr>Change_forecast_year_not_in_exceedance</vt:lpstr>
      <vt:lpstr>Change_in_PM10_emissions_net_total</vt:lpstr>
      <vt:lpstr>Change_in_PM2.5_concentrations_net_total_assessment</vt:lpstr>
      <vt:lpstr>Change_in_PM2.5_emissions_net_total</vt:lpstr>
      <vt:lpstr>Change_in_PM2.5_emissions_net_total_conversion</vt:lpstr>
      <vt:lpstr>Change_NOx_emissions_in_exceedance</vt:lpstr>
      <vt:lpstr>Change_NOx_emissions_not_in_exceedance</vt:lpstr>
      <vt:lpstr>Change_opening_year_exceedance</vt:lpstr>
      <vt:lpstr>Change_opening_year_not_in_exceedance</vt:lpstr>
      <vt:lpstr>Choice_of_Nox_No2</vt:lpstr>
      <vt:lpstr>Choice_of_PM</vt:lpstr>
      <vt:lpstr>Current_year</vt:lpstr>
      <vt:lpstr>Current_year_in</vt:lpstr>
      <vt:lpstr>Custom_emissions_exceedance_in</vt:lpstr>
      <vt:lpstr>Custom_mask</vt:lpstr>
      <vt:lpstr>Damage_costs</vt:lpstr>
      <vt:lpstr>Damagecosts</vt:lpstr>
      <vt:lpstr>Difference_with_scheme_NO2_concentrations</vt:lpstr>
      <vt:lpstr>Difference_with_scheme_NOx_emissions</vt:lpstr>
      <vt:lpstr>Difference_with_scheme_NOx_other_emissions</vt:lpstr>
      <vt:lpstr>Difference_with_scheme_PM10_emissions</vt:lpstr>
      <vt:lpstr>Difference_with_scheme_PM2.5_concentrations</vt:lpstr>
      <vt:lpstr>Difference_with_scheme_PM2.5_emissions</vt:lpstr>
      <vt:lpstr>Difference_without_scheme_NO2_concentrations</vt:lpstr>
      <vt:lpstr>Difference_without_scheme_NOx_emissions</vt:lpstr>
      <vt:lpstr>Difference_without_scheme_NOx_other_emissions</vt:lpstr>
      <vt:lpstr>Difference_without_scheme_PM10_emissions</vt:lpstr>
      <vt:lpstr>Difference_without_scheme_PM2.5_concentrations</vt:lpstr>
      <vt:lpstr>Difference_without_scheme_PM2.5_emissions</vt:lpstr>
      <vt:lpstr>Discount_factor</vt:lpstr>
      <vt:lpstr>Discount_period_1</vt:lpstr>
      <vt:lpstr>Discount_period_1_in</vt:lpstr>
      <vt:lpstr>Discount_period_1_mask</vt:lpstr>
      <vt:lpstr>Discount_period_2</vt:lpstr>
      <vt:lpstr>Discount_period_2_in</vt:lpstr>
      <vt:lpstr>Discount_period_2_mask</vt:lpstr>
      <vt:lpstr>Discount_period_3</vt:lpstr>
      <vt:lpstr>Discount_period_3_in</vt:lpstr>
      <vt:lpstr>Discount_period_3_mask</vt:lpstr>
      <vt:lpstr>Discount_rate_1</vt:lpstr>
      <vt:lpstr>Discount_rate_1_in</vt:lpstr>
      <vt:lpstr>Discount_rate_2</vt:lpstr>
      <vt:lpstr>Discount_rate_2_in</vt:lpstr>
      <vt:lpstr>Discount_rate_3</vt:lpstr>
      <vt:lpstr>Discount_rate_3_in</vt:lpstr>
      <vt:lpstr>Discount_rate_profile</vt:lpstr>
      <vt:lpstr>Exceedance_difference</vt:lpstr>
      <vt:lpstr>Exceedance_method</vt:lpstr>
      <vt:lpstr>Exceedance_method_in</vt:lpstr>
      <vt:lpstr>Exceedance_percentages</vt:lpstr>
      <vt:lpstr>Exceedance_with</vt:lpstr>
      <vt:lpstr>Exceedance_without</vt:lpstr>
      <vt:lpstr>Extrapolation_mask</vt:lpstr>
      <vt:lpstr>Extrapolation_with_scheme_NO2_emissions_other_mask</vt:lpstr>
      <vt:lpstr>Extrapolation_with_scheme_NOx_concentrations_mask</vt:lpstr>
      <vt:lpstr>Extrapolation_with_scheme_NOx_emissions_mask</vt:lpstr>
      <vt:lpstr>Extrapolation_with_scheme_PM10_emissions_mask</vt:lpstr>
      <vt:lpstr>Extrapolation_with_scheme_PM2.5_concentrations_mask</vt:lpstr>
      <vt:lpstr>Extrapolation_with_scheme_PM2.5_emissions_mask</vt:lpstr>
      <vt:lpstr>Extrapolation_without_scheme_NO2_emissions_other_mask</vt:lpstr>
      <vt:lpstr>Extrapolation_without_scheme_NOx_concentrations_in_mask</vt:lpstr>
      <vt:lpstr>Extrapolation_without_scheme_NOx_emissions_mask</vt:lpstr>
      <vt:lpstr>Extrapolation_without_scheme_PM10_emissions_mask</vt:lpstr>
      <vt:lpstr>Extrapolation_without_scheme_PM2.5_concentrations_mask</vt:lpstr>
      <vt:lpstr>Extrapolation_without_scheme_PM2.5_emissions_mask</vt:lpstr>
      <vt:lpstr>Forecast_year</vt:lpstr>
      <vt:lpstr>Forecast_year_in</vt:lpstr>
      <vt:lpstr>Forecast_year_mask</vt:lpstr>
      <vt:lpstr>Forecast_year_with_scheme_NO2_concentrations</vt:lpstr>
      <vt:lpstr>Forecast_year_with_scheme_NO2_concentrations_in</vt:lpstr>
      <vt:lpstr>Forecast_year_with_scheme_NO2_concentrations_mask</vt:lpstr>
      <vt:lpstr>Forecast_year_with_scheme_NO2_emissions_other_mask</vt:lpstr>
      <vt:lpstr>Calculations!Forecast_year_with_scheme_NOx_emissions</vt:lpstr>
      <vt:lpstr>Forecast_year_with_scheme_NOx_emissions_in</vt:lpstr>
      <vt:lpstr>Forecast_year_with_scheme_NOx_emissions_mask</vt:lpstr>
      <vt:lpstr>Forecast_year_with_scheme_NOx_other_emissions</vt:lpstr>
      <vt:lpstr>Forecast_year_with_scheme_NOx_other_emissions_in</vt:lpstr>
      <vt:lpstr>Forecast_year_with_scheme_PM10_emissions</vt:lpstr>
      <vt:lpstr>Forecast_year_with_scheme_PM10_emissions_in</vt:lpstr>
      <vt:lpstr>Forecast_year_with_scheme_PM10_emissions_mask</vt:lpstr>
      <vt:lpstr>Forecast_year_with_scheme_PM2.5_concentrations</vt:lpstr>
      <vt:lpstr>Forecast_year_with_scheme_PM2.5_concentrations_in</vt:lpstr>
      <vt:lpstr>Forecast_year_with_scheme_PM2.5_concentrations_mask</vt:lpstr>
      <vt:lpstr>Forecast_year_with_scheme_PM2.5_emissions</vt:lpstr>
      <vt:lpstr>Forecast_year_with_scheme_PM2.5_emissions_in</vt:lpstr>
      <vt:lpstr>Forecast_year_with_scheme_PM2.5_emissions_mask</vt:lpstr>
      <vt:lpstr>Forecast_year_without_scheme_NO2_concentrations</vt:lpstr>
      <vt:lpstr>Forecast_year_without_scheme_NO2_concentrations_in</vt:lpstr>
      <vt:lpstr>Forecast_year_without_scheme_NO2_concentrations_in_mask</vt:lpstr>
      <vt:lpstr>Forecast_year_without_scheme_NO2_emissions_other_mask</vt:lpstr>
      <vt:lpstr>Calculations!Forecast_year_without_scheme_NOx_emissions</vt:lpstr>
      <vt:lpstr>Forecast_year_without_scheme_NOx_emissions_in</vt:lpstr>
      <vt:lpstr>Forecast_year_without_scheme_NOx_emissions_mask</vt:lpstr>
      <vt:lpstr>Forecast_year_without_scheme_NOx_other_emissions</vt:lpstr>
      <vt:lpstr>Forecast_year_without_scheme_NOx_other_emissions_in</vt:lpstr>
      <vt:lpstr>Forecast_year_without_scheme_PM10_emissions</vt:lpstr>
      <vt:lpstr>Forecast_year_without_scheme_PM10_emissions_in</vt:lpstr>
      <vt:lpstr>Forecast_year_without_scheme_PM10_emissions_mask</vt:lpstr>
      <vt:lpstr>Forecast_year_without_scheme_PM2.5_concentrations</vt:lpstr>
      <vt:lpstr>Forecast_year_without_scheme_PM2.5_concentrations_in</vt:lpstr>
      <vt:lpstr>Forecast_year_without_scheme_PM2.5_concentrations_mask</vt:lpstr>
      <vt:lpstr>Forecast_year_without_scheme_PM2.5_emissions</vt:lpstr>
      <vt:lpstr>Forecast_year_without_scheme_PM2.5_emissions_in</vt:lpstr>
      <vt:lpstr>Forecast_year_without_scheme_PM2.5_emissions_mask</vt:lpstr>
      <vt:lpstr>GDP_capita</vt:lpstr>
      <vt:lpstr>GDP_capita_base_values</vt:lpstr>
      <vt:lpstr>GDP_capita_in</vt:lpstr>
      <vt:lpstr>GDP_deflator</vt:lpstr>
      <vt:lpstr>GDP_deflator_base_values</vt:lpstr>
      <vt:lpstr>GDP_deflator_in</vt:lpstr>
      <vt:lpstr>GDP_deflator_outputs</vt:lpstr>
      <vt:lpstr>Income_base_values</vt:lpstr>
      <vt:lpstr>Income_base_values_in</vt:lpstr>
      <vt:lpstr>Income_elasticity</vt:lpstr>
      <vt:lpstr>Interpolation_mask</vt:lpstr>
      <vt:lpstr>Interpolation_period_length</vt:lpstr>
      <vt:lpstr>Interpolation_period_length_in</vt:lpstr>
      <vt:lpstr>Interpolation_with_scheme_NO2_emissions_other_mask</vt:lpstr>
      <vt:lpstr>Interpolation_with_scheme_NOx_concentrations_mask</vt:lpstr>
      <vt:lpstr>Interpolation_with_scheme_NOx_emissions_mask</vt:lpstr>
      <vt:lpstr>Interpolation_with_scheme_PM10_emissions_mask</vt:lpstr>
      <vt:lpstr>Interpolation_with_scheme_PM2.5_concentrations_mask</vt:lpstr>
      <vt:lpstr>Interpolation_with_scheme_PM2.5_emissions_mask</vt:lpstr>
      <vt:lpstr>Interpolation_without_scheme_NO2_emissions_other_mask</vt:lpstr>
      <vt:lpstr>Interpolation_without_scheme_NOx_concentrations_in_mask</vt:lpstr>
      <vt:lpstr>Interpolation_without_scheme_NOx_emissions_mask</vt:lpstr>
      <vt:lpstr>Interpolation_without_scheme_PM10_emissions_mask</vt:lpstr>
      <vt:lpstr>Interpolation_without_scheme_PM2.5_concentrations_mask</vt:lpstr>
      <vt:lpstr>Interpolation_without_scheme_PM2.5_emissions_mask</vt:lpstr>
      <vt:lpstr>National_mask</vt:lpstr>
      <vt:lpstr>NO2_and_NOx_concentrations_TOTAL_benefits_central</vt:lpstr>
      <vt:lpstr>NO2_and_NOx_concentrations_TOTAL_benefits_low</vt:lpstr>
      <vt:lpstr>No2_concentration_cost_central</vt:lpstr>
      <vt:lpstr>No2_concentration_cost_high</vt:lpstr>
      <vt:lpstr>No2_concentration_cost_low</vt:lpstr>
      <vt:lpstr>NO2_concentration_NPV_central</vt:lpstr>
      <vt:lpstr>NO2_concentration_NPV_high</vt:lpstr>
      <vt:lpstr>NO2_concentration_NPV_low</vt:lpstr>
      <vt:lpstr>NO2_concentration_NPV_pc_central</vt:lpstr>
      <vt:lpstr>NO2_concentration_NPV_pc_high</vt:lpstr>
      <vt:lpstr>NO2_concentration_NPV_pc_low</vt:lpstr>
      <vt:lpstr>NO2_concentration_other_impacts_discounted_central</vt:lpstr>
      <vt:lpstr>NO2_concentration_other_impacts_discounted_high</vt:lpstr>
      <vt:lpstr>NO2_concentration_other_impacts_discounted_low</vt:lpstr>
      <vt:lpstr>NO2_concentration_pc_discounted_central</vt:lpstr>
      <vt:lpstr>NO2_concentration_pc_discounted_high</vt:lpstr>
      <vt:lpstr>NO2_concentration_pc_discounted_low</vt:lpstr>
      <vt:lpstr>NO2_concentration_secondary_PM2.5_impacts_discounted_central</vt:lpstr>
      <vt:lpstr>NO2_concentration_secondary_PM2.5_impacts_discounted_high</vt:lpstr>
      <vt:lpstr>NO2_concentration_secondary_PM2.5_impacts_discounted_low</vt:lpstr>
      <vt:lpstr>No2_concentration_value_central</vt:lpstr>
      <vt:lpstr>No2_concentration_value_central_in</vt:lpstr>
      <vt:lpstr>No2_concentration_value_high_in</vt:lpstr>
      <vt:lpstr>No2_concentration_value_low_in</vt:lpstr>
      <vt:lpstr>NO2_concentrations_benefits_central</vt:lpstr>
      <vt:lpstr>NO2_concentrations_benefits_high</vt:lpstr>
      <vt:lpstr>NO2_concentrations_benefits_low</vt:lpstr>
      <vt:lpstr>No2_concentrations_discounted_central</vt:lpstr>
      <vt:lpstr>No2_concentrations_discounted_high</vt:lpstr>
      <vt:lpstr>No2_concentrations_discounted_low</vt:lpstr>
      <vt:lpstr>NO2_concentrations_total_change</vt:lpstr>
      <vt:lpstr>NO2_emissions_other_TOTAL_change</vt:lpstr>
      <vt:lpstr>NO2_NOx_concentrations_TOTAL_benefits_high</vt:lpstr>
      <vt:lpstr>NO2_total_concentration_costs_central</vt:lpstr>
      <vt:lpstr>NO2_total_concentration_costs_high</vt:lpstr>
      <vt:lpstr>NO2_total_concentration_costs_low</vt:lpstr>
      <vt:lpstr>NO2_total_other_impacts_central</vt:lpstr>
      <vt:lpstr>NO2_total_other_impacts_high</vt:lpstr>
      <vt:lpstr>NO2_total_other_impacts_low</vt:lpstr>
      <vt:lpstr>NO2_total_secondary_PM2.5_impacts_central</vt:lpstr>
      <vt:lpstr>NO2_total_secondary_PM2.5_impacts_high</vt:lpstr>
      <vt:lpstr>NO2_total_secondary_PM2.5_impacts_low</vt:lpstr>
      <vt:lpstr>NOx_benefits_in_exceedance_central</vt:lpstr>
      <vt:lpstr>NOx_benefits_in_exceedance_discounted_central</vt:lpstr>
      <vt:lpstr>NOx_benefits_in_exceedance_discounted_high</vt:lpstr>
      <vt:lpstr>NOx_benefits_in_exceedance_discounted_low</vt:lpstr>
      <vt:lpstr>NOx_benefits_in_exceedance_high</vt:lpstr>
      <vt:lpstr>NOx_benefits_in_exceedance_low</vt:lpstr>
      <vt:lpstr>NOx_benefits_not_in_exceedance_central</vt:lpstr>
      <vt:lpstr>NOx_benefits_not_in_exceedance_discounted_central</vt:lpstr>
      <vt:lpstr>NOx_benefits_not_in_exceedance_discounted_high</vt:lpstr>
      <vt:lpstr>NOx_benefits_not_in_exceedance_discounted_low</vt:lpstr>
      <vt:lpstr>NOx_benefits_not_in_exceedance_high</vt:lpstr>
      <vt:lpstr>NOx_benefits_not_in_exceedance_low</vt:lpstr>
      <vt:lpstr>NOx_concentration_NPV_other_impacts_central</vt:lpstr>
      <vt:lpstr>NOx_concentration_NPV_other_impacts_high</vt:lpstr>
      <vt:lpstr>NOx_concentration_NPV_other_impacts_low</vt:lpstr>
      <vt:lpstr>NOx_concentration_NPV_secondary_PM2.5_impacts_central</vt:lpstr>
      <vt:lpstr>NOx_concentration_NPV_secondary_PM2.5_impacts_high</vt:lpstr>
      <vt:lpstr>NOx_concentration_NPV_secondary_PM2.5_impacts_low</vt:lpstr>
      <vt:lpstr>Nox_concentration_other_impacts_central</vt:lpstr>
      <vt:lpstr>Nox_concentration_other_impacts_central_value_in</vt:lpstr>
      <vt:lpstr>Nox_concentration_other_impacts_high</vt:lpstr>
      <vt:lpstr>Nox_concentration_other_impacts_high_value_in</vt:lpstr>
      <vt:lpstr>Nox_concentration_other_impacts_low_calc</vt:lpstr>
      <vt:lpstr>Nox_concentration_other_impacts_low_value_in</vt:lpstr>
      <vt:lpstr>Nox_concentration_secondary_PM2.5_impacts_central</vt:lpstr>
      <vt:lpstr>Nox_concentration_secondary_PM2.5_impacts_central_value_in</vt:lpstr>
      <vt:lpstr>Nox_concentration_secondary_PM2.5_impacts_high</vt:lpstr>
      <vt:lpstr>NOx_concentration_secondary_PM2.5_impacts_high_value_in</vt:lpstr>
      <vt:lpstr>Nox_concentration_secondary_PM2.5_impacts_low</vt:lpstr>
      <vt:lpstr>NOx_concentration_secondary_PM2.5_impacts_low_value_in</vt:lpstr>
      <vt:lpstr>NOx_concentrations_other_impacts_central</vt:lpstr>
      <vt:lpstr>NOx_concentrations_other_impacts_high</vt:lpstr>
      <vt:lpstr>NOx_concentrations_other_impacts_low</vt:lpstr>
      <vt:lpstr>NOx_concentrations_secondary_PM2.5_impacts_central</vt:lpstr>
      <vt:lpstr>NOx_concentrations_secondary_PM2.5_impacts_high</vt:lpstr>
      <vt:lpstr>NOx_concentrations_secondary_PM2.5_impacts_low</vt:lpstr>
      <vt:lpstr>NOx_damage_base_value_central</vt:lpstr>
      <vt:lpstr>NOx_damage_base_value_high</vt:lpstr>
      <vt:lpstr>NOx_damage_base_value_low</vt:lpstr>
      <vt:lpstr>NOx_damage_costs_central</vt:lpstr>
      <vt:lpstr>NOx_damage_costs_high</vt:lpstr>
      <vt:lpstr>NOx_damage_costs_low</vt:lpstr>
      <vt:lpstr>NOX_damage_in_exceedance_NPV_central</vt:lpstr>
      <vt:lpstr>NOX_damage_in_exceedance_NPV_high</vt:lpstr>
      <vt:lpstr>NOX_damage_in_exceedance_NPV_low</vt:lpstr>
      <vt:lpstr>NOx_damage_NPV_central</vt:lpstr>
      <vt:lpstr>NOx_damage_NPV_high</vt:lpstr>
      <vt:lpstr>NOx_damage_NPV_low</vt:lpstr>
      <vt:lpstr>NOx_emissions_TOTAL_change</vt:lpstr>
      <vt:lpstr>NOx_exceedance_emission_table</vt:lpstr>
      <vt:lpstr>NOx_not_in_exceedance_emission_table</vt:lpstr>
      <vt:lpstr>NOx_NPV_central</vt:lpstr>
      <vt:lpstr>NOx_NPV_high</vt:lpstr>
      <vt:lpstr>NOx_NPV_low</vt:lpstr>
      <vt:lpstr>NPV_central</vt:lpstr>
      <vt:lpstr>NPV_high</vt:lpstr>
      <vt:lpstr>NPV_low</vt:lpstr>
      <vt:lpstr>Opening_year</vt:lpstr>
      <vt:lpstr>Opening_year_in</vt:lpstr>
      <vt:lpstr>Opening_year_mask</vt:lpstr>
      <vt:lpstr>Opening_year_net_route_assessment</vt:lpstr>
      <vt:lpstr>Opening_year_with_PM10_emissions_in</vt:lpstr>
      <vt:lpstr>Opening_year_with_scheme_NO2_concentrations_in</vt:lpstr>
      <vt:lpstr>Opening_year_with_scheme_NO2_emissions_other_mask</vt:lpstr>
      <vt:lpstr>Opening_year_with_scheme_NOx_concentrations</vt:lpstr>
      <vt:lpstr>Opening_year_with_scheme_NOx_concentrations_mask</vt:lpstr>
      <vt:lpstr>Calculations!Opening_year_with_scheme_NOx_emissions</vt:lpstr>
      <vt:lpstr>Opening_year_with_scheme_NOx_emissions_in</vt:lpstr>
      <vt:lpstr>Opening_year_with_scheme_NOx_emissions_mask</vt:lpstr>
      <vt:lpstr>Opening_year_with_scheme_NOx_other_emissions</vt:lpstr>
      <vt:lpstr>Opening_year_with_scheme_NOx_other_emissions_in</vt:lpstr>
      <vt:lpstr>Opening_year_with_scheme_PM10_emissions</vt:lpstr>
      <vt:lpstr>Opening_year_with_scheme_PM10_emissions_mask</vt:lpstr>
      <vt:lpstr>Opening_year_with_scheme_PM2.5_concentrations</vt:lpstr>
      <vt:lpstr>Opening_year_with_scheme_PM2.5_concentrations_in</vt:lpstr>
      <vt:lpstr>Opening_year_with_scheme_PM2.5_concentrations_mask</vt:lpstr>
      <vt:lpstr>Opening_year_with_scheme_PM2.5_emissions</vt:lpstr>
      <vt:lpstr>Opening_year_with_scheme_PM2.5_emissions_in</vt:lpstr>
      <vt:lpstr>Opening_year_with_scheme_PM2.5_emissions_mask</vt:lpstr>
      <vt:lpstr>Opening_year_without_PM10_emissions_in</vt:lpstr>
      <vt:lpstr>Opening_year_without_scheme_NO2_concentrations</vt:lpstr>
      <vt:lpstr>Opening_year_without_scheme_NO2_concentrations_in</vt:lpstr>
      <vt:lpstr>Opening_year_without_scheme_NO2_emissions_other_mask</vt:lpstr>
      <vt:lpstr>Opening_year_without_scheme_NOx_concentrations_in_mask</vt:lpstr>
      <vt:lpstr>Calculations!Opening_year_without_scheme_NOx_emissions</vt:lpstr>
      <vt:lpstr>Opening_year_without_scheme_NOx_emissions_in</vt:lpstr>
      <vt:lpstr>Opening_year_without_scheme_NOx_emissions_mask</vt:lpstr>
      <vt:lpstr>Opening_year_without_scheme_NOx_other_emissions</vt:lpstr>
      <vt:lpstr>Opening_year_without_scheme_NOx_other_emissions_in</vt:lpstr>
      <vt:lpstr>Opening_year_without_scheme_PM10_emissions</vt:lpstr>
      <vt:lpstr>Opening_year_without_scheme_PM10_emissions_mask</vt:lpstr>
      <vt:lpstr>Opening_year_without_scheme_PM2.5_concentrations</vt:lpstr>
      <vt:lpstr>Opening_year_without_scheme_PM2.5_concentrations_in</vt:lpstr>
      <vt:lpstr>Opening_year_without_scheme_PM2.5_concentrations_mask</vt:lpstr>
      <vt:lpstr>Opening_year_without_scheme_PM2.5_emissions</vt:lpstr>
      <vt:lpstr>Opening_year_without_scheme_PM2.5_emissions_in</vt:lpstr>
      <vt:lpstr>Opening_year_without_scheme_PM2.5_emissions_mask</vt:lpstr>
      <vt:lpstr>PM10_to_PM2.5_Conversion</vt:lpstr>
      <vt:lpstr>PM2.5_benefits_discounted_central</vt:lpstr>
      <vt:lpstr>PM2.5_benefits_discounted_high</vt:lpstr>
      <vt:lpstr>PM2.5_benefits_discounted_low</vt:lpstr>
      <vt:lpstr>PM2.5_concentration_costs_central</vt:lpstr>
      <vt:lpstr>PM2.5_concentration_costs_high</vt:lpstr>
      <vt:lpstr>PM2.5_concentration_costs_low</vt:lpstr>
      <vt:lpstr>PM2.5_concentration_NPV_pc_central</vt:lpstr>
      <vt:lpstr>PM2.5_concentration_NPV_pc_high</vt:lpstr>
      <vt:lpstr>PM2.5_concentration_NPV_pc_low</vt:lpstr>
      <vt:lpstr>PM2.5_concentration_pc_discounted_central</vt:lpstr>
      <vt:lpstr>PM2.5_concentration_pc_discounted_high</vt:lpstr>
      <vt:lpstr>PM2.5_concentration_pc_discounted_low</vt:lpstr>
      <vt:lpstr>PM2.5_concentrations_base_value_central</vt:lpstr>
      <vt:lpstr>PM2.5_concentrations_base_value_high</vt:lpstr>
      <vt:lpstr>PM2.5_concentrations_base_value_low</vt:lpstr>
      <vt:lpstr>PM2.5_concentrations_central</vt:lpstr>
      <vt:lpstr>PM2.5_concentrations_high</vt:lpstr>
      <vt:lpstr>PM2.5_concentrations_low</vt:lpstr>
      <vt:lpstr>PM2.5_concentrations_NPV_central</vt:lpstr>
      <vt:lpstr>PM2.5_concentrations_NPV_high</vt:lpstr>
      <vt:lpstr>PM2.5_concentrations_NPV_low</vt:lpstr>
      <vt:lpstr>PM2.5_concentrations_TOTAL_benefits_central</vt:lpstr>
      <vt:lpstr>PM2.5_concentrations_TOTAL_benefits_high</vt:lpstr>
      <vt:lpstr>PM2.5_concentrations_TOTAL_benefits_low</vt:lpstr>
      <vt:lpstr>PM2.5_damage_base_value_central</vt:lpstr>
      <vt:lpstr>PM2.5_damage_base_value_central_in</vt:lpstr>
      <vt:lpstr>PM2.5_damage_base_value_high</vt:lpstr>
      <vt:lpstr>PM2.5_damage_base_value_high_in</vt:lpstr>
      <vt:lpstr>PM2.5_damage_base_value_low</vt:lpstr>
      <vt:lpstr>PM2.5_damage_base_value_low_in</vt:lpstr>
      <vt:lpstr>PM2.5_damage_costs_central</vt:lpstr>
      <vt:lpstr>PM2.5_damage_costs_high</vt:lpstr>
      <vt:lpstr>PM2.5_damage_costs_low</vt:lpstr>
      <vt:lpstr>PM2.5_damage_NPV_central</vt:lpstr>
      <vt:lpstr>PM2.5_damage_NPV_high</vt:lpstr>
      <vt:lpstr>PM2.5_damage_NPV_low</vt:lpstr>
      <vt:lpstr>PM2.5_emissions_central</vt:lpstr>
      <vt:lpstr>PM2.5_emissions_discounted_central</vt:lpstr>
      <vt:lpstr>PM2.5_emissions_discounted_high</vt:lpstr>
      <vt:lpstr>PM2.5_emissions_discounted_low</vt:lpstr>
      <vt:lpstr>PM2.5_emissions_high</vt:lpstr>
      <vt:lpstr>PM2.5_emissions_low</vt:lpstr>
      <vt:lpstr>Price_adjustment</vt:lpstr>
      <vt:lpstr>Price_base_outputs</vt:lpstr>
      <vt:lpstr>Price_base_outputs_in</vt:lpstr>
      <vt:lpstr>Price_base_values</vt:lpstr>
      <vt:lpstr>Price_base_values_in</vt:lpstr>
      <vt:lpstr>PV_base_year</vt:lpstr>
      <vt:lpstr>PV_base_year_in</vt:lpstr>
      <vt:lpstr>Rail_emissions_exceedance_in</vt:lpstr>
      <vt:lpstr>Rail_mask</vt:lpstr>
      <vt:lpstr>Scheme_name</vt:lpstr>
      <vt:lpstr>Scheme_type_damage_cost_category</vt:lpstr>
      <vt:lpstr>Total_change_NO2_appraisal_concentrations</vt:lpstr>
      <vt:lpstr>TOTAL_emissions_change_60years</vt:lpstr>
      <vt:lpstr>TOTAL_PM10_emissions_change</vt:lpstr>
      <vt:lpstr>TOTAL_PM2.5_emissions_change</vt:lpstr>
      <vt:lpstr>TOTAL_PM2.5_emissions_change_converted</vt:lpstr>
      <vt:lpstr>Total_with_scheme_NO2_emissions_other</vt:lpstr>
      <vt:lpstr>Total_with_scheme_NOx_concentrations</vt:lpstr>
      <vt:lpstr>Total_with_scheme_NOx_emissions</vt:lpstr>
      <vt:lpstr>Total_with_scheme_PM10_emissions</vt:lpstr>
      <vt:lpstr>Total_with_scheme_PM2.5_concentrations</vt:lpstr>
      <vt:lpstr>Total_with_scheme_PM2.5_emissions</vt:lpstr>
      <vt:lpstr>Total_without_scheme_NO2_other_emissions</vt:lpstr>
      <vt:lpstr>Total_without_scheme_NOx_concentrations_in</vt:lpstr>
      <vt:lpstr>Total_without_scheme_NOx_emissions</vt:lpstr>
      <vt:lpstr>Total_without_scheme_PM10_emissions</vt:lpstr>
      <vt:lpstr>Total_without_scheme_PM2.5_concentrations</vt:lpstr>
      <vt:lpstr>Total_without_scheme_PM2.5_emissions</vt:lpstr>
      <vt:lpstr>Uprating_table</vt:lpstr>
      <vt:lpstr>Urban_mask</vt:lpstr>
      <vt:lpstr>With_scheme_forecast_year_exceedance</vt:lpstr>
      <vt:lpstr>With_scheme_forecast_year_not_in_exceedance</vt:lpstr>
      <vt:lpstr>With_scheme_NOx_emissions_in_exceedance</vt:lpstr>
      <vt:lpstr>With_scheme_NOx_emissions_not_in_exceedance</vt:lpstr>
      <vt:lpstr>With_scheme_opening_year_exceedance</vt:lpstr>
      <vt:lpstr>With_scheme_opening_year_not_in_exceedance</vt:lpstr>
      <vt:lpstr>Without_scheme_forecast_year_exceedance</vt:lpstr>
      <vt:lpstr>Without_scheme_forecast_year_not_in_exceedance</vt:lpstr>
      <vt:lpstr>Without_scheme_NOx_emissions_in_exceedance</vt:lpstr>
      <vt:lpstr>Without_scheme_NOx_emissions_not_in_exceedance</vt:lpstr>
      <vt:lpstr>Without_scheme_opening_year_exceedance</vt:lpstr>
      <vt:lpstr>Without_scheme_opening_year_not_in_exceedance</vt:lpstr>
      <vt:lpstr>Calculations!year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2026-06-02T10:27:39Z</dcterms:created>
  <dcterms:modified xsi:type="dcterms:W3CDTF">2026-06-02T10:27:45Z</dcterms:modified>
  <cp:category/>
  <cp:contentStatus/>
</cp:coreProperties>
</file>